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16" yWindow="330" windowWidth="13245" windowHeight="10695" tabRatio="387" activeTab="0"/>
  </bookViews>
  <sheets>
    <sheet name="Плавающ (2)" sheetId="1" r:id="rId1"/>
  </sheets>
  <definedNames>
    <definedName name="_xlnm._FilterDatabase" localSheetId="0" hidden="1">'Плавающ (2)'!$A$5:$BV$31</definedName>
    <definedName name="_xlnm.Print_Titles" localSheetId="0">'Плавающ (2)'!$A:$D,'Плавающ (2)'!$2:$4</definedName>
    <definedName name="_xlnm.Print_Area" localSheetId="0">'Плавающ (2)'!$A$1:$BS$48</definedName>
  </definedNames>
  <calcPr fullCalcOnLoad="1"/>
</workbook>
</file>

<file path=xl/sharedStrings.xml><?xml version="1.0" encoding="utf-8"?>
<sst xmlns="http://schemas.openxmlformats.org/spreadsheetml/2006/main" count="207" uniqueCount="140">
  <si>
    <t>Всего</t>
  </si>
  <si>
    <t>К-во объектов контроля</t>
  </si>
  <si>
    <t>Объем охваченный контролем</t>
  </si>
  <si>
    <t>Наименование контрольного мероприятия</t>
  </si>
  <si>
    <t>Дата</t>
  </si>
  <si>
    <t>№ пост./пред.</t>
  </si>
  <si>
    <t>№п/п</t>
  </si>
  <si>
    <t>Кол-во проверяемых программ</t>
  </si>
  <si>
    <t>в ходе контроля</t>
  </si>
  <si>
    <t>после контроля</t>
  </si>
  <si>
    <t>встречные проверки</t>
  </si>
  <si>
    <t>выявл. нарушений</t>
  </si>
  <si>
    <t>из них:</t>
  </si>
  <si>
    <t>в гос. органах</t>
  </si>
  <si>
    <t>в квази. секторе</t>
  </si>
  <si>
    <t>Член Ревизионной комиссии</t>
  </si>
  <si>
    <t>в том числе:</t>
  </si>
  <si>
    <t>при использовании активов государства</t>
  </si>
  <si>
    <t>по поступлениям в бюджет</t>
  </si>
  <si>
    <t>при расходовании бюджетных средств</t>
  </si>
  <si>
    <t>Из них выполнено</t>
  </si>
  <si>
    <t>Срок выполнение по постановлению</t>
  </si>
  <si>
    <t>к дисциплинарной</t>
  </si>
  <si>
    <t>ВСЕГО</t>
  </si>
  <si>
    <t>к администра тивной</t>
  </si>
  <si>
    <t>Количество рекомендаций и поручений</t>
  </si>
  <si>
    <t>поручения</t>
  </si>
  <si>
    <t>рекомендации</t>
  </si>
  <si>
    <t>Б.Жакыпов</t>
  </si>
  <si>
    <t>«Аудит соблюдения бюджетного законодательства при планировании и исполнении бюджета 2018 года в Управлении финансов Туркестанской области»</t>
  </si>
  <si>
    <t>№8</t>
  </si>
  <si>
    <t>02.05.2019 г.</t>
  </si>
  <si>
    <t xml:space="preserve">Общая сумма установ. нарушений </t>
  </si>
  <si>
    <t>по направлениям</t>
  </si>
  <si>
    <t>Сумма подлежащая восстан-ю и  возмещению</t>
  </si>
  <si>
    <t>Из них восстан-о и возмещено ВСЕГО:</t>
  </si>
  <si>
    <t>Остаток суммы подлежащей восстан-ю и  возмещению</t>
  </si>
  <si>
    <t xml:space="preserve">Привлече но должност ных лиц к ответственности </t>
  </si>
  <si>
    <t>финансовые нарушения</t>
  </si>
  <si>
    <t>бухучета</t>
  </si>
  <si>
    <t>подлежащая возмещению</t>
  </si>
  <si>
    <t>подлежащая восстановлению</t>
  </si>
  <si>
    <t>сроки по которым наступили</t>
  </si>
  <si>
    <t>сроки по которым  не наступили</t>
  </si>
  <si>
    <t>из них</t>
  </si>
  <si>
    <t>гос орган</t>
  </si>
  <si>
    <t>возмещение</t>
  </si>
  <si>
    <t>восстановление</t>
  </si>
  <si>
    <t xml:space="preserve"> возмещено в денежной форме</t>
  </si>
  <si>
    <t>восстановлено (работами (услугами и товарами))</t>
  </si>
  <si>
    <t>восстановлено работами (услугами и товарами)</t>
  </si>
  <si>
    <t>сроки наступившый</t>
  </si>
  <si>
    <t>№12</t>
  </si>
  <si>
    <t>24.05.2019г</t>
  </si>
  <si>
    <t xml:space="preserve">«Түркістан облысының денсаулық сақтау басқармасына бюджеттен бөлінген қаражаттардың тиімді пайдаланылуына, бюджеттік бағдарламалардың іске асырылуына аудит жүргізу» </t>
  </si>
  <si>
    <t>А,Сихымбай</t>
  </si>
  <si>
    <t>№4</t>
  </si>
  <si>
    <t>17.04.2019 г.</t>
  </si>
  <si>
    <t>Б.Жақыпов</t>
  </si>
  <si>
    <t xml:space="preserve">«Облыстық білім басқармасының жекелеген бюджеттік бағдарламаларына бөлінген қаржының іске асырылуына аудит жүргізу» </t>
  </si>
  <si>
    <t>О.Дулатбеков</t>
  </si>
  <si>
    <t>03.05.2019г</t>
  </si>
  <si>
    <t>№7</t>
  </si>
  <si>
    <t>«Оценка исполнения бюджета  Байдибекского района за 2018 год»</t>
  </si>
  <si>
    <t xml:space="preserve">«Облыстың дене шынықтыру және спорт  басқармасының жекелеген  бюджеттік бағдарламаларына бөлінген қаржының іске асырылуына аудит жүргізу» аудиторлық іс-шарасы» аудиторлық іс-шарасы бойынша  </t>
  </si>
  <si>
    <t>А.Сихымбай</t>
  </si>
  <si>
    <t>20.03.2019 г.</t>
  </si>
  <si>
    <t>№2</t>
  </si>
  <si>
    <t>Количество нарушения процедурного характера</t>
  </si>
  <si>
    <t xml:space="preserve">«Түркістан облысының Полиция департаментіне және оның аумақтық басқармалары мен бөлімшелеріне бөлінген қаржының іске асырылуына аудит жүргізу» </t>
  </si>
  <si>
    <t>№11</t>
  </si>
  <si>
    <t>№9</t>
  </si>
  <si>
    <t>08.05.2019г</t>
  </si>
  <si>
    <t xml:space="preserve">«Түркістан облысының жолаушылар көлігі және автомобиль жолдары басқармасына бюджеттен бөлінген қаражаттардың тиімді пайдаланылуына, бюджеттік бағдарламалардың іске асырылуына аудит жүргізу» </t>
  </si>
  <si>
    <t>№6</t>
  </si>
  <si>
    <t xml:space="preserve">«Түркістан облысының экономика және бюджеттік жоспарлау басқармасы бойынша 2018 жылдың бюджет қаржысын жоспарлау және атқару кезінде бюджет заңнамасының сақталуын және Түркістан облысының 2016-2020 жылдарға арналған даму басқрмасының іске асырылуын бағалау» </t>
  </si>
  <si>
    <t xml:space="preserve">«Арыс қаласының 2018 жылға арналған бюджетінің атқарылуын бағалау» </t>
  </si>
  <si>
    <t>Информация по аудиторским мероприятиям Ревизионной комиссии  за 1,2 кв 2019 год</t>
  </si>
  <si>
    <t>Передано в правоохранительные органы для принятия процессуальных решений</t>
  </si>
  <si>
    <t>Разница</t>
  </si>
  <si>
    <t>Итого за 1-ое полугодие 2019 год</t>
  </si>
  <si>
    <t>Итого за 1-ое полугодие 2018 год</t>
  </si>
  <si>
    <t>Итого за IІ квартал 2019 год</t>
  </si>
  <si>
    <t>Итого за IІ квартал 2018 год</t>
  </si>
  <si>
    <t>Итого за I квартал 2019 год</t>
  </si>
  <si>
    <t>Итого за I квартал 2018 год</t>
  </si>
  <si>
    <t>19.04.2019 г.</t>
  </si>
  <si>
    <t>Сумма неэффективно использованных (планированных) бюджетных средств (активов)</t>
  </si>
  <si>
    <t>Количество субъекты квазигосударственного сектора</t>
  </si>
  <si>
    <t xml:space="preserve">Количество государственные органы (учреждения), </t>
  </si>
  <si>
    <t>Тип аудита</t>
  </si>
  <si>
    <t>Количество не выявлены финансовые нарушения</t>
  </si>
  <si>
    <t>Количество выявлены финансовые нарушения</t>
  </si>
  <si>
    <t>Количество иные объекты государственного аудита и финансового контроля, из них:</t>
  </si>
  <si>
    <t xml:space="preserve">Количество объекты встречного государственного аудита и финансового контроля </t>
  </si>
  <si>
    <t xml:space="preserve">Сумма финансовые нарушение государственные органы (учреждения), </t>
  </si>
  <si>
    <t>Сумма финансовые нарушение субъекты квазигосударственного сектора</t>
  </si>
  <si>
    <t>Сумма финансовые нарушение  иные объекты государственного аудита и финансового контроля, из них:</t>
  </si>
  <si>
    <t xml:space="preserve">Сумма финансовых нарушений  объектов встречного государственного аудита и финансового контроля </t>
  </si>
  <si>
    <t>Сумма неэффективно планированных бюджетных средств (активов)</t>
  </si>
  <si>
    <t>Сумма неэффективно использованных  бюджетных средств (активов)</t>
  </si>
  <si>
    <t>без полиция и здрав</t>
  </si>
  <si>
    <t>эффективность</t>
  </si>
  <si>
    <t>соотвтествие</t>
  </si>
  <si>
    <t>АБП</t>
  </si>
  <si>
    <t>ГУ,КГУ</t>
  </si>
  <si>
    <t>Соответствие</t>
  </si>
  <si>
    <t>Эффективность</t>
  </si>
  <si>
    <t>в.т.ч Республиканских бюджет</t>
  </si>
  <si>
    <t>в том числе трансферты из РБ</t>
  </si>
  <si>
    <t xml:space="preserve">«Түркістан облысының табиғи ресурстар және табиғат пайдалануды реттеу басқармасына бюджеттен бөлінген қаражаттардың тиімді пайдаланылуына, бюджеттік бағдарламалардың іске асырылуына аудит жүргізу» аудиторлық іс-шарасы </t>
  </si>
  <si>
    <t>09.08.2019ж</t>
  </si>
  <si>
    <t>«Түркістан қаласы бойынша түсімдердің қалалық бюджетке толық және уақытылы түсуін және қалалық бюджет қаржыларының тиімді жұмсалуына  және Түркістан қаласының 2016-2020 жылдарға арналған даму бағдарламасының іске асырылуына аудит жүргізу» аудиторлық іс-шара</t>
  </si>
  <si>
    <t>23.08.2019ж</t>
  </si>
  <si>
    <t>Итого за IIІ квартал 2019 год</t>
  </si>
  <si>
    <t>Итого за IIІ квартал 2018 год</t>
  </si>
  <si>
    <t>Итого за 9 месяц 2019 год</t>
  </si>
  <si>
    <t>Итого за 9 месяц 2018 год</t>
  </si>
  <si>
    <t>"Оценка исполнения бюджета  города Арыс за 2018 год"</t>
  </si>
  <si>
    <t>17.04.2019ж</t>
  </si>
  <si>
    <t>«Сарыағаш ауданының  2016-2020 жылдарға арналған даму бағдарламасының іске асырылуына жән жекелеген бюджеттік бағдарлама әкімшілері бойынша бюджет қаржысының жұмсалуына аудит жүргізу» аудиторлық іс-шарасы</t>
  </si>
  <si>
    <t xml:space="preserve">«Төлеби ауданының 2016-2020 жылдарға арналған даму бағдарламасының іске асырылуына және жекелеген бюджеттік бағдарлама әкімшілері бойынша бюджет қаржысының жұмсалуына аудит жүргізу» </t>
  </si>
  <si>
    <t>«Отырар ауданының  2016-2020 жылдарға арналған даму бағдарламасының іске асырылуына жән жекелеген бюджеттік бағдарлама әкімшілері бойынша бюджет қаржысының жұмсалуына аудит жүргізу»</t>
  </si>
  <si>
    <t>А.Жиенбеков</t>
  </si>
  <si>
    <t xml:space="preserve">«Шардара ауданының  2016-2020 жылдарға арналған даму бағдарламасының іске асырылуына және жекелеген бюджеттік бағдарлама әкімшілері бойынша бюджет қаржысының жұмсалуына аудит жүргізу» </t>
  </si>
  <si>
    <t>«Түркістан облысы ауыл шаруашылығы басқармасының бюджеттік бағдарламалары бойынша бюджет қаражатының пайдаланылуына және ҚР агроөнеркәсіптік кешенін дамытудың 2017-2021 жылдарға арналған мемлекеттік бағдарламасы шеңберінде бөлінген қаржылардың іске асырылуына мемлекеттік аудит жүргізу».</t>
  </si>
  <si>
    <t xml:space="preserve">«Мақтарал ауданының  2016-2020 жылдарға арналған даму бағдарламасының іске асырылуына және жекелеген бюджеттік бағдарлама әкімшілері бойынша бюджет қаржысының жұмсалуына аудит жүргізу» </t>
  </si>
  <si>
    <t>«Облыстың цифрландыру, мемлекеттік қызметтер көрсету және архивтер басқармасының жекелеген бюджеттік бағдарламаларына бөлінген қаржының іске асырылуына аудит жүргізу» аудиторлық іс-шарасы</t>
  </si>
  <si>
    <t>01.02.2019г</t>
  </si>
  <si>
    <t>Итого за IV квартал 2019 год</t>
  </si>
  <si>
    <t>Итого за IV квартал 2018 год</t>
  </si>
  <si>
    <t>Итого за 2019 год</t>
  </si>
  <si>
    <t>Итого за 2018 год</t>
  </si>
  <si>
    <t>31.03.2019г</t>
  </si>
  <si>
    <t>х</t>
  </si>
  <si>
    <t>газ</t>
  </si>
  <si>
    <t>««Оңтүстік» аймақтық инвестициялық орталығы» жауапкершілігі шектеулі серіктестігі қызметінің тиімділігіне аудит жүргізу»</t>
  </si>
  <si>
    <t xml:space="preserve">Кентау қаласының  2016-2020 жылдарға арналған даму бағдарламасының іске асырылуына және жекелеген бюджеттік бағдарлама әкімшілері бойынша бюджет қаржысының жұмсалуына аудит жүргізу»  </t>
  </si>
  <si>
    <t xml:space="preserve">Информация по аудиторским мероприятиям Ревизионной комиссии  за 1,2,3 и 4 кв 2019 год </t>
  </si>
  <si>
    <t>Разница 5қатар Білім және 7 қатар спорт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</si>
</sst>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_р_._-;\-* #,##0.0_р_._-;_-* &quot;-&quot;??_р_._-;_-@_-"/>
    <numFmt numFmtId="175" formatCode="_-* #,##0_р_._-;\-* #,##0_р_._-;_-* &quot;-&quot;??_р_._-;_-@_-"/>
    <numFmt numFmtId="176" formatCode="mmm/yyyy"/>
    <numFmt numFmtId="177" formatCode="#,##0.0_р_."/>
    <numFmt numFmtId="178" formatCode="_-* #,##0.0_р_._-;\-* #,##0.0_р_._-;_-* &quot;-&quot;?_р_._-;_-@_-"/>
    <numFmt numFmtId="179" formatCode="#,##0.0_ ;\-#,##0.0\ "/>
    <numFmt numFmtId="180" formatCode="#,##0_ ;\-#,##0\ "/>
    <numFmt numFmtId="181" formatCode="#,##0.0_р_.;\-#,##0.0_р_."/>
    <numFmt numFmtId="182" formatCode="#,##0_р_."/>
    <numFmt numFmtId="183" formatCode="00"/>
    <numFmt numFmtId="184" formatCode="_-* #,##0.0\ _₽_-;\-* #,##0.0\ _₽_-;_-* &quot;-&quot;?\ _₽_-;_-@_-"/>
    <numFmt numFmtId="185" formatCode="#,##0.000"/>
    <numFmt numFmtId="186" formatCode="#,##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(* #,##0.0_);_(* \(#,##0.0\);_(* &quot;-&quot;??_);_(@_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63"/>
      <name val="Calibri"/>
      <family val="2"/>
    </font>
    <font>
      <i/>
      <sz val="12"/>
      <color indexed="8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i/>
      <sz val="12"/>
      <name val="Times New Roman"/>
      <family val="1"/>
    </font>
    <font>
      <b/>
      <sz val="12"/>
      <name val="KZ Times New Roman"/>
      <family val="1"/>
    </font>
    <font>
      <sz val="12"/>
      <name val="KZ Times New Roman"/>
      <family val="1"/>
    </font>
    <font>
      <sz val="10"/>
      <name val="KZ Times New Roman"/>
      <family val="1"/>
    </font>
    <font>
      <sz val="10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i/>
      <sz val="10"/>
      <color indexed="40"/>
      <name val="Times New Roman"/>
      <family val="1"/>
    </font>
    <font>
      <sz val="12"/>
      <color indexed="13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9"/>
      <name val="Times New Roman"/>
      <family val="1"/>
    </font>
    <font>
      <sz val="8"/>
      <name val="Tahoma"/>
      <family val="2"/>
    </font>
    <font>
      <b/>
      <sz val="12"/>
      <color indexed="13"/>
      <name val="Times New Roman"/>
      <family val="1"/>
    </font>
    <font>
      <sz val="10"/>
      <color indexed="1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B0F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FF00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0"/>
      <name val="Times New Roman"/>
      <family val="1"/>
    </font>
    <font>
      <b/>
      <sz val="12"/>
      <color rgb="FFFFFF00"/>
      <name val="Times New Roman"/>
      <family val="1"/>
    </font>
    <font>
      <sz val="10"/>
      <color rgb="FFFFFF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>
        <color indexed="63"/>
      </top>
      <bottom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horizont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10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2" fillId="0" borderId="1">
      <alignment horizontal="left" vertical="top" wrapText="1"/>
      <protection/>
    </xf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2" applyNumberFormat="0" applyAlignment="0" applyProtection="0"/>
    <xf numFmtId="0" fontId="50" fillId="26" borderId="3" applyNumberFormat="0" applyAlignment="0" applyProtection="0"/>
    <xf numFmtId="0" fontId="5" fillId="27" borderId="4" applyNumberFormat="0" applyAlignment="0" applyProtection="0"/>
    <xf numFmtId="0" fontId="51" fillId="26" borderId="2" applyNumberFormat="0" applyAlignment="0" applyProtection="0"/>
    <xf numFmtId="0" fontId="5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8" borderId="9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horizontal="center"/>
      <protection/>
    </xf>
    <xf numFmtId="0" fontId="1" fillId="0" borderId="0">
      <alignment horizont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1" borderId="10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2" fillId="0" borderId="11" applyNumberFormat="0" applyFill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6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3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1" fontId="3" fillId="33" borderId="0" xfId="0" applyNumberFormat="1" applyFont="1" applyFill="1" applyAlignment="1">
      <alignment horizontal="center" vertical="center" wrapText="1"/>
    </xf>
    <xf numFmtId="173" fontId="6" fillId="34" borderId="12" xfId="0" applyNumberFormat="1" applyFont="1" applyFill="1" applyBorder="1" applyAlignment="1">
      <alignment horizontal="center" vertical="center" wrapText="1"/>
    </xf>
    <xf numFmtId="173" fontId="6" fillId="33" borderId="13" xfId="0" applyNumberFormat="1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center" vertical="center"/>
    </xf>
    <xf numFmtId="172" fontId="4" fillId="33" borderId="13" xfId="88" applyNumberFormat="1" applyFont="1" applyFill="1" applyBorder="1" applyAlignment="1">
      <alignment horizontal="center" vertical="center" wrapText="1"/>
      <protection/>
    </xf>
    <xf numFmtId="172" fontId="3" fillId="33" borderId="13" xfId="0" applyNumberFormat="1" applyFont="1" applyFill="1" applyBorder="1" applyAlignment="1">
      <alignment horizontal="center" vertical="center"/>
    </xf>
    <xf numFmtId="172" fontId="3" fillId="33" borderId="13" xfId="0" applyNumberFormat="1" applyFont="1" applyFill="1" applyBorder="1" applyAlignment="1">
      <alignment horizontal="center" vertical="center" wrapText="1"/>
    </xf>
    <xf numFmtId="173" fontId="4" fillId="33" borderId="13" xfId="88" applyNumberFormat="1" applyFont="1" applyFill="1" applyBorder="1" applyAlignment="1">
      <alignment horizontal="center" vertical="center" wrapText="1"/>
      <protection/>
    </xf>
    <xf numFmtId="178" fontId="3" fillId="33" borderId="13" xfId="0" applyNumberFormat="1" applyFont="1" applyFill="1" applyBorder="1" applyAlignment="1">
      <alignment horizontal="center" vertical="center" wrapText="1"/>
    </xf>
    <xf numFmtId="178" fontId="3" fillId="33" borderId="13" xfId="0" applyNumberFormat="1" applyFont="1" applyFill="1" applyBorder="1" applyAlignment="1">
      <alignment vertical="center" wrapText="1"/>
    </xf>
    <xf numFmtId="172" fontId="9" fillId="33" borderId="13" xfId="0" applyNumberFormat="1" applyFont="1" applyFill="1" applyBorder="1" applyAlignment="1">
      <alignment horizontal="center" vertical="center" wrapText="1"/>
    </xf>
    <xf numFmtId="178" fontId="3" fillId="33" borderId="12" xfId="0" applyNumberFormat="1" applyFont="1" applyFill="1" applyBorder="1" applyAlignment="1">
      <alignment horizontal="center" vertical="center" wrapText="1"/>
    </xf>
    <xf numFmtId="178" fontId="3" fillId="33" borderId="13" xfId="0" applyNumberFormat="1" applyFont="1" applyFill="1" applyBorder="1" applyAlignment="1">
      <alignment horizontal="left" vertical="center" wrapText="1"/>
    </xf>
    <xf numFmtId="173" fontId="3" fillId="33" borderId="0" xfId="0" applyNumberFormat="1" applyFont="1" applyFill="1" applyAlignment="1">
      <alignment horizontal="center" vertical="center" wrapText="1"/>
    </xf>
    <xf numFmtId="173" fontId="3" fillId="33" borderId="0" xfId="0" applyNumberFormat="1" applyFont="1" applyFill="1" applyBorder="1" applyAlignment="1">
      <alignment horizontal="center" vertical="center" wrapText="1"/>
    </xf>
    <xf numFmtId="183" fontId="3" fillId="33" borderId="14" xfId="0" applyNumberFormat="1" applyFont="1" applyFill="1" applyBorder="1" applyAlignment="1">
      <alignment horizontal="center" vertical="center" wrapText="1"/>
    </xf>
    <xf numFmtId="1" fontId="3" fillId="35" borderId="13" xfId="0" applyNumberFormat="1" applyFont="1" applyFill="1" applyBorder="1" applyAlignment="1">
      <alignment horizontal="center" vertical="center" textRotation="90" wrapText="1"/>
    </xf>
    <xf numFmtId="183" fontId="3" fillId="33" borderId="14" xfId="0" applyNumberFormat="1" applyFont="1" applyFill="1" applyBorder="1" applyAlignment="1">
      <alignment horizontal="center" vertical="top" wrapText="1"/>
    </xf>
    <xf numFmtId="172" fontId="16" fillId="33" borderId="13" xfId="88" applyNumberFormat="1" applyFont="1" applyFill="1" applyBorder="1" applyAlignment="1">
      <alignment horizontal="center" vertical="center" wrapText="1"/>
      <protection/>
    </xf>
    <xf numFmtId="172" fontId="16" fillId="6" borderId="13" xfId="88" applyNumberFormat="1" applyFont="1" applyFill="1" applyBorder="1" applyAlignment="1">
      <alignment horizontal="center" vertical="center" wrapText="1"/>
      <protection/>
    </xf>
    <xf numFmtId="3" fontId="16" fillId="6" borderId="13" xfId="88" applyNumberFormat="1" applyFont="1" applyFill="1" applyBorder="1" applyAlignment="1">
      <alignment horizontal="center" vertical="center" wrapText="1"/>
      <protection/>
    </xf>
    <xf numFmtId="3" fontId="2" fillId="6" borderId="13" xfId="0" applyNumberFormat="1" applyFont="1" applyFill="1" applyBorder="1" applyAlignment="1">
      <alignment horizontal="center" vertical="center"/>
    </xf>
    <xf numFmtId="172" fontId="2" fillId="6" borderId="13" xfId="0" applyNumberFormat="1" applyFont="1" applyFill="1" applyBorder="1" applyAlignment="1">
      <alignment horizontal="center" vertical="center"/>
    </xf>
    <xf numFmtId="3" fontId="16" fillId="33" borderId="13" xfId="88" applyNumberFormat="1" applyFont="1" applyFill="1" applyBorder="1" applyAlignment="1">
      <alignment horizontal="center" vertical="center" wrapText="1"/>
      <protection/>
    </xf>
    <xf numFmtId="1" fontId="3" fillId="33" borderId="14" xfId="0" applyNumberFormat="1" applyFont="1" applyFill="1" applyBorder="1" applyAlignment="1">
      <alignment horizontal="center" vertical="center" wrapText="1"/>
    </xf>
    <xf numFmtId="14" fontId="3" fillId="33" borderId="14" xfId="0" applyNumberFormat="1" applyFont="1" applyFill="1" applyBorder="1" applyAlignment="1">
      <alignment horizontal="center" vertical="center" wrapText="1"/>
    </xf>
    <xf numFmtId="1" fontId="3" fillId="33" borderId="15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 vertical="center" wrapText="1"/>
    </xf>
    <xf numFmtId="14" fontId="3" fillId="33" borderId="0" xfId="0" applyNumberFormat="1" applyFont="1" applyFill="1" applyBorder="1" applyAlignment="1">
      <alignment horizontal="center" vertical="center" wrapText="1"/>
    </xf>
    <xf numFmtId="1" fontId="3" fillId="33" borderId="16" xfId="0" applyNumberFormat="1" applyFont="1" applyFill="1" applyBorder="1" applyAlignment="1">
      <alignment horizontal="center" vertical="center" wrapText="1"/>
    </xf>
    <xf numFmtId="1" fontId="3" fillId="33" borderId="17" xfId="0" applyNumberFormat="1" applyFont="1" applyFill="1" applyBorder="1" applyAlignment="1">
      <alignment horizontal="center" vertical="center" wrapText="1"/>
    </xf>
    <xf numFmtId="1" fontId="3" fillId="33" borderId="1" xfId="0" applyNumberFormat="1" applyFont="1" applyFill="1" applyBorder="1" applyAlignment="1">
      <alignment horizontal="center" vertical="center" wrapText="1"/>
    </xf>
    <xf numFmtId="1" fontId="3" fillId="33" borderId="18" xfId="0" applyNumberFormat="1" applyFont="1" applyFill="1" applyBorder="1" applyAlignment="1">
      <alignment horizontal="center" vertical="center" wrapText="1"/>
    </xf>
    <xf numFmtId="1" fontId="3" fillId="33" borderId="19" xfId="0" applyNumberFormat="1" applyFont="1" applyFill="1" applyBorder="1" applyAlignment="1">
      <alignment horizontal="center" vertical="center" wrapText="1"/>
    </xf>
    <xf numFmtId="183" fontId="3" fillId="33" borderId="13" xfId="0" applyNumberFormat="1" applyFont="1" applyFill="1" applyBorder="1" applyAlignment="1">
      <alignment horizontal="center" vertical="top" wrapText="1"/>
    </xf>
    <xf numFmtId="172" fontId="3" fillId="33" borderId="12" xfId="0" applyNumberFormat="1" applyFont="1" applyFill="1" applyBorder="1" applyAlignment="1">
      <alignment horizontal="center" vertical="center" wrapText="1"/>
    </xf>
    <xf numFmtId="3" fontId="3" fillId="6" borderId="12" xfId="0" applyNumberFormat="1" applyFont="1" applyFill="1" applyBorder="1" applyAlignment="1">
      <alignment horizontal="center" vertical="center"/>
    </xf>
    <xf numFmtId="3" fontId="2" fillId="6" borderId="12" xfId="0" applyNumberFormat="1" applyFont="1" applyFill="1" applyBorder="1" applyAlignment="1">
      <alignment horizontal="center" vertical="center"/>
    </xf>
    <xf numFmtId="14" fontId="3" fillId="33" borderId="17" xfId="0" applyNumberFormat="1" applyFont="1" applyFill="1" applyBorder="1" applyAlignment="1">
      <alignment horizontal="center" vertical="center" wrapText="1"/>
    </xf>
    <xf numFmtId="14" fontId="3" fillId="33" borderId="19" xfId="0" applyNumberFormat="1" applyFont="1" applyFill="1" applyBorder="1" applyAlignment="1">
      <alignment horizontal="center" vertical="center" wrapText="1"/>
    </xf>
    <xf numFmtId="183" fontId="3" fillId="33" borderId="20" xfId="0" applyNumberFormat="1" applyFont="1" applyFill="1" applyBorder="1" applyAlignment="1">
      <alignment horizontal="center" vertical="center" wrapText="1"/>
    </xf>
    <xf numFmtId="0" fontId="15" fillId="6" borderId="21" xfId="87" applyFont="1" applyFill="1" applyBorder="1" applyAlignment="1">
      <alignment horizontal="center" vertical="center" wrapText="1"/>
      <protection/>
    </xf>
    <xf numFmtId="1" fontId="3" fillId="6" borderId="12" xfId="0" applyNumberFormat="1" applyFont="1" applyFill="1" applyBorder="1" applyAlignment="1">
      <alignment horizontal="center" vertical="center" textRotation="90" wrapText="1"/>
    </xf>
    <xf numFmtId="1" fontId="2" fillId="6" borderId="12" xfId="0" applyNumberFormat="1" applyFont="1" applyFill="1" applyBorder="1" applyAlignment="1">
      <alignment horizontal="center" vertical="center" textRotation="90" wrapText="1"/>
    </xf>
    <xf numFmtId="183" fontId="3" fillId="33" borderId="13" xfId="0" applyNumberFormat="1" applyFont="1" applyFill="1" applyBorder="1" applyAlignment="1">
      <alignment horizontal="center" vertical="center" wrapText="1"/>
    </xf>
    <xf numFmtId="0" fontId="15" fillId="6" borderId="16" xfId="87" applyFont="1" applyFill="1" applyBorder="1" applyAlignment="1">
      <alignment horizontal="center" vertical="center" wrapText="1"/>
      <protection/>
    </xf>
    <xf numFmtId="1" fontId="3" fillId="6" borderId="22" xfId="0" applyNumberFormat="1" applyFont="1" applyFill="1" applyBorder="1" applyAlignment="1">
      <alignment horizontal="center" vertical="center" textRotation="90" wrapText="1"/>
    </xf>
    <xf numFmtId="3" fontId="3" fillId="33" borderId="12" xfId="0" applyNumberFormat="1" applyFont="1" applyFill="1" applyBorder="1" applyAlignment="1">
      <alignment horizontal="center" vertical="center"/>
    </xf>
    <xf numFmtId="0" fontId="15" fillId="33" borderId="21" xfId="87" applyFont="1" applyFill="1" applyBorder="1" applyAlignment="1">
      <alignment horizontal="center" vertical="center" wrapText="1"/>
      <protection/>
    </xf>
    <xf numFmtId="1" fontId="3" fillId="33" borderId="12" xfId="0" applyNumberFormat="1" applyFont="1" applyFill="1" applyBorder="1" applyAlignment="1">
      <alignment horizontal="center" vertical="center" textRotation="90" wrapText="1"/>
    </xf>
    <xf numFmtId="1" fontId="3" fillId="33" borderId="13" xfId="0" applyNumberFormat="1" applyFont="1" applyFill="1" applyBorder="1" applyAlignment="1">
      <alignment horizontal="center" vertical="center" wrapText="1"/>
    </xf>
    <xf numFmtId="173" fontId="3" fillId="33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73" fontId="3" fillId="33" borderId="13" xfId="0" applyNumberFormat="1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173" fontId="6" fillId="34" borderId="14" xfId="0" applyNumberFormat="1" applyFont="1" applyFill="1" applyBorder="1" applyAlignment="1">
      <alignment horizontal="center" vertical="center" wrapText="1"/>
    </xf>
    <xf numFmtId="173" fontId="6" fillId="34" borderId="15" xfId="0" applyNumberFormat="1" applyFont="1" applyFill="1" applyBorder="1" applyAlignment="1">
      <alignment horizontal="center" vertical="center" wrapText="1"/>
    </xf>
    <xf numFmtId="173" fontId="3" fillId="33" borderId="13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173" fontId="19" fillId="33" borderId="13" xfId="0" applyNumberFormat="1" applyFont="1" applyFill="1" applyBorder="1" applyAlignment="1">
      <alignment horizontal="center" vertical="center" wrapText="1"/>
    </xf>
    <xf numFmtId="173" fontId="3" fillId="33" borderId="13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173" fontId="17" fillId="33" borderId="13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173" fontId="3" fillId="33" borderId="13" xfId="0" applyNumberFormat="1" applyFont="1" applyFill="1" applyBorder="1" applyAlignment="1">
      <alignment horizontal="center" vertical="center" wrapText="1"/>
    </xf>
    <xf numFmtId="1" fontId="65" fillId="33" borderId="13" xfId="0" applyNumberFormat="1" applyFont="1" applyFill="1" applyBorder="1" applyAlignment="1">
      <alignment horizontal="center" vertical="center" wrapText="1"/>
    </xf>
    <xf numFmtId="1" fontId="65" fillId="33" borderId="14" xfId="0" applyNumberFormat="1" applyFont="1" applyFill="1" applyBorder="1" applyAlignment="1">
      <alignment horizontal="center" vertical="center" wrapText="1"/>
    </xf>
    <xf numFmtId="173" fontId="65" fillId="33" borderId="14" xfId="0" applyNumberFormat="1" applyFont="1" applyFill="1" applyBorder="1" applyAlignment="1">
      <alignment horizontal="center" vertical="center" wrapText="1"/>
    </xf>
    <xf numFmtId="173" fontId="65" fillId="33" borderId="13" xfId="0" applyNumberFormat="1" applyFont="1" applyFill="1" applyBorder="1" applyAlignment="1">
      <alignment horizontal="center" vertical="center" wrapText="1"/>
    </xf>
    <xf numFmtId="1" fontId="65" fillId="33" borderId="12" xfId="0" applyNumberFormat="1" applyFont="1" applyFill="1" applyBorder="1" applyAlignment="1">
      <alignment horizontal="center" vertical="center" wrapText="1"/>
    </xf>
    <xf numFmtId="1" fontId="65" fillId="33" borderId="0" xfId="0" applyNumberFormat="1" applyFont="1" applyFill="1" applyAlignment="1">
      <alignment horizontal="center" vertical="center" wrapText="1"/>
    </xf>
    <xf numFmtId="172" fontId="19" fillId="33" borderId="13" xfId="88" applyNumberFormat="1" applyFont="1" applyFill="1" applyBorder="1" applyAlignment="1">
      <alignment horizontal="center" vertical="center" wrapText="1"/>
      <protection/>
    </xf>
    <xf numFmtId="172" fontId="20" fillId="6" borderId="13" xfId="88" applyNumberFormat="1" applyFont="1" applyFill="1" applyBorder="1" applyAlignment="1">
      <alignment horizontal="center" vertical="center" wrapText="1"/>
      <protection/>
    </xf>
    <xf numFmtId="172" fontId="21" fillId="6" borderId="13" xfId="88" applyNumberFormat="1" applyFont="1" applyFill="1" applyBorder="1" applyAlignment="1">
      <alignment horizontal="center" vertical="center" wrapText="1"/>
      <protection/>
    </xf>
    <xf numFmtId="0" fontId="15" fillId="33" borderId="0" xfId="87" applyFont="1" applyFill="1" applyBorder="1" applyAlignment="1">
      <alignment horizontal="center" vertical="center" wrapText="1"/>
      <protection/>
    </xf>
    <xf numFmtId="1" fontId="3" fillId="33" borderId="0" xfId="0" applyNumberFormat="1" applyFont="1" applyFill="1" applyBorder="1" applyAlignment="1">
      <alignment horizontal="center" vertical="center" textRotation="90" wrapText="1"/>
    </xf>
    <xf numFmtId="3" fontId="3" fillId="33" borderId="0" xfId="0" applyNumberFormat="1" applyFont="1" applyFill="1" applyBorder="1" applyAlignment="1">
      <alignment horizontal="center" vertical="center"/>
    </xf>
    <xf numFmtId="172" fontId="16" fillId="33" borderId="0" xfId="88" applyNumberFormat="1" applyFont="1" applyFill="1" applyBorder="1" applyAlignment="1">
      <alignment horizontal="center" vertical="center" wrapText="1"/>
      <protection/>
    </xf>
    <xf numFmtId="3" fontId="16" fillId="33" borderId="0" xfId="88" applyNumberFormat="1" applyFont="1" applyFill="1" applyBorder="1" applyAlignment="1">
      <alignment horizontal="center" vertical="center" wrapText="1"/>
      <protection/>
    </xf>
    <xf numFmtId="3" fontId="4" fillId="33" borderId="13" xfId="88" applyNumberFormat="1" applyFont="1" applyFill="1" applyBorder="1" applyAlignment="1">
      <alignment horizontal="center" vertical="center" wrapText="1"/>
      <protection/>
    </xf>
    <xf numFmtId="1" fontId="66" fillId="33" borderId="0" xfId="0" applyNumberFormat="1" applyFont="1" applyFill="1" applyBorder="1" applyAlignment="1">
      <alignment horizontal="center" vertical="center" wrapText="1"/>
    </xf>
    <xf numFmtId="1" fontId="67" fillId="6" borderId="22" xfId="0" applyNumberFormat="1" applyFont="1" applyFill="1" applyBorder="1" applyAlignment="1">
      <alignment horizontal="center" vertical="center" textRotation="90" wrapText="1"/>
    </xf>
    <xf numFmtId="3" fontId="67" fillId="6" borderId="12" xfId="0" applyNumberFormat="1" applyFont="1" applyFill="1" applyBorder="1" applyAlignment="1">
      <alignment horizontal="center" vertical="center"/>
    </xf>
    <xf numFmtId="172" fontId="67" fillId="6" borderId="13" xfId="88" applyNumberFormat="1" applyFont="1" applyFill="1" applyBorder="1" applyAlignment="1">
      <alignment horizontal="center" vertical="center" wrapText="1"/>
      <protection/>
    </xf>
    <xf numFmtId="172" fontId="67" fillId="6" borderId="13" xfId="0" applyNumberFormat="1" applyFont="1" applyFill="1" applyBorder="1" applyAlignment="1">
      <alignment horizontal="center" vertical="center"/>
    </xf>
    <xf numFmtId="3" fontId="67" fillId="6" borderId="13" xfId="0" applyNumberFormat="1" applyFont="1" applyFill="1" applyBorder="1" applyAlignment="1">
      <alignment horizontal="center" vertical="center"/>
    </xf>
    <xf numFmtId="1" fontId="66" fillId="33" borderId="0" xfId="0" applyNumberFormat="1" applyFont="1" applyFill="1" applyAlignment="1">
      <alignment horizontal="center" vertical="center" wrapText="1"/>
    </xf>
    <xf numFmtId="3" fontId="67" fillId="6" borderId="13" xfId="88" applyNumberFormat="1" applyFont="1" applyFill="1" applyBorder="1" applyAlignment="1">
      <alignment horizontal="center" vertical="center" wrapText="1"/>
      <protection/>
    </xf>
    <xf numFmtId="172" fontId="6" fillId="6" borderId="13" xfId="88" applyNumberFormat="1" applyFont="1" applyFill="1" applyBorder="1" applyAlignment="1">
      <alignment horizontal="center" vertical="center" wrapText="1"/>
      <protection/>
    </xf>
    <xf numFmtId="173" fontId="3" fillId="33" borderId="13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1" fontId="3" fillId="6" borderId="23" xfId="0" applyNumberFormat="1" applyFont="1" applyFill="1" applyBorder="1" applyAlignment="1">
      <alignment horizontal="center" vertical="center" textRotation="90" wrapText="1"/>
    </xf>
    <xf numFmtId="3" fontId="2" fillId="6" borderId="24" xfId="0" applyNumberFormat="1" applyFont="1" applyFill="1" applyBorder="1" applyAlignment="1">
      <alignment horizontal="center" vertical="center"/>
    </xf>
    <xf numFmtId="172" fontId="16" fillId="6" borderId="15" xfId="88" applyNumberFormat="1" applyFont="1" applyFill="1" applyBorder="1" applyAlignment="1">
      <alignment horizontal="center" vertical="center" wrapText="1"/>
      <protection/>
    </xf>
    <xf numFmtId="3" fontId="16" fillId="6" borderId="15" xfId="88" applyNumberFormat="1" applyFont="1" applyFill="1" applyBorder="1" applyAlignment="1">
      <alignment horizontal="center" vertical="center" wrapText="1"/>
      <protection/>
    </xf>
    <xf numFmtId="14" fontId="3" fillId="33" borderId="13" xfId="0" applyNumberFormat="1" applyFont="1" applyFill="1" applyBorder="1" applyAlignment="1">
      <alignment horizontal="center" vertical="center" wrapText="1"/>
    </xf>
    <xf numFmtId="14" fontId="3" fillId="33" borderId="22" xfId="0" applyNumberFormat="1" applyFont="1" applyFill="1" applyBorder="1" applyAlignment="1">
      <alignment horizontal="center" vertical="center" wrapText="1"/>
    </xf>
    <xf numFmtId="14" fontId="66" fillId="33" borderId="23" xfId="0" applyNumberFormat="1" applyFont="1" applyFill="1" applyBorder="1" applyAlignment="1">
      <alignment horizontal="center" vertical="center" wrapText="1"/>
    </xf>
    <xf numFmtId="14" fontId="3" fillId="33" borderId="23" xfId="0" applyNumberFormat="1" applyFont="1" applyFill="1" applyBorder="1" applyAlignment="1">
      <alignment horizontal="center" vertical="center" wrapText="1"/>
    </xf>
    <xf numFmtId="14" fontId="3" fillId="33" borderId="24" xfId="0" applyNumberFormat="1" applyFont="1" applyFill="1" applyBorder="1" applyAlignment="1">
      <alignment horizontal="center" vertical="center" wrapText="1"/>
    </xf>
    <xf numFmtId="173" fontId="68" fillId="33" borderId="0" xfId="0" applyNumberFormat="1" applyFont="1" applyFill="1" applyAlignment="1">
      <alignment horizontal="center" vertical="center" wrapText="1"/>
    </xf>
    <xf numFmtId="172" fontId="22" fillId="6" borderId="15" xfId="88" applyNumberFormat="1" applyFont="1" applyFill="1" applyBorder="1" applyAlignment="1">
      <alignment horizontal="center" vertical="center" wrapText="1"/>
      <protection/>
    </xf>
    <xf numFmtId="1" fontId="3" fillId="33" borderId="13" xfId="0" applyNumberFormat="1" applyFont="1" applyFill="1" applyBorder="1" applyAlignment="1">
      <alignment horizontal="center" vertical="center" textRotation="90" wrapText="1"/>
    </xf>
    <xf numFmtId="1" fontId="3" fillId="33" borderId="13" xfId="0" applyNumberFormat="1" applyFont="1" applyFill="1" applyBorder="1" applyAlignment="1">
      <alignment horizontal="center" vertical="center" wrapText="1"/>
    </xf>
    <xf numFmtId="3" fontId="3" fillId="33" borderId="24" xfId="0" applyNumberFormat="1" applyFont="1" applyFill="1" applyBorder="1" applyAlignment="1">
      <alignment horizontal="center" vertical="center"/>
    </xf>
    <xf numFmtId="172" fontId="4" fillId="33" borderId="15" xfId="88" applyNumberFormat="1" applyFont="1" applyFill="1" applyBorder="1" applyAlignment="1">
      <alignment horizontal="center" vertical="center" wrapText="1"/>
      <protection/>
    </xf>
    <xf numFmtId="3" fontId="4" fillId="33" borderId="15" xfId="88" applyNumberFormat="1" applyFont="1" applyFill="1" applyBorder="1" applyAlignment="1">
      <alignment horizontal="center" vertical="center" wrapText="1"/>
      <protection/>
    </xf>
    <xf numFmtId="173" fontId="3" fillId="0" borderId="15" xfId="61" applyNumberFormat="1" applyFont="1" applyFill="1" applyBorder="1" applyAlignment="1">
      <alignment horizontal="center" vertical="center" wrapText="1"/>
      <protection/>
    </xf>
    <xf numFmtId="172" fontId="3" fillId="0" borderId="15" xfId="61" applyNumberFormat="1" applyFont="1" applyFill="1" applyBorder="1" applyAlignment="1">
      <alignment horizontal="center" vertical="center" wrapText="1"/>
      <protection/>
    </xf>
    <xf numFmtId="173" fontId="3" fillId="33" borderId="13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textRotation="90" wrapText="1"/>
    </xf>
    <xf numFmtId="183" fontId="18" fillId="33" borderId="13" xfId="0" applyNumberFormat="1" applyFont="1" applyFill="1" applyBorder="1" applyAlignment="1">
      <alignment horizontal="center" vertical="center" wrapText="1"/>
    </xf>
    <xf numFmtId="0" fontId="15" fillId="6" borderId="13" xfId="87" applyFont="1" applyFill="1" applyBorder="1" applyAlignment="1">
      <alignment horizontal="center" vertical="center" wrapText="1"/>
      <protection/>
    </xf>
    <xf numFmtId="1" fontId="3" fillId="6" borderId="13" xfId="0" applyNumberFormat="1" applyFont="1" applyFill="1" applyBorder="1" applyAlignment="1">
      <alignment horizontal="center" vertical="center" textRotation="90" wrapText="1"/>
    </xf>
    <xf numFmtId="1" fontId="66" fillId="33" borderId="1" xfId="0" applyNumberFormat="1" applyFont="1" applyFill="1" applyBorder="1" applyAlignment="1">
      <alignment horizontal="center" vertical="center" wrapText="1"/>
    </xf>
    <xf numFmtId="14" fontId="66" fillId="33" borderId="0" xfId="0" applyNumberFormat="1" applyFont="1" applyFill="1" applyBorder="1" applyAlignment="1">
      <alignment horizontal="center" vertical="center" wrapText="1"/>
    </xf>
    <xf numFmtId="0" fontId="69" fillId="6" borderId="16" xfId="87" applyFont="1" applyFill="1" applyBorder="1" applyAlignment="1">
      <alignment horizontal="center" vertical="center" wrapText="1"/>
      <protection/>
    </xf>
    <xf numFmtId="1" fontId="66" fillId="33" borderId="13" xfId="0" applyNumberFormat="1" applyFont="1" applyFill="1" applyBorder="1" applyAlignment="1">
      <alignment horizontal="center" vertical="center" wrapText="1"/>
    </xf>
    <xf numFmtId="14" fontId="66" fillId="33" borderId="13" xfId="0" applyNumberFormat="1" applyFont="1" applyFill="1" applyBorder="1" applyAlignment="1">
      <alignment horizontal="center" vertical="center" wrapText="1"/>
    </xf>
    <xf numFmtId="0" fontId="69" fillId="6" borderId="13" xfId="87" applyFont="1" applyFill="1" applyBorder="1" applyAlignment="1">
      <alignment horizontal="center" vertical="center" wrapText="1"/>
      <protection/>
    </xf>
    <xf numFmtId="1" fontId="67" fillId="6" borderId="13" xfId="0" applyNumberFormat="1" applyFont="1" applyFill="1" applyBorder="1" applyAlignment="1">
      <alignment horizontal="center" vertical="center" textRotation="90" wrapText="1"/>
    </xf>
    <xf numFmtId="0" fontId="15" fillId="33" borderId="13" xfId="87" applyFont="1" applyFill="1" applyBorder="1" applyAlignment="1">
      <alignment horizontal="center" vertical="center" wrapText="1"/>
      <protection/>
    </xf>
    <xf numFmtId="172" fontId="3" fillId="33" borderId="13" xfId="61" applyNumberFormat="1" applyFont="1" applyFill="1" applyBorder="1" applyAlignment="1">
      <alignment horizontal="center" vertical="center" wrapText="1"/>
      <protection/>
    </xf>
    <xf numFmtId="173" fontId="3" fillId="33" borderId="13" xfId="61" applyNumberFormat="1" applyFont="1" applyFill="1" applyBorder="1" applyAlignment="1">
      <alignment horizontal="center" vertical="center" wrapText="1"/>
      <protection/>
    </xf>
    <xf numFmtId="172" fontId="3" fillId="33" borderId="15" xfId="61" applyNumberFormat="1" applyFont="1" applyFill="1" applyBorder="1" applyAlignment="1">
      <alignment horizontal="center" vertical="center" wrapText="1"/>
      <protection/>
    </xf>
    <xf numFmtId="173" fontId="3" fillId="33" borderId="15" xfId="61" applyNumberFormat="1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 wrapText="1"/>
    </xf>
    <xf numFmtId="173" fontId="4" fillId="33" borderId="12" xfId="0" applyNumberFormat="1" applyFont="1" applyFill="1" applyBorder="1" applyAlignment="1">
      <alignment horizontal="center" vertical="center" wrapText="1"/>
    </xf>
    <xf numFmtId="173" fontId="6" fillId="33" borderId="14" xfId="0" applyNumberFormat="1" applyFont="1" applyFill="1" applyBorder="1" applyAlignment="1">
      <alignment horizontal="center" vertical="center" wrapText="1"/>
    </xf>
    <xf numFmtId="173" fontId="6" fillId="33" borderId="15" xfId="0" applyNumberFormat="1" applyFont="1" applyFill="1" applyBorder="1" applyAlignment="1">
      <alignment horizontal="center" vertical="center" wrapText="1"/>
    </xf>
    <xf numFmtId="173" fontId="6" fillId="34" borderId="14" xfId="0" applyNumberFormat="1" applyFont="1" applyFill="1" applyBorder="1" applyAlignment="1">
      <alignment horizontal="center" vertical="center" wrapText="1"/>
    </xf>
    <xf numFmtId="173" fontId="6" fillId="34" borderId="15" xfId="0" applyNumberFormat="1" applyFont="1" applyFill="1" applyBorder="1" applyAlignment="1">
      <alignment horizontal="center" vertical="center" wrapText="1"/>
    </xf>
    <xf numFmtId="173" fontId="3" fillId="33" borderId="13" xfId="0" applyNumberFormat="1" applyFont="1" applyFill="1" applyBorder="1" applyAlignment="1">
      <alignment horizontal="center" vertical="center" wrapText="1"/>
    </xf>
    <xf numFmtId="173" fontId="3" fillId="33" borderId="21" xfId="0" applyNumberFormat="1" applyFont="1" applyFill="1" applyBorder="1" applyAlignment="1">
      <alignment horizontal="center" vertical="center" wrapText="1"/>
    </xf>
    <xf numFmtId="173" fontId="3" fillId="33" borderId="12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173" fontId="4" fillId="33" borderId="13" xfId="0" applyNumberFormat="1" applyFont="1" applyFill="1" applyBorder="1" applyAlignment="1">
      <alignment horizontal="center" vertical="center" wrapText="1"/>
    </xf>
    <xf numFmtId="173" fontId="3" fillId="33" borderId="25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1" fontId="3" fillId="33" borderId="21" xfId="0" applyNumberFormat="1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173" fontId="6" fillId="33" borderId="21" xfId="0" applyNumberFormat="1" applyFont="1" applyFill="1" applyBorder="1" applyAlignment="1">
      <alignment horizontal="center" vertical="center" wrapText="1"/>
    </xf>
    <xf numFmtId="173" fontId="6" fillId="33" borderId="12" xfId="0" applyNumberFormat="1" applyFont="1" applyFill="1" applyBorder="1" applyAlignment="1">
      <alignment horizontal="center" vertical="center" wrapText="1"/>
    </xf>
    <xf numFmtId="1" fontId="70" fillId="33" borderId="19" xfId="0" applyNumberFormat="1" applyFont="1" applyFill="1" applyBorder="1" applyAlignment="1">
      <alignment horizontal="center" vertical="center"/>
    </xf>
    <xf numFmtId="1" fontId="3" fillId="33" borderId="13" xfId="0" applyNumberFormat="1" applyFont="1" applyFill="1" applyBorder="1" applyAlignment="1">
      <alignment horizontal="center" vertical="center" textRotation="90" wrapText="1"/>
    </xf>
    <xf numFmtId="1" fontId="4" fillId="33" borderId="13" xfId="0" applyNumberFormat="1" applyFont="1" applyFill="1" applyBorder="1" applyAlignment="1">
      <alignment horizontal="center" vertical="center" wrapText="1"/>
    </xf>
    <xf numFmtId="173" fontId="17" fillId="33" borderId="13" xfId="0" applyNumberFormat="1" applyFont="1" applyFill="1" applyBorder="1" applyAlignment="1">
      <alignment horizontal="center" vertical="center" wrapText="1"/>
    </xf>
    <xf numFmtId="173" fontId="9" fillId="33" borderId="13" xfId="0" applyNumberFormat="1" applyFont="1" applyFill="1" applyBorder="1" applyAlignment="1">
      <alignment horizontal="center" vertical="center" wrapText="1"/>
    </xf>
    <xf numFmtId="173" fontId="4" fillId="33" borderId="14" xfId="0" applyNumberFormat="1" applyFont="1" applyFill="1" applyBorder="1" applyAlignment="1">
      <alignment horizontal="center" vertical="center" wrapText="1"/>
    </xf>
    <xf numFmtId="173" fontId="4" fillId="33" borderId="20" xfId="0" applyNumberFormat="1" applyFont="1" applyFill="1" applyBorder="1" applyAlignment="1">
      <alignment horizontal="center" vertical="center" wrapText="1"/>
    </xf>
    <xf numFmtId="173" fontId="4" fillId="33" borderId="15" xfId="0" applyNumberFormat="1" applyFont="1" applyFill="1" applyBorder="1" applyAlignment="1">
      <alignment horizontal="center" vertical="center" wrapText="1"/>
    </xf>
    <xf numFmtId="173" fontId="17" fillId="33" borderId="16" xfId="0" applyNumberFormat="1" applyFont="1" applyFill="1" applyBorder="1" applyAlignment="1">
      <alignment horizontal="center" vertical="center" wrapText="1"/>
    </xf>
    <xf numFmtId="173" fontId="17" fillId="33" borderId="17" xfId="0" applyNumberFormat="1" applyFont="1" applyFill="1" applyBorder="1" applyAlignment="1">
      <alignment horizontal="center" vertical="center" wrapText="1"/>
    </xf>
    <xf numFmtId="173" fontId="17" fillId="33" borderId="22" xfId="0" applyNumberFormat="1" applyFont="1" applyFill="1" applyBorder="1" applyAlignment="1">
      <alignment horizontal="center" vertical="center" wrapText="1"/>
    </xf>
    <xf numFmtId="1" fontId="2" fillId="33" borderId="19" xfId="0" applyNumberFormat="1" applyFont="1" applyFill="1" applyBorder="1" applyAlignment="1">
      <alignment horizontal="right" vertical="center"/>
    </xf>
    <xf numFmtId="0" fontId="18" fillId="0" borderId="14" xfId="68" applyNumberFormat="1" applyFont="1" applyFill="1" applyBorder="1" applyAlignment="1">
      <alignment horizontal="center" vertical="top" wrapText="1"/>
      <protection/>
    </xf>
    <xf numFmtId="0" fontId="18" fillId="0" borderId="15" xfId="68" applyNumberFormat="1" applyFont="1" applyFill="1" applyBorder="1" applyAlignment="1">
      <alignment horizontal="center" vertical="top" wrapText="1"/>
      <protection/>
    </xf>
    <xf numFmtId="173" fontId="3" fillId="33" borderId="14" xfId="0" applyNumberFormat="1" applyFont="1" applyFill="1" applyBorder="1" applyAlignment="1">
      <alignment horizontal="center" vertical="center" wrapText="1"/>
    </xf>
    <xf numFmtId="173" fontId="3" fillId="33" borderId="15" xfId="0" applyNumberFormat="1" applyFont="1" applyFill="1" applyBorder="1" applyAlignment="1">
      <alignment horizontal="center" vertical="center" wrapText="1"/>
    </xf>
    <xf numFmtId="0" fontId="18" fillId="0" borderId="14" xfId="82" applyNumberFormat="1" applyFont="1" applyFill="1" applyBorder="1" applyAlignment="1">
      <alignment horizontal="center" vertical="top" wrapText="1"/>
      <protection/>
    </xf>
    <xf numFmtId="0" fontId="18" fillId="0" borderId="15" xfId="82" applyNumberFormat="1" applyFont="1" applyFill="1" applyBorder="1" applyAlignment="1">
      <alignment horizontal="center" vertical="top" wrapText="1"/>
      <protection/>
    </xf>
    <xf numFmtId="172" fontId="71" fillId="33" borderId="0" xfId="88" applyNumberFormat="1" applyFont="1" applyFill="1" applyBorder="1" applyAlignment="1">
      <alignment horizontal="center" vertical="center" wrapText="1"/>
      <protection/>
    </xf>
    <xf numFmtId="172" fontId="72" fillId="33" borderId="0" xfId="88" applyNumberFormat="1" applyFont="1" applyFill="1" applyBorder="1" applyAlignment="1">
      <alignment horizontal="center" vertical="center" wrapText="1"/>
      <protection/>
    </xf>
  </cellXfs>
  <cellStyles count="91">
    <cellStyle name="Normal" xfId="0"/>
    <cellStyle name="_Прил-е 22 по остаткам бюдж средств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ame3" xfId="34"/>
    <cellStyle name="Name4" xfId="35"/>
    <cellStyle name="Name5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вод 2" xfId="45"/>
    <cellStyle name="Вычисление" xfId="46"/>
    <cellStyle name="Гиперссылка 2" xfId="47"/>
    <cellStyle name="Currency" xfId="48"/>
    <cellStyle name="Currency [0]" xfId="49"/>
    <cellStyle name="Денежный 2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10" xfId="59"/>
    <cellStyle name="Обычный 10 2" xfId="60"/>
    <cellStyle name="Обычный 10 3" xfId="61"/>
    <cellStyle name="Обычный 2" xfId="62"/>
    <cellStyle name="Обычный 2 2" xfId="63"/>
    <cellStyle name="Обычный 2 2 2" xfId="64"/>
    <cellStyle name="Обычный 2 2_Пр 4     11.05.11. ИКС" xfId="65"/>
    <cellStyle name="Обычный 2 3" xfId="66"/>
    <cellStyle name="Обычный 2 4" xfId="67"/>
    <cellStyle name="Обычный 2 5" xfId="68"/>
    <cellStyle name="Обычный 2 5 2" xfId="69"/>
    <cellStyle name="Обычный 2_2" xfId="70"/>
    <cellStyle name="Обычный 3" xfId="71"/>
    <cellStyle name="Обычный 3 2" xfId="72"/>
    <cellStyle name="Обычный 3 2 2" xfId="73"/>
    <cellStyle name="Обычный 4" xfId="74"/>
    <cellStyle name="Обычный 4 2" xfId="75"/>
    <cellStyle name="Обычный 5" xfId="76"/>
    <cellStyle name="Обычный 5 2" xfId="77"/>
    <cellStyle name="Обычный 5 3" xfId="78"/>
    <cellStyle name="Обычный 6" xfId="79"/>
    <cellStyle name="Обычный 6 2" xfId="80"/>
    <cellStyle name="Обычный 7" xfId="81"/>
    <cellStyle name="Обычный 7 2" xfId="82"/>
    <cellStyle name="Обычный 8" xfId="83"/>
    <cellStyle name="Обычный 9" xfId="84"/>
    <cellStyle name="Обычный 9 2" xfId="85"/>
    <cellStyle name="Обычный 9 3" xfId="86"/>
    <cellStyle name="Обычный_Отырар мониторинг на 02.03.15 ж" xfId="87"/>
    <cellStyle name="Обычный_Отырар мониторинг на 02.03.15 ж 2" xfId="88"/>
    <cellStyle name="Плохой" xfId="89"/>
    <cellStyle name="Пояснение" xfId="90"/>
    <cellStyle name="Примечание" xfId="91"/>
    <cellStyle name="Percent" xfId="92"/>
    <cellStyle name="Процентный 2" xfId="93"/>
    <cellStyle name="Связанная ячейка" xfId="94"/>
    <cellStyle name="Стиль 1" xfId="95"/>
    <cellStyle name="Стиль 1 2" xfId="96"/>
    <cellStyle name="Стиль 1 3" xfId="97"/>
    <cellStyle name="Текст предупреждения" xfId="98"/>
    <cellStyle name="Comma" xfId="99"/>
    <cellStyle name="Comma [0]" xfId="100"/>
    <cellStyle name="Финансовый 2" xfId="101"/>
    <cellStyle name="Финансовый 3" xfId="102"/>
    <cellStyle name="Финансовый 4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BV74"/>
  <sheetViews>
    <sheetView tabSelected="1" view="pageBreakPreview" zoomScale="70" zoomScaleNormal="55" zoomScaleSheetLayoutView="70" zoomScalePageLayoutView="0" workbookViewId="0" topLeftCell="A1">
      <pane xSplit="5" ySplit="5" topLeftCell="F30" activePane="bottomRight" state="frozen"/>
      <selection pane="topLeft" activeCell="A1" sqref="A1"/>
      <selection pane="topRight" activeCell="F1" sqref="F1"/>
      <selection pane="bottomLeft" activeCell="A6" sqref="A6"/>
      <selection pane="bottomRight" activeCell="I51" sqref="I51"/>
    </sheetView>
  </sheetViews>
  <sheetFormatPr defaultColWidth="9.140625" defaultRowHeight="15"/>
  <cols>
    <col min="1" max="1" width="4.57421875" style="1" customWidth="1"/>
    <col min="2" max="2" width="6.140625" style="1" hidden="1" customWidth="1"/>
    <col min="3" max="3" width="14.00390625" style="1" hidden="1" customWidth="1"/>
    <col min="4" max="4" width="63.00390625" style="14" customWidth="1"/>
    <col min="5" max="5" width="7.8515625" style="14" customWidth="1"/>
    <col min="6" max="6" width="7.28125" style="14" customWidth="1"/>
    <col min="7" max="7" width="8.421875" style="14" hidden="1" customWidth="1"/>
    <col min="8" max="8" width="17.140625" style="14" customWidth="1"/>
    <col min="9" max="9" width="15.7109375" style="14" customWidth="1"/>
    <col min="10" max="10" width="18.8515625" style="14" hidden="1" customWidth="1"/>
    <col min="11" max="11" width="5.421875" style="14" hidden="1" customWidth="1"/>
    <col min="12" max="12" width="15.421875" style="14" hidden="1" customWidth="1"/>
    <col min="13" max="13" width="7.8515625" style="1" customWidth="1"/>
    <col min="14" max="14" width="8.140625" style="1" customWidth="1"/>
    <col min="15" max="15" width="8.7109375" style="1" customWidth="1"/>
    <col min="16" max="16" width="15.7109375" style="14" customWidth="1"/>
    <col min="17" max="18" width="14.57421875" style="14" customWidth="1"/>
    <col min="19" max="24" width="15.57421875" style="14" hidden="1" customWidth="1"/>
    <col min="25" max="25" width="15.00390625" style="14" hidden="1" customWidth="1"/>
    <col min="26" max="26" width="13.00390625" style="14" hidden="1" customWidth="1"/>
    <col min="27" max="27" width="15.28125" style="14" hidden="1" customWidth="1"/>
    <col min="28" max="30" width="13.00390625" style="14" hidden="1" customWidth="1"/>
    <col min="31" max="31" width="9.57421875" style="14" hidden="1" customWidth="1"/>
    <col min="32" max="32" width="9.28125" style="14" hidden="1" customWidth="1"/>
    <col min="33" max="33" width="14.57421875" style="14" hidden="1" customWidth="1"/>
    <col min="34" max="34" width="14.28125" style="14" hidden="1" customWidth="1"/>
    <col min="35" max="36" width="13.00390625" style="14" hidden="1" customWidth="1"/>
    <col min="37" max="37" width="12.7109375" style="14" customWidth="1"/>
    <col min="38" max="38" width="17.00390625" style="14" customWidth="1"/>
    <col min="39" max="39" width="19.00390625" style="14" customWidth="1"/>
    <col min="40" max="40" width="15.140625" style="14" customWidth="1"/>
    <col min="41" max="41" width="10.421875" style="14" customWidth="1"/>
    <col min="42" max="42" width="13.57421875" style="14" customWidth="1"/>
    <col min="43" max="43" width="14.7109375" style="14" customWidth="1"/>
    <col min="44" max="44" width="14.7109375" style="14" hidden="1" customWidth="1"/>
    <col min="45" max="46" width="14.8515625" style="14" customWidth="1"/>
    <col min="47" max="47" width="16.28125" style="14" customWidth="1"/>
    <col min="48" max="49" width="18.140625" style="14" hidden="1" customWidth="1"/>
    <col min="50" max="50" width="20.28125" style="14" hidden="1" customWidth="1"/>
    <col min="51" max="53" width="18.140625" style="14" hidden="1" customWidth="1"/>
    <col min="54" max="54" width="15.00390625" style="14" customWidth="1"/>
    <col min="55" max="55" width="15.7109375" style="14" customWidth="1"/>
    <col min="56" max="56" width="13.140625" style="14" customWidth="1"/>
    <col min="57" max="57" width="17.140625" style="14" customWidth="1"/>
    <col min="58" max="58" width="14.00390625" style="14" customWidth="1"/>
    <col min="59" max="59" width="12.28125" style="14" customWidth="1"/>
    <col min="60" max="60" width="13.8515625" style="14" customWidth="1"/>
    <col min="61" max="61" width="15.421875" style="14" customWidth="1"/>
    <col min="62" max="62" width="8.8515625" style="15" customWidth="1"/>
    <col min="63" max="63" width="6.57421875" style="14" customWidth="1"/>
    <col min="64" max="64" width="7.140625" style="14" customWidth="1"/>
    <col min="65" max="65" width="6.140625" style="14" customWidth="1"/>
    <col min="66" max="66" width="7.421875" style="14" customWidth="1"/>
    <col min="67" max="67" width="7.8515625" style="14" customWidth="1"/>
    <col min="68" max="68" width="7.28125" style="14" customWidth="1"/>
    <col min="69" max="69" width="8.421875" style="14" customWidth="1"/>
    <col min="70" max="70" width="7.28125" style="14" customWidth="1"/>
    <col min="71" max="71" width="5.421875" style="14" customWidth="1"/>
    <col min="72" max="72" width="7.421875" style="14" customWidth="1"/>
    <col min="73" max="73" width="23.421875" style="14" customWidth="1"/>
    <col min="74" max="16384" width="9.140625" style="14" customWidth="1"/>
  </cols>
  <sheetData>
    <row r="1" spans="1:72" ht="57.75" customHeight="1">
      <c r="A1" s="165" t="s">
        <v>138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54" t="s">
        <v>77</v>
      </c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</row>
    <row r="2" spans="1:72" ht="45" customHeight="1">
      <c r="A2" s="155" t="s">
        <v>6</v>
      </c>
      <c r="B2" s="155" t="s">
        <v>5</v>
      </c>
      <c r="C2" s="141" t="s">
        <v>4</v>
      </c>
      <c r="D2" s="135" t="s">
        <v>3</v>
      </c>
      <c r="E2" s="135" t="s">
        <v>15</v>
      </c>
      <c r="F2" s="135" t="s">
        <v>90</v>
      </c>
      <c r="G2" s="135" t="s">
        <v>7</v>
      </c>
      <c r="H2" s="135" t="s">
        <v>2</v>
      </c>
      <c r="I2" s="135"/>
      <c r="J2" s="135"/>
      <c r="K2" s="135"/>
      <c r="L2" s="135"/>
      <c r="M2" s="141" t="s">
        <v>1</v>
      </c>
      <c r="N2" s="150" t="s">
        <v>12</v>
      </c>
      <c r="O2" s="151"/>
      <c r="P2" s="135" t="s">
        <v>32</v>
      </c>
      <c r="Q2" s="159" t="s">
        <v>38</v>
      </c>
      <c r="R2" s="159" t="s">
        <v>108</v>
      </c>
      <c r="S2" s="136" t="s">
        <v>12</v>
      </c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37"/>
      <c r="AK2" s="135" t="s">
        <v>68</v>
      </c>
      <c r="AL2" s="135" t="s">
        <v>99</v>
      </c>
      <c r="AM2" s="135" t="s">
        <v>100</v>
      </c>
      <c r="AN2" s="136" t="s">
        <v>33</v>
      </c>
      <c r="AO2" s="143"/>
      <c r="AP2" s="143"/>
      <c r="AQ2" s="143"/>
      <c r="AR2" s="137"/>
      <c r="AS2" s="142" t="s">
        <v>34</v>
      </c>
      <c r="AT2" s="152" t="s">
        <v>16</v>
      </c>
      <c r="AU2" s="153"/>
      <c r="AV2" s="2"/>
      <c r="AW2" s="2"/>
      <c r="AX2" s="2"/>
      <c r="AY2" s="2"/>
      <c r="AZ2" s="3"/>
      <c r="BA2" s="3"/>
      <c r="BB2" s="130" t="s">
        <v>35</v>
      </c>
      <c r="BC2" s="136" t="s">
        <v>16</v>
      </c>
      <c r="BD2" s="143"/>
      <c r="BE2" s="143"/>
      <c r="BF2" s="143"/>
      <c r="BG2" s="143"/>
      <c r="BH2" s="137"/>
      <c r="BI2" s="135" t="s">
        <v>36</v>
      </c>
      <c r="BJ2" s="144" t="s">
        <v>25</v>
      </c>
      <c r="BK2" s="145"/>
      <c r="BL2" s="145"/>
      <c r="BM2" s="145"/>
      <c r="BN2" s="145"/>
      <c r="BO2" s="146"/>
      <c r="BP2" s="147" t="s">
        <v>78</v>
      </c>
      <c r="BQ2" s="138" t="s">
        <v>37</v>
      </c>
      <c r="BR2" s="129" t="s">
        <v>12</v>
      </c>
      <c r="BS2" s="129"/>
      <c r="BT2" s="138" t="s">
        <v>21</v>
      </c>
    </row>
    <row r="3" spans="1:72" ht="28.5" customHeight="1">
      <c r="A3" s="155"/>
      <c r="B3" s="155"/>
      <c r="C3" s="141"/>
      <c r="D3" s="135"/>
      <c r="E3" s="135"/>
      <c r="F3" s="135"/>
      <c r="G3" s="135"/>
      <c r="H3" s="135" t="s">
        <v>23</v>
      </c>
      <c r="I3" s="158" t="s">
        <v>109</v>
      </c>
      <c r="J3" s="135" t="s">
        <v>12</v>
      </c>
      <c r="K3" s="135"/>
      <c r="L3" s="135"/>
      <c r="M3" s="156" t="s">
        <v>0</v>
      </c>
      <c r="N3" s="141" t="s">
        <v>10</v>
      </c>
      <c r="O3" s="141" t="s">
        <v>11</v>
      </c>
      <c r="P3" s="142"/>
      <c r="Q3" s="160"/>
      <c r="R3" s="160"/>
      <c r="S3" s="157" t="s">
        <v>95</v>
      </c>
      <c r="T3" s="162" t="s">
        <v>89</v>
      </c>
      <c r="U3" s="163"/>
      <c r="V3" s="164"/>
      <c r="W3" s="157" t="s">
        <v>12</v>
      </c>
      <c r="X3" s="157"/>
      <c r="Y3" s="157" t="s">
        <v>96</v>
      </c>
      <c r="Z3" s="157" t="s">
        <v>88</v>
      </c>
      <c r="AA3" s="157" t="s">
        <v>12</v>
      </c>
      <c r="AB3" s="157"/>
      <c r="AC3" s="166" t="s">
        <v>97</v>
      </c>
      <c r="AD3" s="166" t="s">
        <v>93</v>
      </c>
      <c r="AE3" s="157" t="s">
        <v>12</v>
      </c>
      <c r="AF3" s="157"/>
      <c r="AG3" s="170" t="s">
        <v>98</v>
      </c>
      <c r="AH3" s="170" t="s">
        <v>94</v>
      </c>
      <c r="AI3" s="157" t="s">
        <v>12</v>
      </c>
      <c r="AJ3" s="157"/>
      <c r="AK3" s="135"/>
      <c r="AL3" s="135"/>
      <c r="AM3" s="135"/>
      <c r="AN3" s="168" t="s">
        <v>19</v>
      </c>
      <c r="AO3" s="135" t="s">
        <v>18</v>
      </c>
      <c r="AP3" s="135" t="s">
        <v>17</v>
      </c>
      <c r="AQ3" s="135" t="s">
        <v>39</v>
      </c>
      <c r="AR3" s="135" t="s">
        <v>87</v>
      </c>
      <c r="AS3" s="142"/>
      <c r="AT3" s="131" t="s">
        <v>40</v>
      </c>
      <c r="AU3" s="131" t="s">
        <v>41</v>
      </c>
      <c r="AV3" s="133" t="s">
        <v>42</v>
      </c>
      <c r="AW3" s="57"/>
      <c r="AX3" s="57"/>
      <c r="AY3" s="133" t="s">
        <v>43</v>
      </c>
      <c r="AZ3" s="3"/>
      <c r="BA3" s="3"/>
      <c r="BB3" s="130"/>
      <c r="BC3" s="135" t="s">
        <v>8</v>
      </c>
      <c r="BD3" s="136" t="s">
        <v>44</v>
      </c>
      <c r="BE3" s="137"/>
      <c r="BF3" s="135" t="s">
        <v>9</v>
      </c>
      <c r="BG3" s="136" t="s">
        <v>44</v>
      </c>
      <c r="BH3" s="137"/>
      <c r="BI3" s="142"/>
      <c r="BJ3" s="129" t="s">
        <v>26</v>
      </c>
      <c r="BK3" s="129"/>
      <c r="BL3" s="129"/>
      <c r="BM3" s="129" t="s">
        <v>27</v>
      </c>
      <c r="BN3" s="129"/>
      <c r="BO3" s="129"/>
      <c r="BP3" s="148"/>
      <c r="BQ3" s="139"/>
      <c r="BR3" s="129" t="s">
        <v>24</v>
      </c>
      <c r="BS3" s="129" t="s">
        <v>22</v>
      </c>
      <c r="BT3" s="139"/>
    </row>
    <row r="4" spans="1:72" ht="78" customHeight="1">
      <c r="A4" s="155"/>
      <c r="B4" s="155"/>
      <c r="C4" s="141"/>
      <c r="D4" s="135"/>
      <c r="E4" s="135"/>
      <c r="F4" s="135"/>
      <c r="G4" s="135"/>
      <c r="H4" s="135"/>
      <c r="I4" s="158"/>
      <c r="J4" s="52" t="s">
        <v>13</v>
      </c>
      <c r="K4" s="52" t="s">
        <v>45</v>
      </c>
      <c r="L4" s="52" t="s">
        <v>14</v>
      </c>
      <c r="M4" s="156"/>
      <c r="N4" s="141"/>
      <c r="O4" s="141"/>
      <c r="P4" s="142"/>
      <c r="Q4" s="161"/>
      <c r="R4" s="161"/>
      <c r="S4" s="157"/>
      <c r="T4" s="64" t="s">
        <v>0</v>
      </c>
      <c r="U4" s="64" t="s">
        <v>104</v>
      </c>
      <c r="V4" s="64" t="s">
        <v>105</v>
      </c>
      <c r="W4" s="61" t="s">
        <v>91</v>
      </c>
      <c r="X4" s="61" t="s">
        <v>92</v>
      </c>
      <c r="Y4" s="157"/>
      <c r="Z4" s="157"/>
      <c r="AA4" s="61" t="s">
        <v>91</v>
      </c>
      <c r="AB4" s="61" t="s">
        <v>92</v>
      </c>
      <c r="AC4" s="167"/>
      <c r="AD4" s="167"/>
      <c r="AE4" s="61" t="s">
        <v>91</v>
      </c>
      <c r="AF4" s="61" t="s">
        <v>92</v>
      </c>
      <c r="AG4" s="171"/>
      <c r="AH4" s="171"/>
      <c r="AI4" s="61" t="s">
        <v>91</v>
      </c>
      <c r="AJ4" s="61" t="s">
        <v>92</v>
      </c>
      <c r="AK4" s="135"/>
      <c r="AL4" s="135"/>
      <c r="AM4" s="135"/>
      <c r="AN4" s="169"/>
      <c r="AO4" s="135"/>
      <c r="AP4" s="135"/>
      <c r="AQ4" s="135"/>
      <c r="AR4" s="135"/>
      <c r="AS4" s="142"/>
      <c r="AT4" s="132"/>
      <c r="AU4" s="132"/>
      <c r="AV4" s="134"/>
      <c r="AW4" s="58" t="s">
        <v>46</v>
      </c>
      <c r="AX4" s="58" t="s">
        <v>47</v>
      </c>
      <c r="AY4" s="134"/>
      <c r="AZ4" s="3"/>
      <c r="BA4" s="3"/>
      <c r="BB4" s="130"/>
      <c r="BC4" s="135"/>
      <c r="BD4" s="52" t="s">
        <v>48</v>
      </c>
      <c r="BE4" s="52" t="s">
        <v>49</v>
      </c>
      <c r="BF4" s="135"/>
      <c r="BG4" s="52" t="s">
        <v>48</v>
      </c>
      <c r="BH4" s="52" t="s">
        <v>50</v>
      </c>
      <c r="BI4" s="142"/>
      <c r="BJ4" s="53" t="s">
        <v>0</v>
      </c>
      <c r="BK4" s="53" t="s">
        <v>51</v>
      </c>
      <c r="BL4" s="53" t="s">
        <v>20</v>
      </c>
      <c r="BM4" s="53" t="s">
        <v>0</v>
      </c>
      <c r="BN4" s="53" t="s">
        <v>51</v>
      </c>
      <c r="BO4" s="53" t="s">
        <v>20</v>
      </c>
      <c r="BP4" s="149"/>
      <c r="BQ4" s="140"/>
      <c r="BR4" s="129"/>
      <c r="BS4" s="129"/>
      <c r="BT4" s="140"/>
    </row>
    <row r="5" spans="1:72" s="72" customFormat="1" ht="12.75">
      <c r="A5" s="67">
        <v>1</v>
      </c>
      <c r="B5" s="67">
        <v>2</v>
      </c>
      <c r="C5" s="67">
        <v>3</v>
      </c>
      <c r="D5" s="67">
        <v>4</v>
      </c>
      <c r="E5" s="67">
        <v>5</v>
      </c>
      <c r="F5" s="67"/>
      <c r="G5" s="67">
        <v>6</v>
      </c>
      <c r="H5" s="67">
        <v>7</v>
      </c>
      <c r="I5" s="67">
        <v>8</v>
      </c>
      <c r="J5" s="67">
        <v>9</v>
      </c>
      <c r="K5" s="67">
        <v>10</v>
      </c>
      <c r="L5" s="67">
        <v>11</v>
      </c>
      <c r="M5" s="67">
        <v>12</v>
      </c>
      <c r="N5" s="67">
        <v>13</v>
      </c>
      <c r="O5" s="67">
        <v>14</v>
      </c>
      <c r="P5" s="67">
        <v>16</v>
      </c>
      <c r="Q5" s="67">
        <v>17</v>
      </c>
      <c r="R5" s="67">
        <v>18</v>
      </c>
      <c r="S5" s="67">
        <v>19</v>
      </c>
      <c r="T5" s="67"/>
      <c r="U5" s="67"/>
      <c r="V5" s="67"/>
      <c r="W5" s="67">
        <v>18</v>
      </c>
      <c r="X5" s="67">
        <v>19</v>
      </c>
      <c r="Y5" s="67">
        <v>20</v>
      </c>
      <c r="Z5" s="67"/>
      <c r="AA5" s="67"/>
      <c r="AB5" s="67"/>
      <c r="AC5" s="67"/>
      <c r="AD5" s="67"/>
      <c r="AE5" s="67"/>
      <c r="AF5" s="67"/>
      <c r="AG5" s="67"/>
      <c r="AH5" s="67"/>
      <c r="AI5" s="67">
        <v>19</v>
      </c>
      <c r="AJ5" s="67">
        <v>20</v>
      </c>
      <c r="AK5" s="67">
        <v>21</v>
      </c>
      <c r="AL5" s="67">
        <v>23</v>
      </c>
      <c r="AM5" s="67">
        <v>22</v>
      </c>
      <c r="AN5" s="67">
        <v>24</v>
      </c>
      <c r="AO5" s="67">
        <v>25</v>
      </c>
      <c r="AP5" s="67">
        <v>26</v>
      </c>
      <c r="AQ5" s="67">
        <v>27</v>
      </c>
      <c r="AR5" s="67">
        <v>28</v>
      </c>
      <c r="AS5" s="67">
        <v>29</v>
      </c>
      <c r="AT5" s="68">
        <v>30</v>
      </c>
      <c r="AU5" s="68">
        <v>31</v>
      </c>
      <c r="AV5" s="69"/>
      <c r="AW5" s="70"/>
      <c r="AX5" s="70"/>
      <c r="AY5" s="71">
        <v>29</v>
      </c>
      <c r="AZ5" s="67">
        <v>30</v>
      </c>
      <c r="BA5" s="67">
        <v>31</v>
      </c>
      <c r="BB5" s="67">
        <v>32</v>
      </c>
      <c r="BC5" s="67">
        <v>33</v>
      </c>
      <c r="BD5" s="67">
        <v>34</v>
      </c>
      <c r="BE5" s="67">
        <v>35</v>
      </c>
      <c r="BF5" s="67">
        <v>36</v>
      </c>
      <c r="BG5" s="67">
        <v>37</v>
      </c>
      <c r="BH5" s="67">
        <v>38</v>
      </c>
      <c r="BI5" s="67">
        <v>39</v>
      </c>
      <c r="BJ5" s="67">
        <v>40</v>
      </c>
      <c r="BK5" s="67">
        <v>41</v>
      </c>
      <c r="BL5" s="67">
        <v>42</v>
      </c>
      <c r="BM5" s="67">
        <v>43</v>
      </c>
      <c r="BN5" s="67">
        <v>44</v>
      </c>
      <c r="BO5" s="67">
        <v>45</v>
      </c>
      <c r="BP5" s="67">
        <v>46</v>
      </c>
      <c r="BQ5" s="67">
        <v>47</v>
      </c>
      <c r="BR5" s="67">
        <v>48</v>
      </c>
      <c r="BS5" s="67">
        <v>49</v>
      </c>
      <c r="BT5" s="72">
        <v>50</v>
      </c>
    </row>
    <row r="6" spans="1:72" s="1" customFormat="1" ht="67.5" customHeight="1">
      <c r="A6" s="25">
        <v>1</v>
      </c>
      <c r="B6" s="25" t="s">
        <v>67</v>
      </c>
      <c r="C6" s="26" t="s">
        <v>66</v>
      </c>
      <c r="D6" s="18" t="s">
        <v>64</v>
      </c>
      <c r="E6" s="25" t="s">
        <v>65</v>
      </c>
      <c r="F6" s="25" t="s">
        <v>107</v>
      </c>
      <c r="G6" s="4">
        <v>11</v>
      </c>
      <c r="H6" s="5">
        <v>35042296.2</v>
      </c>
      <c r="I6" s="73">
        <v>1199352.3</v>
      </c>
      <c r="J6" s="5">
        <v>32478063.2</v>
      </c>
      <c r="K6" s="5"/>
      <c r="L6" s="6">
        <v>2564233</v>
      </c>
      <c r="M6" s="4">
        <v>15</v>
      </c>
      <c r="N6" s="4">
        <v>0</v>
      </c>
      <c r="O6" s="51">
        <v>15</v>
      </c>
      <c r="P6" s="7">
        <f>Q6+AL6+AM6</f>
        <v>6008869.9</v>
      </c>
      <c r="Q6" s="7">
        <v>5999649</v>
      </c>
      <c r="R6" s="7">
        <v>0</v>
      </c>
      <c r="S6" s="7">
        <v>5999437</v>
      </c>
      <c r="T6" s="55">
        <v>9</v>
      </c>
      <c r="U6" s="55">
        <v>1</v>
      </c>
      <c r="V6" s="55">
        <v>8</v>
      </c>
      <c r="W6" s="7"/>
      <c r="X6" s="7">
        <v>9</v>
      </c>
      <c r="Y6" s="7">
        <v>212</v>
      </c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55">
        <v>17</v>
      </c>
      <c r="AL6" s="7"/>
      <c r="AM6" s="7">
        <v>9220.9</v>
      </c>
      <c r="AN6" s="7">
        <v>3189.5</v>
      </c>
      <c r="AO6" s="7"/>
      <c r="AP6" s="7"/>
      <c r="AQ6" s="7">
        <v>5996459.5</v>
      </c>
      <c r="AR6" s="7">
        <v>9220.9</v>
      </c>
      <c r="AS6" s="7">
        <v>5999649</v>
      </c>
      <c r="AT6" s="7">
        <v>3189.5</v>
      </c>
      <c r="AU6" s="7">
        <v>5996459.5</v>
      </c>
      <c r="AV6" s="7"/>
      <c r="AW6" s="7"/>
      <c r="AX6" s="7"/>
      <c r="AY6" s="7"/>
      <c r="AZ6" s="7"/>
      <c r="BA6" s="7"/>
      <c r="BB6" s="7">
        <f>AS6</f>
        <v>5999649</v>
      </c>
      <c r="BC6" s="7">
        <f>BD6+BE6</f>
        <v>5999649</v>
      </c>
      <c r="BD6" s="7">
        <v>3189.5</v>
      </c>
      <c r="BE6" s="7">
        <v>5996459.5</v>
      </c>
      <c r="BF6" s="51">
        <v>0</v>
      </c>
      <c r="BG6" s="51"/>
      <c r="BH6" s="51"/>
      <c r="BI6" s="54">
        <f>AS6-BB6</f>
        <v>0</v>
      </c>
      <c r="BJ6" s="51">
        <v>1</v>
      </c>
      <c r="BK6" s="51">
        <v>1</v>
      </c>
      <c r="BL6" s="51">
        <v>1</v>
      </c>
      <c r="BM6" s="51">
        <v>1</v>
      </c>
      <c r="BN6" s="51">
        <v>1</v>
      </c>
      <c r="BO6" s="51">
        <v>1</v>
      </c>
      <c r="BP6" s="51"/>
      <c r="BQ6" s="51">
        <f>BR6+BS6</f>
        <v>13</v>
      </c>
      <c r="BR6" s="51">
        <v>3</v>
      </c>
      <c r="BS6" s="51">
        <v>10</v>
      </c>
      <c r="BT6" s="51"/>
    </row>
    <row r="7" spans="1:72" s="1" customFormat="1" ht="27.75" customHeight="1">
      <c r="A7" s="30"/>
      <c r="B7" s="31"/>
      <c r="C7" s="39"/>
      <c r="D7" s="42" t="s">
        <v>84</v>
      </c>
      <c r="E7" s="43"/>
      <c r="F7" s="43"/>
      <c r="G7" s="37">
        <v>11</v>
      </c>
      <c r="H7" s="20">
        <f>H6</f>
        <v>35042296.2</v>
      </c>
      <c r="I7" s="20"/>
      <c r="J7" s="20">
        <f aca="true" t="shared" si="0" ref="J7:BT7">J6</f>
        <v>32478063.2</v>
      </c>
      <c r="K7" s="20">
        <f t="shared" si="0"/>
        <v>0</v>
      </c>
      <c r="L7" s="20">
        <f t="shared" si="0"/>
        <v>2564233</v>
      </c>
      <c r="M7" s="20">
        <f t="shared" si="0"/>
        <v>15</v>
      </c>
      <c r="N7" s="20">
        <f t="shared" si="0"/>
        <v>0</v>
      </c>
      <c r="O7" s="21">
        <f t="shared" si="0"/>
        <v>15</v>
      </c>
      <c r="P7" s="20">
        <f t="shared" si="0"/>
        <v>6008869.9</v>
      </c>
      <c r="Q7" s="20">
        <f t="shared" si="0"/>
        <v>5999649</v>
      </c>
      <c r="R7" s="20"/>
      <c r="S7" s="20">
        <f t="shared" si="0"/>
        <v>5999437</v>
      </c>
      <c r="T7" s="20"/>
      <c r="U7" s="20"/>
      <c r="V7" s="20"/>
      <c r="W7" s="20"/>
      <c r="X7" s="20"/>
      <c r="Y7" s="20">
        <f t="shared" si="0"/>
        <v>212</v>
      </c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1">
        <f t="shared" si="0"/>
        <v>17</v>
      </c>
      <c r="AL7" s="20"/>
      <c r="AM7" s="20">
        <f t="shared" si="0"/>
        <v>9220.9</v>
      </c>
      <c r="AN7" s="20">
        <f t="shared" si="0"/>
        <v>3189.5</v>
      </c>
      <c r="AO7" s="20">
        <f t="shared" si="0"/>
        <v>0</v>
      </c>
      <c r="AP7" s="20">
        <f t="shared" si="0"/>
        <v>0</v>
      </c>
      <c r="AQ7" s="20">
        <f t="shared" si="0"/>
        <v>5996459.5</v>
      </c>
      <c r="AR7" s="20">
        <f t="shared" si="0"/>
        <v>9220.9</v>
      </c>
      <c r="AS7" s="20">
        <f t="shared" si="0"/>
        <v>5999649</v>
      </c>
      <c r="AT7" s="20">
        <f t="shared" si="0"/>
        <v>3189.5</v>
      </c>
      <c r="AU7" s="20">
        <f t="shared" si="0"/>
        <v>5996459.5</v>
      </c>
      <c r="AV7" s="20">
        <f t="shared" si="0"/>
        <v>0</v>
      </c>
      <c r="AW7" s="20">
        <f t="shared" si="0"/>
        <v>0</v>
      </c>
      <c r="AX7" s="20">
        <f t="shared" si="0"/>
        <v>0</v>
      </c>
      <c r="AY7" s="20">
        <f t="shared" si="0"/>
        <v>0</v>
      </c>
      <c r="AZ7" s="20">
        <f t="shared" si="0"/>
        <v>0</v>
      </c>
      <c r="BA7" s="20">
        <f t="shared" si="0"/>
        <v>0</v>
      </c>
      <c r="BB7" s="20">
        <f t="shared" si="0"/>
        <v>5999649</v>
      </c>
      <c r="BC7" s="20">
        <f t="shared" si="0"/>
        <v>5999649</v>
      </c>
      <c r="BD7" s="20">
        <f t="shared" si="0"/>
        <v>3189.5</v>
      </c>
      <c r="BE7" s="20">
        <f t="shared" si="0"/>
        <v>5996459.5</v>
      </c>
      <c r="BF7" s="20">
        <f t="shared" si="0"/>
        <v>0</v>
      </c>
      <c r="BG7" s="20">
        <f t="shared" si="0"/>
        <v>0</v>
      </c>
      <c r="BH7" s="20">
        <f t="shared" si="0"/>
        <v>0</v>
      </c>
      <c r="BI7" s="20">
        <f t="shared" si="0"/>
        <v>0</v>
      </c>
      <c r="BJ7" s="21">
        <f t="shared" si="0"/>
        <v>1</v>
      </c>
      <c r="BK7" s="21">
        <f t="shared" si="0"/>
        <v>1</v>
      </c>
      <c r="BL7" s="21">
        <f t="shared" si="0"/>
        <v>1</v>
      </c>
      <c r="BM7" s="21">
        <f t="shared" si="0"/>
        <v>1</v>
      </c>
      <c r="BN7" s="21">
        <f t="shared" si="0"/>
        <v>1</v>
      </c>
      <c r="BO7" s="21">
        <f t="shared" si="0"/>
        <v>1</v>
      </c>
      <c r="BP7" s="21">
        <f t="shared" si="0"/>
        <v>0</v>
      </c>
      <c r="BQ7" s="21">
        <f t="shared" si="0"/>
        <v>13</v>
      </c>
      <c r="BR7" s="21">
        <f t="shared" si="0"/>
        <v>3</v>
      </c>
      <c r="BS7" s="21">
        <f t="shared" si="0"/>
        <v>10</v>
      </c>
      <c r="BT7" s="21">
        <f t="shared" si="0"/>
        <v>0</v>
      </c>
    </row>
    <row r="8" spans="1:72" s="1" customFormat="1" ht="18.75">
      <c r="A8" s="32"/>
      <c r="B8" s="28"/>
      <c r="C8" s="29"/>
      <c r="D8" s="42" t="s">
        <v>85</v>
      </c>
      <c r="E8" s="44"/>
      <c r="F8" s="44"/>
      <c r="G8" s="38">
        <v>0</v>
      </c>
      <c r="H8" s="20">
        <v>0</v>
      </c>
      <c r="I8" s="20"/>
      <c r="J8" s="20">
        <v>0</v>
      </c>
      <c r="K8" s="20"/>
      <c r="L8" s="23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/>
      <c r="S8" s="22">
        <v>0</v>
      </c>
      <c r="T8" s="22"/>
      <c r="U8" s="22"/>
      <c r="V8" s="22"/>
      <c r="W8" s="22"/>
      <c r="X8" s="22"/>
      <c r="Y8" s="22">
        <v>0</v>
      </c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>
        <v>0</v>
      </c>
      <c r="AL8" s="22"/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  <c r="BP8" s="22">
        <v>0</v>
      </c>
      <c r="BQ8" s="22">
        <v>0</v>
      </c>
      <c r="BR8" s="22">
        <v>0</v>
      </c>
      <c r="BS8" s="22">
        <v>0</v>
      </c>
      <c r="BT8" s="22">
        <v>0</v>
      </c>
    </row>
    <row r="9" spans="1:72" s="1" customFormat="1" ht="24.75" customHeight="1">
      <c r="A9" s="33"/>
      <c r="B9" s="34"/>
      <c r="C9" s="40"/>
      <c r="D9" s="42" t="s">
        <v>79</v>
      </c>
      <c r="E9" s="43"/>
      <c r="F9" s="43"/>
      <c r="G9" s="37">
        <v>0</v>
      </c>
      <c r="H9" s="20">
        <f>H7</f>
        <v>35042296.2</v>
      </c>
      <c r="I9" s="20"/>
      <c r="J9" s="20">
        <f aca="true" t="shared" si="1" ref="J9:BT9">J7</f>
        <v>32478063.2</v>
      </c>
      <c r="K9" s="20">
        <f t="shared" si="1"/>
        <v>0</v>
      </c>
      <c r="L9" s="20">
        <f t="shared" si="1"/>
        <v>2564233</v>
      </c>
      <c r="M9" s="20">
        <f t="shared" si="1"/>
        <v>15</v>
      </c>
      <c r="N9" s="20">
        <f t="shared" si="1"/>
        <v>0</v>
      </c>
      <c r="O9" s="21">
        <f t="shared" si="1"/>
        <v>15</v>
      </c>
      <c r="P9" s="20">
        <f t="shared" si="1"/>
        <v>6008869.9</v>
      </c>
      <c r="Q9" s="20">
        <f t="shared" si="1"/>
        <v>5999649</v>
      </c>
      <c r="R9" s="20"/>
      <c r="S9" s="20">
        <f t="shared" si="1"/>
        <v>5999437</v>
      </c>
      <c r="T9" s="20"/>
      <c r="U9" s="20"/>
      <c r="V9" s="20"/>
      <c r="W9" s="20"/>
      <c r="X9" s="20"/>
      <c r="Y9" s="20">
        <f t="shared" si="1"/>
        <v>212</v>
      </c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1">
        <f t="shared" si="1"/>
        <v>17</v>
      </c>
      <c r="AL9" s="20"/>
      <c r="AM9" s="20">
        <f t="shared" si="1"/>
        <v>9220.9</v>
      </c>
      <c r="AN9" s="20">
        <f t="shared" si="1"/>
        <v>3189.5</v>
      </c>
      <c r="AO9" s="20">
        <f t="shared" si="1"/>
        <v>0</v>
      </c>
      <c r="AP9" s="20">
        <f t="shared" si="1"/>
        <v>0</v>
      </c>
      <c r="AQ9" s="20">
        <f t="shared" si="1"/>
        <v>5996459.5</v>
      </c>
      <c r="AR9" s="20">
        <f t="shared" si="1"/>
        <v>9220.9</v>
      </c>
      <c r="AS9" s="20">
        <f t="shared" si="1"/>
        <v>5999649</v>
      </c>
      <c r="AT9" s="20">
        <f t="shared" si="1"/>
        <v>3189.5</v>
      </c>
      <c r="AU9" s="20">
        <f t="shared" si="1"/>
        <v>5996459.5</v>
      </c>
      <c r="AV9" s="20">
        <f t="shared" si="1"/>
        <v>0</v>
      </c>
      <c r="AW9" s="20">
        <f t="shared" si="1"/>
        <v>0</v>
      </c>
      <c r="AX9" s="20">
        <f t="shared" si="1"/>
        <v>0</v>
      </c>
      <c r="AY9" s="20">
        <f t="shared" si="1"/>
        <v>0</v>
      </c>
      <c r="AZ9" s="20">
        <f t="shared" si="1"/>
        <v>0</v>
      </c>
      <c r="BA9" s="20">
        <f t="shared" si="1"/>
        <v>0</v>
      </c>
      <c r="BB9" s="20">
        <f t="shared" si="1"/>
        <v>5999649</v>
      </c>
      <c r="BC9" s="20">
        <f t="shared" si="1"/>
        <v>5999649</v>
      </c>
      <c r="BD9" s="20">
        <f t="shared" si="1"/>
        <v>3189.5</v>
      </c>
      <c r="BE9" s="20">
        <f t="shared" si="1"/>
        <v>5996459.5</v>
      </c>
      <c r="BF9" s="20">
        <f t="shared" si="1"/>
        <v>0</v>
      </c>
      <c r="BG9" s="20">
        <f t="shared" si="1"/>
        <v>0</v>
      </c>
      <c r="BH9" s="20">
        <f t="shared" si="1"/>
        <v>0</v>
      </c>
      <c r="BI9" s="20">
        <f t="shared" si="1"/>
        <v>0</v>
      </c>
      <c r="BJ9" s="21">
        <f t="shared" si="1"/>
        <v>1</v>
      </c>
      <c r="BK9" s="21">
        <f t="shared" si="1"/>
        <v>1</v>
      </c>
      <c r="BL9" s="21">
        <f t="shared" si="1"/>
        <v>1</v>
      </c>
      <c r="BM9" s="21">
        <f t="shared" si="1"/>
        <v>1</v>
      </c>
      <c r="BN9" s="21">
        <f t="shared" si="1"/>
        <v>1</v>
      </c>
      <c r="BO9" s="21">
        <f t="shared" si="1"/>
        <v>1</v>
      </c>
      <c r="BP9" s="21">
        <f t="shared" si="1"/>
        <v>0</v>
      </c>
      <c r="BQ9" s="21">
        <f t="shared" si="1"/>
        <v>13</v>
      </c>
      <c r="BR9" s="21">
        <f t="shared" si="1"/>
        <v>3</v>
      </c>
      <c r="BS9" s="21">
        <f t="shared" si="1"/>
        <v>10</v>
      </c>
      <c r="BT9" s="21">
        <f t="shared" si="1"/>
        <v>0</v>
      </c>
    </row>
    <row r="10" spans="1:72" s="1" customFormat="1" ht="45" customHeight="1">
      <c r="A10" s="27">
        <v>2</v>
      </c>
      <c r="B10" s="27" t="s">
        <v>56</v>
      </c>
      <c r="C10" s="27" t="s">
        <v>86</v>
      </c>
      <c r="D10" s="41" t="s">
        <v>63</v>
      </c>
      <c r="E10" s="27" t="s">
        <v>58</v>
      </c>
      <c r="F10" s="27" t="s">
        <v>107</v>
      </c>
      <c r="G10" s="4">
        <v>13</v>
      </c>
      <c r="H10" s="5">
        <v>1267110.2</v>
      </c>
      <c r="I10" s="73">
        <v>147780</v>
      </c>
      <c r="J10" s="5">
        <v>1267110.2</v>
      </c>
      <c r="K10" s="5"/>
      <c r="L10" s="6">
        <v>0</v>
      </c>
      <c r="M10" s="4">
        <v>1</v>
      </c>
      <c r="N10" s="4">
        <v>0</v>
      </c>
      <c r="O10" s="51">
        <v>1</v>
      </c>
      <c r="P10" s="7">
        <f aca="true" t="shared" si="2" ref="P10:P16">Q10+AL10+AM10</f>
        <v>26.5</v>
      </c>
      <c r="Q10" s="52">
        <v>26.5</v>
      </c>
      <c r="R10" s="66">
        <v>0</v>
      </c>
      <c r="S10" s="52">
        <v>26.5</v>
      </c>
      <c r="T10" s="59">
        <v>1</v>
      </c>
      <c r="U10" s="62">
        <v>1</v>
      </c>
      <c r="V10" s="62"/>
      <c r="W10" s="59"/>
      <c r="X10" s="59">
        <v>1</v>
      </c>
      <c r="Y10" s="51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55">
        <v>1</v>
      </c>
      <c r="AL10" s="112"/>
      <c r="AM10" s="51">
        <v>0</v>
      </c>
      <c r="AN10" s="52">
        <v>26.5</v>
      </c>
      <c r="AO10" s="51"/>
      <c r="AP10" s="51"/>
      <c r="AQ10" s="51"/>
      <c r="AR10" s="51"/>
      <c r="AS10" s="52">
        <v>26.5</v>
      </c>
      <c r="AT10" s="52">
        <v>26.5</v>
      </c>
      <c r="AU10" s="52">
        <v>0</v>
      </c>
      <c r="AV10" s="51"/>
      <c r="AW10" s="51"/>
      <c r="AX10" s="51"/>
      <c r="AY10" s="51"/>
      <c r="AZ10" s="51"/>
      <c r="BA10" s="51"/>
      <c r="BB10" s="52">
        <v>26.5</v>
      </c>
      <c r="BC10" s="52">
        <v>26.5</v>
      </c>
      <c r="BD10" s="54">
        <v>26.5</v>
      </c>
      <c r="BE10" s="52">
        <v>0</v>
      </c>
      <c r="BF10" s="51">
        <v>0</v>
      </c>
      <c r="BG10" s="51">
        <v>0</v>
      </c>
      <c r="BH10" s="51">
        <v>0</v>
      </c>
      <c r="BI10" s="51">
        <v>0</v>
      </c>
      <c r="BJ10" s="51">
        <v>0</v>
      </c>
      <c r="BK10" s="51">
        <v>0</v>
      </c>
      <c r="BL10" s="51">
        <v>0</v>
      </c>
      <c r="BM10" s="51">
        <v>3</v>
      </c>
      <c r="BN10" s="51">
        <v>3</v>
      </c>
      <c r="BO10" s="51">
        <v>3</v>
      </c>
      <c r="BP10" s="51"/>
      <c r="BQ10" s="51">
        <v>1</v>
      </c>
      <c r="BR10" s="51"/>
      <c r="BS10" s="51">
        <v>1</v>
      </c>
      <c r="BT10" s="51"/>
    </row>
    <row r="11" spans="1:72" s="1" customFormat="1" ht="102" customHeight="1">
      <c r="A11" s="51">
        <v>3</v>
      </c>
      <c r="B11" s="51" t="s">
        <v>74</v>
      </c>
      <c r="C11" s="51" t="s">
        <v>31</v>
      </c>
      <c r="D11" s="16" t="s">
        <v>75</v>
      </c>
      <c r="E11" s="51" t="s">
        <v>60</v>
      </c>
      <c r="F11" s="60" t="s">
        <v>107</v>
      </c>
      <c r="G11" s="4">
        <v>6</v>
      </c>
      <c r="H11" s="5">
        <v>1684942</v>
      </c>
      <c r="I11" s="73">
        <v>1140888</v>
      </c>
      <c r="J11" s="5">
        <v>1684942</v>
      </c>
      <c r="K11" s="5"/>
      <c r="L11" s="6">
        <v>0</v>
      </c>
      <c r="M11" s="4">
        <v>1</v>
      </c>
      <c r="N11" s="4"/>
      <c r="O11" s="51">
        <v>0</v>
      </c>
      <c r="P11" s="7">
        <f t="shared" si="2"/>
        <v>0</v>
      </c>
      <c r="Q11" s="52">
        <v>0</v>
      </c>
      <c r="R11" s="66">
        <v>0</v>
      </c>
      <c r="S11" s="52"/>
      <c r="T11" s="59">
        <v>1</v>
      </c>
      <c r="U11" s="62">
        <v>1</v>
      </c>
      <c r="V11" s="62"/>
      <c r="W11" s="59"/>
      <c r="X11" s="59"/>
      <c r="Y11" s="51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55">
        <v>6</v>
      </c>
      <c r="AL11" s="112"/>
      <c r="AM11" s="51">
        <v>0</v>
      </c>
      <c r="AN11" s="52"/>
      <c r="AO11" s="51"/>
      <c r="AP11" s="51"/>
      <c r="AQ11" s="51"/>
      <c r="AR11" s="51"/>
      <c r="AS11" s="52">
        <v>0</v>
      </c>
      <c r="AT11" s="52"/>
      <c r="AU11" s="52"/>
      <c r="AV11" s="51"/>
      <c r="AW11" s="51"/>
      <c r="AX11" s="51"/>
      <c r="AY11" s="51"/>
      <c r="AZ11" s="51"/>
      <c r="BA11" s="51"/>
      <c r="BB11" s="52">
        <v>0</v>
      </c>
      <c r="BC11" s="52">
        <v>0</v>
      </c>
      <c r="BD11" s="51"/>
      <c r="BE11" s="91"/>
      <c r="BF11" s="51">
        <v>0</v>
      </c>
      <c r="BG11" s="51"/>
      <c r="BH11" s="51"/>
      <c r="BI11" s="51">
        <v>0</v>
      </c>
      <c r="BJ11" s="51">
        <v>1</v>
      </c>
      <c r="BK11" s="51">
        <v>1</v>
      </c>
      <c r="BL11" s="51">
        <v>1</v>
      </c>
      <c r="BM11" s="51">
        <v>1</v>
      </c>
      <c r="BN11" s="51">
        <v>1</v>
      </c>
      <c r="BO11" s="51">
        <v>1</v>
      </c>
      <c r="BP11" s="51"/>
      <c r="BQ11" s="51">
        <v>0</v>
      </c>
      <c r="BR11" s="51">
        <v>0</v>
      </c>
      <c r="BS11" s="51">
        <v>0</v>
      </c>
      <c r="BT11" s="51"/>
    </row>
    <row r="12" spans="1:72" s="1" customFormat="1" ht="53.25" customHeight="1">
      <c r="A12" s="51">
        <v>4</v>
      </c>
      <c r="B12" s="51" t="s">
        <v>62</v>
      </c>
      <c r="C12" s="51" t="s">
        <v>31</v>
      </c>
      <c r="D12" s="16" t="s">
        <v>29</v>
      </c>
      <c r="E12" s="51" t="s">
        <v>28</v>
      </c>
      <c r="F12" s="60" t="s">
        <v>107</v>
      </c>
      <c r="G12" s="4">
        <v>13</v>
      </c>
      <c r="H12" s="5">
        <v>244343424</v>
      </c>
      <c r="I12" s="73">
        <v>7956</v>
      </c>
      <c r="J12" s="5">
        <v>244343424</v>
      </c>
      <c r="K12" s="5"/>
      <c r="L12" s="6">
        <v>0</v>
      </c>
      <c r="M12" s="4">
        <v>1</v>
      </c>
      <c r="N12" s="4">
        <v>0</v>
      </c>
      <c r="O12" s="51">
        <v>0</v>
      </c>
      <c r="P12" s="7">
        <f t="shared" si="2"/>
        <v>0</v>
      </c>
      <c r="Q12" s="51">
        <v>0</v>
      </c>
      <c r="R12" s="65">
        <v>0</v>
      </c>
      <c r="S12" s="51">
        <v>0</v>
      </c>
      <c r="T12" s="60">
        <v>1</v>
      </c>
      <c r="U12" s="63">
        <v>1</v>
      </c>
      <c r="V12" s="63"/>
      <c r="W12" s="60"/>
      <c r="X12" s="60"/>
      <c r="Y12" s="51">
        <v>0</v>
      </c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55">
        <v>0</v>
      </c>
      <c r="AL12" s="112"/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v>0</v>
      </c>
      <c r="AS12" s="51">
        <v>0</v>
      </c>
      <c r="AT12" s="51">
        <v>0</v>
      </c>
      <c r="AU12" s="51">
        <v>0</v>
      </c>
      <c r="AV12" s="51">
        <v>0</v>
      </c>
      <c r="AW12" s="51">
        <v>0</v>
      </c>
      <c r="AX12" s="51">
        <v>0</v>
      </c>
      <c r="AY12" s="51">
        <v>0</v>
      </c>
      <c r="AZ12" s="51"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3</v>
      </c>
      <c r="BN12" s="51">
        <v>3</v>
      </c>
      <c r="BO12" s="51">
        <v>3</v>
      </c>
      <c r="BP12" s="51">
        <v>0</v>
      </c>
      <c r="BQ12" s="51">
        <v>0</v>
      </c>
      <c r="BR12" s="51">
        <v>0</v>
      </c>
      <c r="BS12" s="51">
        <v>0</v>
      </c>
      <c r="BT12" s="51">
        <v>0</v>
      </c>
    </row>
    <row r="13" spans="1:72" s="1" customFormat="1" ht="48.75" customHeight="1">
      <c r="A13" s="51">
        <v>5</v>
      </c>
      <c r="B13" s="51" t="s">
        <v>30</v>
      </c>
      <c r="C13" s="51" t="s">
        <v>61</v>
      </c>
      <c r="D13" s="16" t="s">
        <v>59</v>
      </c>
      <c r="E13" s="51" t="s">
        <v>60</v>
      </c>
      <c r="F13" s="105" t="s">
        <v>107</v>
      </c>
      <c r="G13" s="4">
        <v>7</v>
      </c>
      <c r="H13" s="5">
        <v>42384762.8</v>
      </c>
      <c r="I13" s="73">
        <v>1068663.1</v>
      </c>
      <c r="J13" s="5">
        <v>42384762.8</v>
      </c>
      <c r="K13" s="5"/>
      <c r="L13" s="6">
        <v>0</v>
      </c>
      <c r="M13" s="4">
        <v>65</v>
      </c>
      <c r="N13" s="4">
        <v>20</v>
      </c>
      <c r="O13" s="55">
        <v>44</v>
      </c>
      <c r="P13" s="7">
        <f t="shared" si="2"/>
        <v>8443994.7</v>
      </c>
      <c r="Q13" s="7">
        <v>8437785.6</v>
      </c>
      <c r="R13" s="7">
        <v>35633</v>
      </c>
      <c r="S13" s="7">
        <v>8437785.6</v>
      </c>
      <c r="T13" s="7">
        <v>40</v>
      </c>
      <c r="U13" s="7">
        <v>1</v>
      </c>
      <c r="V13" s="7">
        <v>39</v>
      </c>
      <c r="W13" s="7">
        <v>9</v>
      </c>
      <c r="X13" s="7">
        <v>30</v>
      </c>
      <c r="Y13" s="51">
        <v>0</v>
      </c>
      <c r="Z13" s="60">
        <v>27</v>
      </c>
      <c r="AA13" s="60">
        <v>7</v>
      </c>
      <c r="AB13" s="60">
        <v>20</v>
      </c>
      <c r="AC13" s="60"/>
      <c r="AD13" s="60"/>
      <c r="AE13" s="60"/>
      <c r="AF13" s="60"/>
      <c r="AG13" s="60"/>
      <c r="AH13" s="60">
        <v>20</v>
      </c>
      <c r="AI13" s="60">
        <v>20</v>
      </c>
      <c r="AJ13" s="60"/>
      <c r="AK13" s="55">
        <v>76</v>
      </c>
      <c r="AL13" s="111"/>
      <c r="AM13" s="52">
        <v>6209.1</v>
      </c>
      <c r="AN13" s="52">
        <v>6128.5</v>
      </c>
      <c r="AO13" s="51"/>
      <c r="AP13" s="51"/>
      <c r="AQ13" s="7">
        <v>8431657.1</v>
      </c>
      <c r="AR13" s="52">
        <v>6209.1</v>
      </c>
      <c r="AS13" s="7">
        <f>AT13+AU13</f>
        <v>8437785.6</v>
      </c>
      <c r="AT13" s="7">
        <v>2064.2</v>
      </c>
      <c r="AU13" s="7">
        <v>8435721.4</v>
      </c>
      <c r="AV13" s="7"/>
      <c r="AW13" s="7"/>
      <c r="AX13" s="7"/>
      <c r="AY13" s="7"/>
      <c r="AZ13" s="7"/>
      <c r="BA13" s="7"/>
      <c r="BB13" s="36">
        <f>BC13+BF13</f>
        <v>8437785.6</v>
      </c>
      <c r="BC13" s="7">
        <f>BD13+BE13</f>
        <v>153765.7</v>
      </c>
      <c r="BD13" s="7">
        <v>2003</v>
      </c>
      <c r="BE13" s="7">
        <v>151762.7</v>
      </c>
      <c r="BF13" s="7">
        <f>BG13+BH13</f>
        <v>8284019.9</v>
      </c>
      <c r="BG13" s="7">
        <v>61.2</v>
      </c>
      <c r="BH13" s="7">
        <v>8283958.7</v>
      </c>
      <c r="BI13" s="7">
        <f>AS13-BB13</f>
        <v>0</v>
      </c>
      <c r="BJ13" s="51">
        <v>6</v>
      </c>
      <c r="BK13" s="51">
        <v>6</v>
      </c>
      <c r="BL13" s="51">
        <v>6</v>
      </c>
      <c r="BM13" s="51">
        <v>12</v>
      </c>
      <c r="BN13" s="51">
        <v>12</v>
      </c>
      <c r="BO13" s="51">
        <v>12</v>
      </c>
      <c r="BP13" s="51">
        <v>0</v>
      </c>
      <c r="BQ13" s="51">
        <f>BR13+BS13</f>
        <v>70</v>
      </c>
      <c r="BR13" s="51">
        <v>15</v>
      </c>
      <c r="BS13" s="51">
        <v>55</v>
      </c>
      <c r="BT13" s="51">
        <v>0</v>
      </c>
    </row>
    <row r="14" spans="1:72" s="1" customFormat="1" ht="72.75" customHeight="1">
      <c r="A14" s="56">
        <v>6</v>
      </c>
      <c r="B14" s="56" t="s">
        <v>71</v>
      </c>
      <c r="C14" s="56" t="s">
        <v>72</v>
      </c>
      <c r="D14" s="16" t="s">
        <v>73</v>
      </c>
      <c r="E14" s="56" t="s">
        <v>65</v>
      </c>
      <c r="F14" s="60" t="s">
        <v>107</v>
      </c>
      <c r="G14" s="4">
        <v>10</v>
      </c>
      <c r="H14" s="5">
        <v>37023672</v>
      </c>
      <c r="I14" s="73">
        <v>4633024</v>
      </c>
      <c r="J14" s="5">
        <f>H14</f>
        <v>37023672</v>
      </c>
      <c r="K14" s="5"/>
      <c r="L14" s="6">
        <v>0</v>
      </c>
      <c r="M14" s="4">
        <v>4</v>
      </c>
      <c r="N14" s="4">
        <v>4</v>
      </c>
      <c r="O14" s="55">
        <v>4</v>
      </c>
      <c r="P14" s="7">
        <f t="shared" si="2"/>
        <v>4083112.2</v>
      </c>
      <c r="Q14" s="7">
        <v>3947528.7</v>
      </c>
      <c r="R14" s="7">
        <v>1328.7</v>
      </c>
      <c r="S14" s="7">
        <f>Q14</f>
        <v>3947528.7</v>
      </c>
      <c r="T14" s="7">
        <v>5</v>
      </c>
      <c r="U14" s="7">
        <v>1</v>
      </c>
      <c r="V14" s="7">
        <v>4</v>
      </c>
      <c r="W14" s="7"/>
      <c r="X14" s="7">
        <v>4</v>
      </c>
      <c r="Y14" s="56"/>
      <c r="Z14" s="60">
        <v>1</v>
      </c>
      <c r="AA14" s="60"/>
      <c r="AB14" s="60">
        <v>1</v>
      </c>
      <c r="AC14" s="60"/>
      <c r="AD14" s="60"/>
      <c r="AE14" s="60"/>
      <c r="AF14" s="60"/>
      <c r="AG14" s="60"/>
      <c r="AH14" s="60">
        <v>4</v>
      </c>
      <c r="AI14" s="60">
        <v>1</v>
      </c>
      <c r="AJ14" s="60">
        <v>3</v>
      </c>
      <c r="AK14" s="55">
        <v>8</v>
      </c>
      <c r="AL14" s="7"/>
      <c r="AM14" s="7">
        <v>135583.5</v>
      </c>
      <c r="AN14" s="7">
        <v>22616.5</v>
      </c>
      <c r="AO14" s="7"/>
      <c r="AP14" s="7"/>
      <c r="AQ14" s="7">
        <v>3924912.2</v>
      </c>
      <c r="AR14" s="7">
        <f>AM14</f>
        <v>135583.5</v>
      </c>
      <c r="AS14" s="7">
        <f>AT14+AU14</f>
        <v>3947528.6999999997</v>
      </c>
      <c r="AT14" s="7">
        <v>18162.3</v>
      </c>
      <c r="AU14" s="7">
        <v>3929366.4</v>
      </c>
      <c r="AV14" s="7"/>
      <c r="AW14" s="7"/>
      <c r="AX14" s="7"/>
      <c r="AY14" s="7"/>
      <c r="AZ14" s="7"/>
      <c r="BA14" s="7"/>
      <c r="BB14" s="36">
        <f>BC14+BF14</f>
        <v>3947528.7</v>
      </c>
      <c r="BC14" s="7">
        <f>BD14+BE14</f>
        <v>3944635.5</v>
      </c>
      <c r="BD14" s="7">
        <v>15269.1</v>
      </c>
      <c r="BE14" s="7">
        <v>3929366.4</v>
      </c>
      <c r="BF14" s="7">
        <f>BG14+BH14</f>
        <v>2893.2</v>
      </c>
      <c r="BG14" s="7">
        <v>2893.2</v>
      </c>
      <c r="BH14" s="7">
        <v>0</v>
      </c>
      <c r="BI14" s="7">
        <f>AS14-BB14</f>
        <v>0</v>
      </c>
      <c r="BJ14" s="56">
        <v>5</v>
      </c>
      <c r="BK14" s="56">
        <v>5</v>
      </c>
      <c r="BL14" s="56">
        <v>5</v>
      </c>
      <c r="BM14" s="56">
        <v>7</v>
      </c>
      <c r="BN14" s="56">
        <v>7</v>
      </c>
      <c r="BO14" s="56">
        <v>7</v>
      </c>
      <c r="BP14" s="56">
        <v>0</v>
      </c>
      <c r="BQ14" s="56">
        <v>2</v>
      </c>
      <c r="BR14" s="56">
        <v>0</v>
      </c>
      <c r="BS14" s="56">
        <v>2</v>
      </c>
      <c r="BT14" s="56"/>
    </row>
    <row r="15" spans="1:74" s="1" customFormat="1" ht="69.75" customHeight="1">
      <c r="A15" s="105">
        <v>7</v>
      </c>
      <c r="B15" s="105" t="s">
        <v>70</v>
      </c>
      <c r="C15" s="105" t="s">
        <v>53</v>
      </c>
      <c r="D15" s="16" t="s">
        <v>54</v>
      </c>
      <c r="E15" s="105" t="s">
        <v>55</v>
      </c>
      <c r="F15" s="105" t="s">
        <v>106</v>
      </c>
      <c r="G15" s="4">
        <v>8</v>
      </c>
      <c r="H15" s="5">
        <v>24618587.83</v>
      </c>
      <c r="I15" s="73">
        <v>8393690.1</v>
      </c>
      <c r="J15" s="5">
        <v>3669274.2</v>
      </c>
      <c r="K15" s="5"/>
      <c r="L15" s="6">
        <v>20949313.6</v>
      </c>
      <c r="M15" s="4">
        <v>43</v>
      </c>
      <c r="N15" s="4">
        <v>0</v>
      </c>
      <c r="O15" s="55">
        <v>23</v>
      </c>
      <c r="P15" s="7">
        <f t="shared" si="2"/>
        <v>866666.1</v>
      </c>
      <c r="Q15" s="7">
        <v>503380.1</v>
      </c>
      <c r="R15" s="7">
        <v>122496.5</v>
      </c>
      <c r="S15" s="7">
        <v>83683.1</v>
      </c>
      <c r="T15" s="7">
        <v>1</v>
      </c>
      <c r="U15" s="7">
        <v>1</v>
      </c>
      <c r="V15" s="7"/>
      <c r="W15" s="7"/>
      <c r="X15" s="7"/>
      <c r="Y15" s="7">
        <v>419696.981</v>
      </c>
      <c r="Z15" s="7">
        <v>45</v>
      </c>
      <c r="AA15" s="7">
        <v>20</v>
      </c>
      <c r="AB15" s="7">
        <v>25</v>
      </c>
      <c r="AC15" s="7"/>
      <c r="AD15" s="7"/>
      <c r="AE15" s="7"/>
      <c r="AF15" s="7"/>
      <c r="AG15" s="7"/>
      <c r="AH15" s="7"/>
      <c r="AI15" s="7"/>
      <c r="AJ15" s="7"/>
      <c r="AK15" s="55">
        <v>18</v>
      </c>
      <c r="AL15" s="8">
        <v>345936.6</v>
      </c>
      <c r="AM15" s="8">
        <v>17349.399999999998</v>
      </c>
      <c r="AN15" s="7">
        <v>19568.961000000003</v>
      </c>
      <c r="AO15" s="7">
        <v>0</v>
      </c>
      <c r="AP15" s="9">
        <v>0</v>
      </c>
      <c r="AQ15" s="9">
        <v>483811.1</v>
      </c>
      <c r="AR15" s="10">
        <v>363286</v>
      </c>
      <c r="AS15" s="7">
        <v>503380.1</v>
      </c>
      <c r="AT15" s="7">
        <v>13153.5</v>
      </c>
      <c r="AU15" s="7">
        <v>490226.6</v>
      </c>
      <c r="AV15" s="11"/>
      <c r="AW15" s="11"/>
      <c r="AX15" s="11"/>
      <c r="AY15" s="11"/>
      <c r="AZ15" s="11"/>
      <c r="BA15" s="11"/>
      <c r="BB15" s="12">
        <f>BC15+BF15</f>
        <v>503380.1</v>
      </c>
      <c r="BC15" s="7">
        <f>BD15+BE15</f>
        <v>485821.5</v>
      </c>
      <c r="BD15" s="9">
        <v>2010.4</v>
      </c>
      <c r="BE15" s="9">
        <f>483735.1+76</f>
        <v>483811.1</v>
      </c>
      <c r="BF15" s="9">
        <f>BG15+BH15</f>
        <v>17558.6</v>
      </c>
      <c r="BG15" s="13">
        <f>10990+108.7+44.4</f>
        <v>11143.1</v>
      </c>
      <c r="BH15" s="10">
        <v>6415.5</v>
      </c>
      <c r="BI15" s="7">
        <f>AS15-BB15</f>
        <v>0</v>
      </c>
      <c r="BJ15" s="105">
        <v>9</v>
      </c>
      <c r="BK15" s="105">
        <v>9</v>
      </c>
      <c r="BL15" s="105">
        <v>9</v>
      </c>
      <c r="BM15" s="105">
        <v>5</v>
      </c>
      <c r="BN15" s="105">
        <v>5</v>
      </c>
      <c r="BO15" s="105">
        <v>5</v>
      </c>
      <c r="BP15" s="105"/>
      <c r="BQ15" s="105">
        <f>BR15+BS15</f>
        <v>36</v>
      </c>
      <c r="BR15" s="105">
        <v>8</v>
      </c>
      <c r="BS15" s="105">
        <v>28</v>
      </c>
      <c r="BT15" s="105">
        <v>0</v>
      </c>
      <c r="BU15" s="1">
        <f>BI15-108.7</f>
        <v>-108.7</v>
      </c>
      <c r="BV15" s="1">
        <f>BI15-76</f>
        <v>-76</v>
      </c>
    </row>
    <row r="16" spans="1:72" s="1" customFormat="1" ht="57.75" customHeight="1">
      <c r="A16" s="105">
        <v>8</v>
      </c>
      <c r="B16" s="105" t="s">
        <v>52</v>
      </c>
      <c r="C16" s="105" t="s">
        <v>53</v>
      </c>
      <c r="D16" s="45" t="s">
        <v>69</v>
      </c>
      <c r="E16" s="105" t="s">
        <v>60</v>
      </c>
      <c r="F16" s="105" t="s">
        <v>106</v>
      </c>
      <c r="G16" s="4">
        <v>5</v>
      </c>
      <c r="H16" s="5">
        <v>25707595</v>
      </c>
      <c r="I16" s="73">
        <v>1942952</v>
      </c>
      <c r="J16" s="5">
        <f>H16</f>
        <v>25707595</v>
      </c>
      <c r="K16" s="5"/>
      <c r="L16" s="6">
        <v>0</v>
      </c>
      <c r="M16" s="4">
        <v>12</v>
      </c>
      <c r="N16" s="4">
        <v>0</v>
      </c>
      <c r="O16" s="55">
        <v>8</v>
      </c>
      <c r="P16" s="7">
        <f t="shared" si="2"/>
        <v>117773.7</v>
      </c>
      <c r="Q16" s="7">
        <v>117773.7</v>
      </c>
      <c r="R16" s="7">
        <v>116265</v>
      </c>
      <c r="S16" s="7">
        <f>Q16</f>
        <v>117773.7</v>
      </c>
      <c r="T16" s="7">
        <v>13</v>
      </c>
      <c r="U16" s="7">
        <v>1</v>
      </c>
      <c r="V16" s="7">
        <v>12</v>
      </c>
      <c r="W16" s="7">
        <v>3</v>
      </c>
      <c r="X16" s="7">
        <v>9</v>
      </c>
      <c r="Y16" s="7">
        <v>0</v>
      </c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55">
        <v>20</v>
      </c>
      <c r="AL16" s="8"/>
      <c r="AM16" s="8">
        <v>0</v>
      </c>
      <c r="AN16" s="7">
        <v>1101.7</v>
      </c>
      <c r="AO16" s="7">
        <v>0</v>
      </c>
      <c r="AP16" s="9">
        <v>0</v>
      </c>
      <c r="AQ16" s="9">
        <v>116672</v>
      </c>
      <c r="AR16" s="10">
        <v>0</v>
      </c>
      <c r="AS16" s="7">
        <v>117773.7</v>
      </c>
      <c r="AT16" s="7">
        <v>1101.7</v>
      </c>
      <c r="AU16" s="7">
        <v>116672</v>
      </c>
      <c r="AV16" s="11"/>
      <c r="AW16" s="11"/>
      <c r="AX16" s="11"/>
      <c r="AY16" s="11"/>
      <c r="AZ16" s="11"/>
      <c r="BA16" s="11"/>
      <c r="BB16" s="12">
        <f>BC16+BF16</f>
        <v>117773.7</v>
      </c>
      <c r="BC16" s="7">
        <f>BD16+BE16</f>
        <v>117324.4</v>
      </c>
      <c r="BD16" s="9">
        <f>422.8+234.4-4.8</f>
        <v>652.4000000000001</v>
      </c>
      <c r="BE16" s="9">
        <v>116672</v>
      </c>
      <c r="BF16" s="10">
        <v>449.3</v>
      </c>
      <c r="BG16" s="13">
        <v>449.3</v>
      </c>
      <c r="BH16" s="9">
        <v>0</v>
      </c>
      <c r="BI16" s="7">
        <f>AS16-BB16</f>
        <v>0</v>
      </c>
      <c r="BJ16" s="105">
        <v>8</v>
      </c>
      <c r="BK16" s="105">
        <v>8</v>
      </c>
      <c r="BL16" s="105">
        <v>8</v>
      </c>
      <c r="BM16" s="105">
        <v>0</v>
      </c>
      <c r="BN16" s="105">
        <v>0</v>
      </c>
      <c r="BO16" s="105">
        <v>0</v>
      </c>
      <c r="BP16" s="105"/>
      <c r="BQ16" s="105">
        <f>BR16+BS16</f>
        <v>10</v>
      </c>
      <c r="BR16" s="105">
        <v>2</v>
      </c>
      <c r="BS16" s="105">
        <v>8</v>
      </c>
      <c r="BT16" s="105">
        <v>0</v>
      </c>
    </row>
    <row r="17" spans="1:72" s="1" customFormat="1" ht="27.75" customHeight="1">
      <c r="A17" s="32"/>
      <c r="B17" s="28"/>
      <c r="C17" s="29"/>
      <c r="D17" s="46" t="s">
        <v>82</v>
      </c>
      <c r="E17" s="47"/>
      <c r="F17" s="47"/>
      <c r="G17" s="38">
        <f>SUM(G10:G16)</f>
        <v>62</v>
      </c>
      <c r="H17" s="20">
        <f>SUM(H10:H16)</f>
        <v>377030093.83</v>
      </c>
      <c r="I17" s="74">
        <f>SUM(I10:I16)</f>
        <v>17334953.2</v>
      </c>
      <c r="J17" s="20">
        <f aca="true" t="shared" si="3" ref="J17:BT17">SUM(J10:J16)</f>
        <v>356080780.2</v>
      </c>
      <c r="K17" s="20">
        <f t="shared" si="3"/>
        <v>0</v>
      </c>
      <c r="L17" s="20">
        <f t="shared" si="3"/>
        <v>20949313.6</v>
      </c>
      <c r="M17" s="21">
        <f t="shared" si="3"/>
        <v>127</v>
      </c>
      <c r="N17" s="21">
        <f t="shared" si="3"/>
        <v>24</v>
      </c>
      <c r="O17" s="21">
        <f t="shared" si="3"/>
        <v>80</v>
      </c>
      <c r="P17" s="20">
        <f t="shared" si="3"/>
        <v>13511573.199999997</v>
      </c>
      <c r="Q17" s="20">
        <f>SUM(Q10:Q16)-0.1</f>
        <v>13006494.5</v>
      </c>
      <c r="R17" s="20">
        <f>SUM(R10:R16)</f>
        <v>275723.2</v>
      </c>
      <c r="S17" s="20">
        <f t="shared" si="3"/>
        <v>12586797.6</v>
      </c>
      <c r="T17" s="20">
        <f>SUM(T10:T16)</f>
        <v>62</v>
      </c>
      <c r="U17" s="20">
        <f>SUM(U10:U16)</f>
        <v>7</v>
      </c>
      <c r="V17" s="20">
        <f>SUM(V10:V16)</f>
        <v>55</v>
      </c>
      <c r="W17" s="20">
        <f>SUM(W10:W16)</f>
        <v>12</v>
      </c>
      <c r="X17" s="20">
        <f>SUM(X10:X16)</f>
        <v>44</v>
      </c>
      <c r="Y17" s="20">
        <f t="shared" si="3"/>
        <v>419696.981</v>
      </c>
      <c r="Z17" s="20">
        <f>SUM(Z10:Z16)</f>
        <v>73</v>
      </c>
      <c r="AA17" s="20">
        <f>SUM(AA10:AA16)</f>
        <v>27</v>
      </c>
      <c r="AB17" s="20">
        <f>SUM(AB10:AB16)</f>
        <v>46</v>
      </c>
      <c r="AC17" s="20"/>
      <c r="AD17" s="20"/>
      <c r="AE17" s="20"/>
      <c r="AF17" s="20"/>
      <c r="AG17" s="20"/>
      <c r="AH17" s="20">
        <f>SUM(AH10:AH16)</f>
        <v>24</v>
      </c>
      <c r="AI17" s="20">
        <f>SUM(AI10:AI16)</f>
        <v>21</v>
      </c>
      <c r="AJ17" s="20">
        <f>SUM(AJ10:AJ16)</f>
        <v>3</v>
      </c>
      <c r="AK17" s="21">
        <f t="shared" si="3"/>
        <v>129</v>
      </c>
      <c r="AL17" s="20">
        <f>SUM(AL10:AL16)</f>
        <v>345936.6</v>
      </c>
      <c r="AM17" s="20">
        <f t="shared" si="3"/>
        <v>159142</v>
      </c>
      <c r="AN17" s="20">
        <f t="shared" si="3"/>
        <v>49442.161</v>
      </c>
      <c r="AO17" s="20">
        <f t="shared" si="3"/>
        <v>0</v>
      </c>
      <c r="AP17" s="20">
        <f t="shared" si="3"/>
        <v>0</v>
      </c>
      <c r="AQ17" s="20">
        <f t="shared" si="3"/>
        <v>12957052.4</v>
      </c>
      <c r="AR17" s="20">
        <f t="shared" si="3"/>
        <v>505078.6</v>
      </c>
      <c r="AS17" s="20">
        <f t="shared" si="3"/>
        <v>13006494.599999998</v>
      </c>
      <c r="AT17" s="20">
        <f t="shared" si="3"/>
        <v>34508.2</v>
      </c>
      <c r="AU17" s="20">
        <f t="shared" si="3"/>
        <v>12971986.4</v>
      </c>
      <c r="AV17" s="20">
        <f t="shared" si="3"/>
        <v>0</v>
      </c>
      <c r="AW17" s="20">
        <f t="shared" si="3"/>
        <v>0</v>
      </c>
      <c r="AX17" s="20">
        <f t="shared" si="3"/>
        <v>0</v>
      </c>
      <c r="AY17" s="20">
        <f t="shared" si="3"/>
        <v>0</v>
      </c>
      <c r="AZ17" s="20">
        <f t="shared" si="3"/>
        <v>0</v>
      </c>
      <c r="BA17" s="20">
        <f t="shared" si="3"/>
        <v>0</v>
      </c>
      <c r="BB17" s="20">
        <f t="shared" si="3"/>
        <v>13006494.6</v>
      </c>
      <c r="BC17" s="20">
        <f t="shared" si="3"/>
        <v>4701573.600000001</v>
      </c>
      <c r="BD17" s="20">
        <f t="shared" si="3"/>
        <v>19961.4</v>
      </c>
      <c r="BE17" s="20">
        <f t="shared" si="3"/>
        <v>4681612.2</v>
      </c>
      <c r="BF17" s="20">
        <f t="shared" si="3"/>
        <v>8304921</v>
      </c>
      <c r="BG17" s="20">
        <f t="shared" si="3"/>
        <v>14546.8</v>
      </c>
      <c r="BH17" s="20">
        <f t="shared" si="3"/>
        <v>8290374.2</v>
      </c>
      <c r="BI17" s="20">
        <f t="shared" si="3"/>
        <v>0</v>
      </c>
      <c r="BJ17" s="21">
        <f t="shared" si="3"/>
        <v>29</v>
      </c>
      <c r="BK17" s="21">
        <f t="shared" si="3"/>
        <v>29</v>
      </c>
      <c r="BL17" s="21">
        <f t="shared" si="3"/>
        <v>29</v>
      </c>
      <c r="BM17" s="21">
        <f t="shared" si="3"/>
        <v>31</v>
      </c>
      <c r="BN17" s="21">
        <f t="shared" si="3"/>
        <v>31</v>
      </c>
      <c r="BO17" s="21">
        <f t="shared" si="3"/>
        <v>31</v>
      </c>
      <c r="BP17" s="21">
        <f t="shared" si="3"/>
        <v>0</v>
      </c>
      <c r="BQ17" s="21">
        <f t="shared" si="3"/>
        <v>119</v>
      </c>
      <c r="BR17" s="21">
        <f t="shared" si="3"/>
        <v>25</v>
      </c>
      <c r="BS17" s="21">
        <f t="shared" si="3"/>
        <v>94</v>
      </c>
      <c r="BT17" s="21">
        <f t="shared" si="3"/>
        <v>0</v>
      </c>
    </row>
    <row r="18" spans="1:72" s="88" customFormat="1" ht="27.75" customHeight="1">
      <c r="A18" s="117"/>
      <c r="B18" s="82"/>
      <c r="C18" s="118"/>
      <c r="D18" s="119" t="s">
        <v>83</v>
      </c>
      <c r="E18" s="83"/>
      <c r="F18" s="83"/>
      <c r="G18" s="84">
        <v>545</v>
      </c>
      <c r="H18" s="85">
        <v>160072142.5</v>
      </c>
      <c r="I18" s="85"/>
      <c r="J18" s="86">
        <v>42473750.2</v>
      </c>
      <c r="K18" s="85"/>
      <c r="L18" s="86">
        <v>0</v>
      </c>
      <c r="M18" s="87">
        <v>160</v>
      </c>
      <c r="N18" s="87">
        <v>0</v>
      </c>
      <c r="O18" s="87">
        <v>0</v>
      </c>
      <c r="P18" s="86">
        <f>Q18+AM18</f>
        <v>6411505.6</v>
      </c>
      <c r="Q18" s="86">
        <v>6401252.5</v>
      </c>
      <c r="R18" s="86"/>
      <c r="S18" s="87">
        <v>0</v>
      </c>
      <c r="T18" s="87">
        <v>0</v>
      </c>
      <c r="U18" s="87">
        <v>0</v>
      </c>
      <c r="V18" s="87">
        <v>0</v>
      </c>
      <c r="W18" s="87">
        <v>0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/>
      <c r="AD18" s="87"/>
      <c r="AE18" s="87"/>
      <c r="AF18" s="87"/>
      <c r="AG18" s="87"/>
      <c r="AH18" s="87">
        <v>0</v>
      </c>
      <c r="AI18" s="87">
        <v>0</v>
      </c>
      <c r="AJ18" s="87">
        <v>0</v>
      </c>
      <c r="AK18" s="87">
        <v>0</v>
      </c>
      <c r="AL18" s="86"/>
      <c r="AM18" s="86">
        <v>10253.1</v>
      </c>
      <c r="AN18" s="87">
        <v>0</v>
      </c>
      <c r="AO18" s="87">
        <v>0</v>
      </c>
      <c r="AP18" s="87">
        <v>0</v>
      </c>
      <c r="AQ18" s="87">
        <v>0</v>
      </c>
      <c r="AR18" s="87">
        <v>0</v>
      </c>
      <c r="AS18" s="86">
        <v>6401252.5</v>
      </c>
      <c r="AT18" s="86">
        <v>6165861.5</v>
      </c>
      <c r="AU18" s="87">
        <v>235391</v>
      </c>
      <c r="AV18" s="87">
        <v>0</v>
      </c>
      <c r="AW18" s="87">
        <v>0</v>
      </c>
      <c r="AX18" s="87">
        <v>0</v>
      </c>
      <c r="AY18" s="87">
        <v>0</v>
      </c>
      <c r="AZ18" s="87">
        <v>0</v>
      </c>
      <c r="BA18" s="87">
        <v>0</v>
      </c>
      <c r="BB18" s="87">
        <f>BC18+BF18</f>
        <v>5280454.6</v>
      </c>
      <c r="BC18" s="86">
        <v>3021693.1</v>
      </c>
      <c r="BD18" s="86">
        <v>217128</v>
      </c>
      <c r="BE18" s="86">
        <v>2804565</v>
      </c>
      <c r="BF18" s="86">
        <v>2258761.5</v>
      </c>
      <c r="BG18" s="87">
        <v>18263</v>
      </c>
      <c r="BH18" s="86">
        <v>2240498.5</v>
      </c>
      <c r="BI18" s="86">
        <v>1120797.9</v>
      </c>
      <c r="BJ18" s="87">
        <v>83</v>
      </c>
      <c r="BK18" s="87">
        <v>82</v>
      </c>
      <c r="BL18" s="87">
        <v>82</v>
      </c>
      <c r="BM18" s="87">
        <v>289</v>
      </c>
      <c r="BN18" s="87">
        <v>288</v>
      </c>
      <c r="BO18" s="87">
        <v>287</v>
      </c>
      <c r="BP18" s="87">
        <v>0</v>
      </c>
      <c r="BQ18" s="87">
        <v>145</v>
      </c>
      <c r="BR18" s="87">
        <v>40</v>
      </c>
      <c r="BS18" s="87">
        <v>105</v>
      </c>
      <c r="BT18" s="87">
        <v>0</v>
      </c>
    </row>
    <row r="19" spans="1:72" s="1" customFormat="1" ht="24.75" customHeight="1">
      <c r="A19" s="32"/>
      <c r="B19" s="28"/>
      <c r="C19" s="29"/>
      <c r="D19" s="49" t="s">
        <v>79</v>
      </c>
      <c r="E19" s="50"/>
      <c r="F19" s="50"/>
      <c r="G19" s="48">
        <v>0</v>
      </c>
      <c r="H19" s="19">
        <f>H17-H18</f>
        <v>216957951.32999998</v>
      </c>
      <c r="I19" s="19"/>
      <c r="J19" s="19">
        <f aca="true" t="shared" si="4" ref="J19:BT19">J17-J18</f>
        <v>313607030</v>
      </c>
      <c r="K19" s="19">
        <f t="shared" si="4"/>
        <v>0</v>
      </c>
      <c r="L19" s="19">
        <f t="shared" si="4"/>
        <v>20949313.6</v>
      </c>
      <c r="M19" s="19">
        <f t="shared" si="4"/>
        <v>-33</v>
      </c>
      <c r="N19" s="24">
        <f t="shared" si="4"/>
        <v>24</v>
      </c>
      <c r="O19" s="24">
        <f t="shared" si="4"/>
        <v>80</v>
      </c>
      <c r="P19" s="19">
        <f t="shared" si="4"/>
        <v>7100067.599999998</v>
      </c>
      <c r="Q19" s="19">
        <f t="shared" si="4"/>
        <v>6605242</v>
      </c>
      <c r="R19" s="19">
        <f>R17-R18</f>
        <v>275723.2</v>
      </c>
      <c r="S19" s="19">
        <f t="shared" si="4"/>
        <v>12586797.6</v>
      </c>
      <c r="T19" s="19">
        <f>T17-T18</f>
        <v>62</v>
      </c>
      <c r="U19" s="19">
        <f>U17-U18</f>
        <v>7</v>
      </c>
      <c r="V19" s="19">
        <f>V17-V18</f>
        <v>55</v>
      </c>
      <c r="W19" s="19">
        <f>W17-W18</f>
        <v>12</v>
      </c>
      <c r="X19" s="19">
        <f>X17-X18</f>
        <v>44</v>
      </c>
      <c r="Y19" s="19">
        <f t="shared" si="4"/>
        <v>419696.981</v>
      </c>
      <c r="Z19" s="19">
        <f>Z17-Z18</f>
        <v>73</v>
      </c>
      <c r="AA19" s="19">
        <f>AA17-AA18</f>
        <v>27</v>
      </c>
      <c r="AB19" s="19">
        <f>AB17-AB18</f>
        <v>46</v>
      </c>
      <c r="AC19" s="19"/>
      <c r="AD19" s="19"/>
      <c r="AE19" s="19"/>
      <c r="AF19" s="19"/>
      <c r="AG19" s="19"/>
      <c r="AH19" s="19">
        <f>AH17-AH18</f>
        <v>24</v>
      </c>
      <c r="AI19" s="19">
        <f>AI17-AI18</f>
        <v>21</v>
      </c>
      <c r="AJ19" s="19">
        <f>AJ17-AJ18</f>
        <v>3</v>
      </c>
      <c r="AK19" s="24">
        <f t="shared" si="4"/>
        <v>129</v>
      </c>
      <c r="AL19" s="19">
        <f>AL17-AL18</f>
        <v>345936.6</v>
      </c>
      <c r="AM19" s="19">
        <f t="shared" si="4"/>
        <v>148888.9</v>
      </c>
      <c r="AN19" s="19">
        <f t="shared" si="4"/>
        <v>49442.161</v>
      </c>
      <c r="AO19" s="19">
        <f t="shared" si="4"/>
        <v>0</v>
      </c>
      <c r="AP19" s="19">
        <f t="shared" si="4"/>
        <v>0</v>
      </c>
      <c r="AQ19" s="19">
        <f t="shared" si="4"/>
        <v>12957052.4</v>
      </c>
      <c r="AR19" s="19">
        <f t="shared" si="4"/>
        <v>505078.6</v>
      </c>
      <c r="AS19" s="19">
        <f t="shared" si="4"/>
        <v>6605242.099999998</v>
      </c>
      <c r="AT19" s="19">
        <f t="shared" si="4"/>
        <v>-6131353.3</v>
      </c>
      <c r="AU19" s="19">
        <f t="shared" si="4"/>
        <v>12736595.4</v>
      </c>
      <c r="AV19" s="19">
        <f t="shared" si="4"/>
        <v>0</v>
      </c>
      <c r="AW19" s="19">
        <f t="shared" si="4"/>
        <v>0</v>
      </c>
      <c r="AX19" s="19">
        <f t="shared" si="4"/>
        <v>0</v>
      </c>
      <c r="AY19" s="19">
        <f t="shared" si="4"/>
        <v>0</v>
      </c>
      <c r="AZ19" s="19">
        <f t="shared" si="4"/>
        <v>0</v>
      </c>
      <c r="BA19" s="19">
        <f t="shared" si="4"/>
        <v>0</v>
      </c>
      <c r="BB19" s="19">
        <f t="shared" si="4"/>
        <v>7726040</v>
      </c>
      <c r="BC19" s="19">
        <f t="shared" si="4"/>
        <v>1679880.5000000005</v>
      </c>
      <c r="BD19" s="19">
        <f t="shared" si="4"/>
        <v>-197166.6</v>
      </c>
      <c r="BE19" s="19">
        <f t="shared" si="4"/>
        <v>1877047.2000000002</v>
      </c>
      <c r="BF19" s="19">
        <f t="shared" si="4"/>
        <v>6046159.5</v>
      </c>
      <c r="BG19" s="19">
        <f t="shared" si="4"/>
        <v>-3716.2000000000007</v>
      </c>
      <c r="BH19" s="19">
        <f t="shared" si="4"/>
        <v>6049875.7</v>
      </c>
      <c r="BI19" s="19">
        <f t="shared" si="4"/>
        <v>-1120797.9</v>
      </c>
      <c r="BJ19" s="24">
        <f t="shared" si="4"/>
        <v>-54</v>
      </c>
      <c r="BK19" s="24">
        <f t="shared" si="4"/>
        <v>-53</v>
      </c>
      <c r="BL19" s="24">
        <f t="shared" si="4"/>
        <v>-53</v>
      </c>
      <c r="BM19" s="24">
        <f t="shared" si="4"/>
        <v>-258</v>
      </c>
      <c r="BN19" s="24">
        <f t="shared" si="4"/>
        <v>-257</v>
      </c>
      <c r="BO19" s="24">
        <f t="shared" si="4"/>
        <v>-256</v>
      </c>
      <c r="BP19" s="24">
        <f t="shared" si="4"/>
        <v>0</v>
      </c>
      <c r="BQ19" s="24">
        <f t="shared" si="4"/>
        <v>-26</v>
      </c>
      <c r="BR19" s="24">
        <f t="shared" si="4"/>
        <v>-15</v>
      </c>
      <c r="BS19" s="24">
        <f t="shared" si="4"/>
        <v>-11</v>
      </c>
      <c r="BT19" s="24">
        <f t="shared" si="4"/>
        <v>0</v>
      </c>
    </row>
    <row r="20" spans="1:72" s="1" customFormat="1" ht="29.25" customHeight="1">
      <c r="A20" s="32"/>
      <c r="B20" s="28"/>
      <c r="C20" s="29"/>
      <c r="D20" s="42" t="s">
        <v>80</v>
      </c>
      <c r="E20" s="43"/>
      <c r="F20" s="43"/>
      <c r="G20" s="38">
        <f>G17+G7</f>
        <v>73</v>
      </c>
      <c r="H20" s="20">
        <f aca="true" t="shared" si="5" ref="H20:BO20">H17+H7</f>
        <v>412072390.03</v>
      </c>
      <c r="I20" s="75">
        <f t="shared" si="5"/>
        <v>17334953.2</v>
      </c>
      <c r="J20" s="20">
        <f t="shared" si="5"/>
        <v>388558843.4</v>
      </c>
      <c r="K20" s="20">
        <f t="shared" si="5"/>
        <v>0</v>
      </c>
      <c r="L20" s="20">
        <f t="shared" si="5"/>
        <v>23513546.6</v>
      </c>
      <c r="M20" s="20">
        <f t="shared" si="5"/>
        <v>142</v>
      </c>
      <c r="N20" s="21">
        <f t="shared" si="5"/>
        <v>24</v>
      </c>
      <c r="O20" s="21">
        <f t="shared" si="5"/>
        <v>95</v>
      </c>
      <c r="P20" s="20">
        <f>P17+P7-0.1</f>
        <v>19520442.999999996</v>
      </c>
      <c r="Q20" s="20">
        <f t="shared" si="5"/>
        <v>19006143.5</v>
      </c>
      <c r="R20" s="20">
        <f>R17+R7</f>
        <v>275723.2</v>
      </c>
      <c r="S20" s="20">
        <f t="shared" si="5"/>
        <v>18586234.6</v>
      </c>
      <c r="T20" s="20">
        <f>T17+T7</f>
        <v>62</v>
      </c>
      <c r="U20" s="20">
        <f>U17+U7</f>
        <v>7</v>
      </c>
      <c r="V20" s="20">
        <f>V17+V7</f>
        <v>55</v>
      </c>
      <c r="W20" s="20">
        <f>W17+W7</f>
        <v>12</v>
      </c>
      <c r="X20" s="20">
        <f>X17+X7</f>
        <v>44</v>
      </c>
      <c r="Y20" s="20">
        <f t="shared" si="5"/>
        <v>419908.981</v>
      </c>
      <c r="Z20" s="20">
        <f>Z17+Z7</f>
        <v>73</v>
      </c>
      <c r="AA20" s="20">
        <f>AA17+AA7</f>
        <v>27</v>
      </c>
      <c r="AB20" s="20">
        <f>AB17+AB7</f>
        <v>46</v>
      </c>
      <c r="AC20" s="20"/>
      <c r="AD20" s="20"/>
      <c r="AE20" s="20"/>
      <c r="AF20" s="20"/>
      <c r="AG20" s="20"/>
      <c r="AH20" s="20">
        <f>AH17+AH7</f>
        <v>24</v>
      </c>
      <c r="AI20" s="20">
        <f>AI17+AI7</f>
        <v>21</v>
      </c>
      <c r="AJ20" s="20">
        <f>AJ17+AJ7</f>
        <v>3</v>
      </c>
      <c r="AK20" s="21">
        <f t="shared" si="5"/>
        <v>146</v>
      </c>
      <c r="AL20" s="20">
        <f>AL17+AL7</f>
        <v>345936.6</v>
      </c>
      <c r="AM20" s="20">
        <f t="shared" si="5"/>
        <v>168362.9</v>
      </c>
      <c r="AN20" s="20">
        <f t="shared" si="5"/>
        <v>52631.661</v>
      </c>
      <c r="AO20" s="20">
        <f t="shared" si="5"/>
        <v>0</v>
      </c>
      <c r="AP20" s="20">
        <f t="shared" si="5"/>
        <v>0</v>
      </c>
      <c r="AQ20" s="20">
        <f t="shared" si="5"/>
        <v>18953511.9</v>
      </c>
      <c r="AR20" s="20">
        <f t="shared" si="5"/>
        <v>514299.5</v>
      </c>
      <c r="AS20" s="20">
        <f>AS17+AS7-0.1</f>
        <v>19006143.499999996</v>
      </c>
      <c r="AT20" s="20">
        <f t="shared" si="5"/>
        <v>37697.7</v>
      </c>
      <c r="AU20" s="20">
        <f t="shared" si="5"/>
        <v>18968445.9</v>
      </c>
      <c r="AV20" s="20">
        <f t="shared" si="5"/>
        <v>0</v>
      </c>
      <c r="AW20" s="20">
        <f t="shared" si="5"/>
        <v>0</v>
      </c>
      <c r="AX20" s="20">
        <f t="shared" si="5"/>
        <v>0</v>
      </c>
      <c r="AY20" s="20">
        <f t="shared" si="5"/>
        <v>0</v>
      </c>
      <c r="AZ20" s="20">
        <f t="shared" si="5"/>
        <v>0</v>
      </c>
      <c r="BA20" s="20">
        <f t="shared" si="5"/>
        <v>0</v>
      </c>
      <c r="BB20" s="20">
        <f t="shared" si="5"/>
        <v>19006143.6</v>
      </c>
      <c r="BC20" s="20">
        <f t="shared" si="5"/>
        <v>10701222.600000001</v>
      </c>
      <c r="BD20" s="20">
        <f t="shared" si="5"/>
        <v>23150.9</v>
      </c>
      <c r="BE20" s="20">
        <f t="shared" si="5"/>
        <v>10678071.7</v>
      </c>
      <c r="BF20" s="20">
        <f t="shared" si="5"/>
        <v>8304921</v>
      </c>
      <c r="BG20" s="20">
        <f t="shared" si="5"/>
        <v>14546.8</v>
      </c>
      <c r="BH20" s="20">
        <f t="shared" si="5"/>
        <v>8290374.2</v>
      </c>
      <c r="BI20" s="20">
        <f>BI17+BI7-0.1</f>
        <v>-0.1</v>
      </c>
      <c r="BJ20" s="21">
        <f t="shared" si="5"/>
        <v>30</v>
      </c>
      <c r="BK20" s="21">
        <f t="shared" si="5"/>
        <v>30</v>
      </c>
      <c r="BL20" s="21">
        <f t="shared" si="5"/>
        <v>30</v>
      </c>
      <c r="BM20" s="21">
        <f t="shared" si="5"/>
        <v>32</v>
      </c>
      <c r="BN20" s="21">
        <f t="shared" si="5"/>
        <v>32</v>
      </c>
      <c r="BO20" s="21">
        <f t="shared" si="5"/>
        <v>32</v>
      </c>
      <c r="BP20" s="21">
        <f>BP19</f>
        <v>0</v>
      </c>
      <c r="BQ20" s="21">
        <f>BQ17+BQ7</f>
        <v>132</v>
      </c>
      <c r="BR20" s="21">
        <f>BR17+BR7</f>
        <v>28</v>
      </c>
      <c r="BS20" s="21">
        <f>BS17+BS7</f>
        <v>104</v>
      </c>
      <c r="BT20" s="21">
        <f>BT19</f>
        <v>0</v>
      </c>
    </row>
    <row r="21" spans="1:72" s="88" customFormat="1" ht="29.25" customHeight="1">
      <c r="A21" s="117"/>
      <c r="B21" s="82"/>
      <c r="C21" s="118"/>
      <c r="D21" s="119" t="s">
        <v>81</v>
      </c>
      <c r="E21" s="83"/>
      <c r="F21" s="83"/>
      <c r="G21" s="84">
        <v>545</v>
      </c>
      <c r="H21" s="85">
        <v>160072142.5</v>
      </c>
      <c r="I21" s="85"/>
      <c r="J21" s="89">
        <f>H21-L21</f>
        <v>160072142.5</v>
      </c>
      <c r="K21" s="85"/>
      <c r="L21" s="86"/>
      <c r="M21" s="87">
        <v>160</v>
      </c>
      <c r="N21" s="87">
        <v>0</v>
      </c>
      <c r="O21" s="87">
        <v>0</v>
      </c>
      <c r="P21" s="86">
        <f>Q21+AM21</f>
        <v>6411505.6</v>
      </c>
      <c r="Q21" s="86">
        <v>6401252.5</v>
      </c>
      <c r="R21" s="86"/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/>
      <c r="AD21" s="87"/>
      <c r="AE21" s="87"/>
      <c r="AF21" s="87"/>
      <c r="AG21" s="87"/>
      <c r="AH21" s="87">
        <v>0</v>
      </c>
      <c r="AI21" s="87">
        <v>0</v>
      </c>
      <c r="AJ21" s="87">
        <v>0</v>
      </c>
      <c r="AK21" s="87">
        <v>0</v>
      </c>
      <c r="AL21" s="86"/>
      <c r="AM21" s="86">
        <v>10253.1</v>
      </c>
      <c r="AN21" s="87">
        <v>0</v>
      </c>
      <c r="AO21" s="87">
        <v>0</v>
      </c>
      <c r="AP21" s="87">
        <v>0</v>
      </c>
      <c r="AQ21" s="87">
        <v>0</v>
      </c>
      <c r="AR21" s="87">
        <v>0</v>
      </c>
      <c r="AS21" s="87">
        <v>6401252.5</v>
      </c>
      <c r="AT21" s="87">
        <v>235391</v>
      </c>
      <c r="AU21" s="87">
        <v>6165861.4</v>
      </c>
      <c r="AV21" s="87">
        <v>0</v>
      </c>
      <c r="AW21" s="87">
        <v>0</v>
      </c>
      <c r="AX21" s="87">
        <v>0</v>
      </c>
      <c r="AY21" s="87">
        <v>0</v>
      </c>
      <c r="AZ21" s="87">
        <v>0</v>
      </c>
      <c r="BA21" s="87">
        <v>0</v>
      </c>
      <c r="BB21" s="87">
        <v>5280454.6</v>
      </c>
      <c r="BC21" s="87">
        <v>3021693.1</v>
      </c>
      <c r="BD21" s="87">
        <f>BD18+BD8</f>
        <v>217128</v>
      </c>
      <c r="BE21" s="87">
        <f>BE18+BE8</f>
        <v>2804565</v>
      </c>
      <c r="BF21" s="86">
        <v>2258761.5</v>
      </c>
      <c r="BG21" s="87">
        <f>BG18+BG8</f>
        <v>18263</v>
      </c>
      <c r="BH21" s="87">
        <f>BH18+BH8</f>
        <v>2240498.5</v>
      </c>
      <c r="BI21" s="87">
        <v>1120797.9</v>
      </c>
      <c r="BJ21" s="87">
        <v>83</v>
      </c>
      <c r="BK21" s="87">
        <v>82</v>
      </c>
      <c r="BL21" s="87">
        <v>82</v>
      </c>
      <c r="BM21" s="87">
        <v>289</v>
      </c>
      <c r="BN21" s="87">
        <v>288</v>
      </c>
      <c r="BO21" s="87">
        <v>0</v>
      </c>
      <c r="BP21" s="87">
        <v>0</v>
      </c>
      <c r="BQ21" s="87">
        <v>145</v>
      </c>
      <c r="BR21" s="87">
        <v>40</v>
      </c>
      <c r="BS21" s="87">
        <v>105</v>
      </c>
      <c r="BT21" s="87">
        <v>0</v>
      </c>
    </row>
    <row r="22" spans="1:72" s="1" customFormat="1" ht="36" customHeight="1">
      <c r="A22" s="33"/>
      <c r="B22" s="34"/>
      <c r="C22" s="40"/>
      <c r="D22" s="49" t="s">
        <v>79</v>
      </c>
      <c r="E22" s="50"/>
      <c r="F22" s="50"/>
      <c r="G22" s="48">
        <v>0</v>
      </c>
      <c r="H22" s="19">
        <f>H20-H21</f>
        <v>252000247.52999997</v>
      </c>
      <c r="I22" s="19"/>
      <c r="J22" s="19">
        <f aca="true" t="shared" si="6" ref="J22:BP22">J20-J21</f>
        <v>228486700.89999998</v>
      </c>
      <c r="K22" s="19">
        <f t="shared" si="6"/>
        <v>0</v>
      </c>
      <c r="L22" s="19">
        <f t="shared" si="6"/>
        <v>23513546.6</v>
      </c>
      <c r="M22" s="19">
        <f t="shared" si="6"/>
        <v>-18</v>
      </c>
      <c r="N22" s="24">
        <f t="shared" si="6"/>
        <v>24</v>
      </c>
      <c r="O22" s="24">
        <f t="shared" si="6"/>
        <v>95</v>
      </c>
      <c r="P22" s="19">
        <f t="shared" si="6"/>
        <v>13108937.399999997</v>
      </c>
      <c r="Q22" s="19">
        <f t="shared" si="6"/>
        <v>12604891</v>
      </c>
      <c r="R22" s="19">
        <f>R20-R21</f>
        <v>275723.2</v>
      </c>
      <c r="S22" s="19">
        <f t="shared" si="6"/>
        <v>18586234.6</v>
      </c>
      <c r="T22" s="19">
        <f>T20-T21</f>
        <v>62</v>
      </c>
      <c r="U22" s="19">
        <f>U20-U21</f>
        <v>7</v>
      </c>
      <c r="V22" s="19">
        <f>V20-V21</f>
        <v>55</v>
      </c>
      <c r="W22" s="19">
        <f>W20-W21</f>
        <v>12</v>
      </c>
      <c r="X22" s="19">
        <f>X20-X21</f>
        <v>44</v>
      </c>
      <c r="Y22" s="19">
        <f t="shared" si="6"/>
        <v>419908.981</v>
      </c>
      <c r="Z22" s="19">
        <f>Z20-Z21</f>
        <v>73</v>
      </c>
      <c r="AA22" s="19">
        <f>AA20-AA21</f>
        <v>27</v>
      </c>
      <c r="AB22" s="19">
        <f>AB20-AB21</f>
        <v>46</v>
      </c>
      <c r="AC22" s="19"/>
      <c r="AD22" s="19"/>
      <c r="AE22" s="19"/>
      <c r="AF22" s="19"/>
      <c r="AG22" s="19"/>
      <c r="AH22" s="19">
        <f>AH20-AH21</f>
        <v>24</v>
      </c>
      <c r="AI22" s="19">
        <f>AI20-AI21</f>
        <v>21</v>
      </c>
      <c r="AJ22" s="19">
        <f>AJ20-AJ21</f>
        <v>3</v>
      </c>
      <c r="AK22" s="24">
        <f t="shared" si="6"/>
        <v>146</v>
      </c>
      <c r="AL22" s="19">
        <f>AL20-AL21</f>
        <v>345936.6</v>
      </c>
      <c r="AM22" s="19">
        <f t="shared" si="6"/>
        <v>158109.8</v>
      </c>
      <c r="AN22" s="19">
        <f t="shared" si="6"/>
        <v>52631.661</v>
      </c>
      <c r="AO22" s="19">
        <f t="shared" si="6"/>
        <v>0</v>
      </c>
      <c r="AP22" s="19">
        <f t="shared" si="6"/>
        <v>0</v>
      </c>
      <c r="AQ22" s="19">
        <f t="shared" si="6"/>
        <v>18953511.9</v>
      </c>
      <c r="AR22" s="19">
        <f t="shared" si="6"/>
        <v>514299.5</v>
      </c>
      <c r="AS22" s="19">
        <f t="shared" si="6"/>
        <v>12604890.999999996</v>
      </c>
      <c r="AT22" s="19">
        <f t="shared" si="6"/>
        <v>-197693.3</v>
      </c>
      <c r="AU22" s="19">
        <f t="shared" si="6"/>
        <v>12802584.499999998</v>
      </c>
      <c r="AV22" s="19">
        <f t="shared" si="6"/>
        <v>0</v>
      </c>
      <c r="AW22" s="19">
        <f t="shared" si="6"/>
        <v>0</v>
      </c>
      <c r="AX22" s="19">
        <f t="shared" si="6"/>
        <v>0</v>
      </c>
      <c r="AY22" s="19">
        <f t="shared" si="6"/>
        <v>0</v>
      </c>
      <c r="AZ22" s="19">
        <f t="shared" si="6"/>
        <v>0</v>
      </c>
      <c r="BA22" s="19">
        <f t="shared" si="6"/>
        <v>0</v>
      </c>
      <c r="BB22" s="19">
        <f t="shared" si="6"/>
        <v>13725689.000000002</v>
      </c>
      <c r="BC22" s="19">
        <f t="shared" si="6"/>
        <v>7679529.500000002</v>
      </c>
      <c r="BD22" s="19">
        <f t="shared" si="6"/>
        <v>-193977.1</v>
      </c>
      <c r="BE22" s="19">
        <f t="shared" si="6"/>
        <v>7873506.699999999</v>
      </c>
      <c r="BF22" s="19">
        <f t="shared" si="6"/>
        <v>6046159.5</v>
      </c>
      <c r="BG22" s="19">
        <f t="shared" si="6"/>
        <v>-3716.2000000000007</v>
      </c>
      <c r="BH22" s="19">
        <f t="shared" si="6"/>
        <v>6049875.7</v>
      </c>
      <c r="BI22" s="19">
        <f t="shared" si="6"/>
        <v>-1120798</v>
      </c>
      <c r="BJ22" s="24">
        <f t="shared" si="6"/>
        <v>-53</v>
      </c>
      <c r="BK22" s="24">
        <f t="shared" si="6"/>
        <v>-52</v>
      </c>
      <c r="BL22" s="24">
        <f t="shared" si="6"/>
        <v>-52</v>
      </c>
      <c r="BM22" s="24">
        <f t="shared" si="6"/>
        <v>-257</v>
      </c>
      <c r="BN22" s="24">
        <f t="shared" si="6"/>
        <v>-256</v>
      </c>
      <c r="BO22" s="24">
        <f t="shared" si="6"/>
        <v>32</v>
      </c>
      <c r="BP22" s="24">
        <f t="shared" si="6"/>
        <v>0</v>
      </c>
      <c r="BQ22" s="24">
        <f>BQ20-BQ21</f>
        <v>-13</v>
      </c>
      <c r="BR22" s="24">
        <f>BR20-BR21</f>
        <v>-12</v>
      </c>
      <c r="BS22" s="24">
        <f>BS20-BS21</f>
        <v>-1</v>
      </c>
      <c r="BT22" s="24">
        <f>BT20-BT21</f>
        <v>0</v>
      </c>
    </row>
    <row r="23" spans="1:72" s="1" customFormat="1" ht="90.75" customHeight="1">
      <c r="A23" s="92">
        <v>9</v>
      </c>
      <c r="B23" s="92">
        <v>17</v>
      </c>
      <c r="C23" s="97" t="s">
        <v>111</v>
      </c>
      <c r="D23" s="35" t="s">
        <v>110</v>
      </c>
      <c r="E23" s="92" t="s">
        <v>55</v>
      </c>
      <c r="F23" s="92" t="s">
        <v>107</v>
      </c>
      <c r="G23" s="4">
        <v>9</v>
      </c>
      <c r="H23" s="5">
        <v>4416837</v>
      </c>
      <c r="I23" s="5">
        <v>55843</v>
      </c>
      <c r="J23" s="5">
        <v>4416837</v>
      </c>
      <c r="K23" s="5"/>
      <c r="L23" s="5">
        <v>0</v>
      </c>
      <c r="M23" s="81">
        <v>8</v>
      </c>
      <c r="N23" s="81">
        <v>0</v>
      </c>
      <c r="O23" s="81">
        <v>3</v>
      </c>
      <c r="P23" s="7">
        <f>Q23+AL23+AM23</f>
        <v>148659.80000000002</v>
      </c>
      <c r="Q23" s="5">
        <v>148659.80000000002</v>
      </c>
      <c r="R23" s="5">
        <v>0</v>
      </c>
      <c r="S23" s="5">
        <v>148659.80000000002</v>
      </c>
      <c r="T23" s="81">
        <v>8</v>
      </c>
      <c r="U23" s="81">
        <v>1</v>
      </c>
      <c r="V23" s="81">
        <v>7</v>
      </c>
      <c r="W23" s="81">
        <v>5</v>
      </c>
      <c r="X23" s="81">
        <v>3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81">
        <v>12</v>
      </c>
      <c r="AL23" s="5">
        <v>0</v>
      </c>
      <c r="AM23" s="5">
        <v>0</v>
      </c>
      <c r="AN23" s="5">
        <v>190.3</v>
      </c>
      <c r="AO23" s="5">
        <v>0</v>
      </c>
      <c r="AP23" s="5">
        <v>0</v>
      </c>
      <c r="AQ23" s="5">
        <v>148469.5</v>
      </c>
      <c r="AR23" s="5"/>
      <c r="AS23" s="5">
        <f>AT23+AU23</f>
        <v>148659.8</v>
      </c>
      <c r="AT23" s="5">
        <v>190.3</v>
      </c>
      <c r="AU23" s="5">
        <v>148469.5</v>
      </c>
      <c r="AV23" s="5"/>
      <c r="AW23" s="5"/>
      <c r="AX23" s="5"/>
      <c r="AY23" s="5"/>
      <c r="AZ23" s="5"/>
      <c r="BA23" s="5"/>
      <c r="BB23" s="5">
        <f>BC23+BF23</f>
        <v>148659.8</v>
      </c>
      <c r="BC23" s="5">
        <f>BD23+BE23</f>
        <v>148659.8</v>
      </c>
      <c r="BD23" s="5">
        <v>190.3</v>
      </c>
      <c r="BE23" s="5">
        <v>148469.5</v>
      </c>
      <c r="BF23" s="5">
        <v>0</v>
      </c>
      <c r="BG23" s="5">
        <v>0</v>
      </c>
      <c r="BH23" s="5">
        <v>0</v>
      </c>
      <c r="BI23" s="5">
        <v>0</v>
      </c>
      <c r="BJ23" s="81">
        <v>0</v>
      </c>
      <c r="BK23" s="81">
        <v>0</v>
      </c>
      <c r="BL23" s="81">
        <v>0</v>
      </c>
      <c r="BM23" s="81">
        <v>1</v>
      </c>
      <c r="BN23" s="81">
        <v>1</v>
      </c>
      <c r="BO23" s="81">
        <v>1</v>
      </c>
      <c r="BP23" s="81">
        <v>0</v>
      </c>
      <c r="BQ23" s="81">
        <v>6</v>
      </c>
      <c r="BR23" s="81"/>
      <c r="BS23" s="81">
        <v>6</v>
      </c>
      <c r="BT23" s="81">
        <v>0</v>
      </c>
    </row>
    <row r="24" spans="1:72" s="1" customFormat="1" ht="39.75" customHeight="1">
      <c r="A24" s="25">
        <v>10</v>
      </c>
      <c r="B24" s="25">
        <v>5</v>
      </c>
      <c r="C24" s="26" t="s">
        <v>119</v>
      </c>
      <c r="D24" s="45" t="s">
        <v>118</v>
      </c>
      <c r="E24" s="92" t="s">
        <v>28</v>
      </c>
      <c r="F24" s="92" t="s">
        <v>107</v>
      </c>
      <c r="G24" s="4">
        <v>14</v>
      </c>
      <c r="H24" s="5">
        <v>609501</v>
      </c>
      <c r="I24" s="5">
        <v>10823</v>
      </c>
      <c r="J24" s="5">
        <v>609501</v>
      </c>
      <c r="K24" s="5">
        <v>0</v>
      </c>
      <c r="L24" s="5">
        <v>0</v>
      </c>
      <c r="M24" s="81">
        <v>1</v>
      </c>
      <c r="N24" s="81">
        <v>0</v>
      </c>
      <c r="O24" s="81">
        <v>0</v>
      </c>
      <c r="P24" s="7">
        <f>Q24+AL24+AM24</f>
        <v>0</v>
      </c>
      <c r="Q24" s="5">
        <v>0</v>
      </c>
      <c r="R24" s="5">
        <v>0</v>
      </c>
      <c r="S24" s="5">
        <v>0</v>
      </c>
      <c r="T24" s="81"/>
      <c r="U24" s="81"/>
      <c r="V24" s="81"/>
      <c r="W24" s="81"/>
      <c r="X24" s="81"/>
      <c r="Y24" s="5">
        <v>0</v>
      </c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81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/>
      <c r="AS24" s="5">
        <v>0</v>
      </c>
      <c r="AT24" s="5">
        <v>0</v>
      </c>
      <c r="AU24" s="5">
        <v>0</v>
      </c>
      <c r="AV24" s="5"/>
      <c r="AW24" s="5"/>
      <c r="AX24" s="5"/>
      <c r="AY24" s="5"/>
      <c r="AZ24" s="5"/>
      <c r="BA24" s="5"/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81">
        <v>0</v>
      </c>
      <c r="BK24" s="81">
        <v>0</v>
      </c>
      <c r="BL24" s="81">
        <v>0</v>
      </c>
      <c r="BM24" s="81">
        <v>0</v>
      </c>
      <c r="BN24" s="81">
        <v>0</v>
      </c>
      <c r="BO24" s="81">
        <v>0</v>
      </c>
      <c r="BP24" s="81">
        <v>0</v>
      </c>
      <c r="BQ24" s="81">
        <v>0</v>
      </c>
      <c r="BR24" s="81">
        <v>0</v>
      </c>
      <c r="BS24" s="81">
        <v>0</v>
      </c>
      <c r="BT24" s="81">
        <v>0</v>
      </c>
    </row>
    <row r="25" spans="1:72" s="1" customFormat="1" ht="111" customHeight="1">
      <c r="A25" s="25">
        <v>11</v>
      </c>
      <c r="B25" s="25">
        <v>18</v>
      </c>
      <c r="C25" s="26" t="s">
        <v>113</v>
      </c>
      <c r="D25" s="35" t="s">
        <v>112</v>
      </c>
      <c r="E25" s="92" t="s">
        <v>60</v>
      </c>
      <c r="F25" s="92" t="s">
        <v>107</v>
      </c>
      <c r="G25" s="4">
        <v>46</v>
      </c>
      <c r="H25" s="5">
        <v>83961371.92999999</v>
      </c>
      <c r="I25" s="5">
        <v>12195016.1</v>
      </c>
      <c r="J25" s="5">
        <v>83961371.92999999</v>
      </c>
      <c r="K25" s="5"/>
      <c r="L25" s="5"/>
      <c r="M25" s="81">
        <v>43</v>
      </c>
      <c r="N25" s="81">
        <v>2</v>
      </c>
      <c r="O25" s="81">
        <v>27</v>
      </c>
      <c r="P25" s="7">
        <f>Q25+AL25+AM25</f>
        <v>3113405.687</v>
      </c>
      <c r="Q25" s="5">
        <v>2356149.9869999997</v>
      </c>
      <c r="R25" s="5">
        <v>3574.1</v>
      </c>
      <c r="S25" s="5">
        <f>2356149.99-Y25</f>
        <v>1883858.4900000002</v>
      </c>
      <c r="T25" s="5"/>
      <c r="U25" s="5"/>
      <c r="V25" s="5"/>
      <c r="W25" s="5"/>
      <c r="X25" s="5"/>
      <c r="Y25" s="5">
        <v>472291.5</v>
      </c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81">
        <v>214</v>
      </c>
      <c r="AL25" s="5">
        <v>0</v>
      </c>
      <c r="AM25" s="5">
        <v>757255.7</v>
      </c>
      <c r="AN25" s="5">
        <v>1148088.037</v>
      </c>
      <c r="AO25" s="5">
        <v>2227.9</v>
      </c>
      <c r="AP25" s="5">
        <v>0</v>
      </c>
      <c r="AQ25" s="5">
        <v>1205834.05</v>
      </c>
      <c r="AR25" s="5"/>
      <c r="AS25" s="5">
        <f>AT25+AU25</f>
        <v>2356149.9869999997</v>
      </c>
      <c r="AT25" s="5">
        <f>45334.769+2222.7+5.2</f>
        <v>47562.668999999994</v>
      </c>
      <c r="AU25" s="5">
        <v>2308587.318</v>
      </c>
      <c r="AV25" s="5"/>
      <c r="AW25" s="5"/>
      <c r="AX25" s="5"/>
      <c r="AY25" s="5"/>
      <c r="AZ25" s="5"/>
      <c r="BA25" s="5"/>
      <c r="BB25" s="5">
        <f>BC25+BF25</f>
        <v>1225269.48</v>
      </c>
      <c r="BC25" s="5">
        <f>BD25+BE25</f>
        <v>1225269.48</v>
      </c>
      <c r="BD25" s="5">
        <f>2801.98+107.5+2227.9</f>
        <v>5137.38</v>
      </c>
      <c r="BE25" s="5">
        <f>745991.2+474140.9</f>
        <v>1220132.1</v>
      </c>
      <c r="BF25" s="5">
        <v>0</v>
      </c>
      <c r="BG25" s="5">
        <v>0</v>
      </c>
      <c r="BH25" s="5">
        <v>0</v>
      </c>
      <c r="BI25" s="5">
        <f>1086471.9+44408.6</f>
        <v>1130880.5</v>
      </c>
      <c r="BJ25" s="81">
        <v>19</v>
      </c>
      <c r="BK25" s="81">
        <v>0</v>
      </c>
      <c r="BL25" s="81">
        <v>0</v>
      </c>
      <c r="BM25" s="81">
        <v>13</v>
      </c>
      <c r="BN25" s="81">
        <v>0</v>
      </c>
      <c r="BO25" s="81">
        <v>0</v>
      </c>
      <c r="BP25" s="81">
        <v>1</v>
      </c>
      <c r="BQ25" s="81">
        <v>27</v>
      </c>
      <c r="BR25" s="81"/>
      <c r="BS25" s="81">
        <v>27</v>
      </c>
      <c r="BT25" s="81">
        <v>0</v>
      </c>
    </row>
    <row r="26" spans="1:72" s="1" customFormat="1" ht="27.75" customHeight="1">
      <c r="A26" s="30"/>
      <c r="B26" s="31"/>
      <c r="C26" s="98"/>
      <c r="D26" s="115" t="s">
        <v>114</v>
      </c>
      <c r="E26" s="116"/>
      <c r="F26" s="93"/>
      <c r="G26" s="94">
        <f>G23+G25</f>
        <v>55</v>
      </c>
      <c r="H26" s="95">
        <f>H23+H24+H25</f>
        <v>88987709.92999999</v>
      </c>
      <c r="I26" s="103">
        <f aca="true" t="shared" si="7" ref="I26:O26">I23+I24+I25</f>
        <v>12261682.1</v>
      </c>
      <c r="J26" s="95">
        <f t="shared" si="7"/>
        <v>88987709.92999999</v>
      </c>
      <c r="K26" s="95">
        <f t="shared" si="7"/>
        <v>0</v>
      </c>
      <c r="L26" s="95">
        <v>0</v>
      </c>
      <c r="M26" s="96">
        <f t="shared" si="7"/>
        <v>52</v>
      </c>
      <c r="N26" s="96">
        <f t="shared" si="7"/>
        <v>2</v>
      </c>
      <c r="O26" s="96">
        <f t="shared" si="7"/>
        <v>30</v>
      </c>
      <c r="P26" s="95">
        <f>P25+P23</f>
        <v>3262065.4869999997</v>
      </c>
      <c r="Q26" s="95">
        <f>Q23+Q25</f>
        <v>2504809.7869999995</v>
      </c>
      <c r="R26" s="95">
        <f>R23+R25</f>
        <v>3574.1</v>
      </c>
      <c r="S26" s="95">
        <f>S23+S25</f>
        <v>2032518.2900000003</v>
      </c>
      <c r="T26" s="95">
        <f>SUM(T18:T25)</f>
        <v>194</v>
      </c>
      <c r="U26" s="95">
        <f>SUM(U18:U25)</f>
        <v>22</v>
      </c>
      <c r="V26" s="95">
        <f>SUM(V18:V25)</f>
        <v>172</v>
      </c>
      <c r="W26" s="95">
        <f>SUM(W18:W25)</f>
        <v>41</v>
      </c>
      <c r="X26" s="95">
        <f>SUM(X18:X25)</f>
        <v>135</v>
      </c>
      <c r="Y26" s="95">
        <f>Y23+Y25</f>
        <v>472291.5</v>
      </c>
      <c r="Z26" s="95">
        <f>SUM(Z18:Z25)</f>
        <v>219</v>
      </c>
      <c r="AA26" s="95">
        <f>SUM(AA18:AA25)</f>
        <v>81</v>
      </c>
      <c r="AB26" s="95">
        <f>SUM(AB18:AB25)</f>
        <v>138</v>
      </c>
      <c r="AC26" s="95"/>
      <c r="AD26" s="95"/>
      <c r="AE26" s="95"/>
      <c r="AF26" s="95"/>
      <c r="AG26" s="95"/>
      <c r="AH26" s="95">
        <f>SUM(AH18:AH25)</f>
        <v>72</v>
      </c>
      <c r="AI26" s="95">
        <f>SUM(AI18:AI25)</f>
        <v>63</v>
      </c>
      <c r="AJ26" s="95">
        <f>SUM(AJ18:AJ25)</f>
        <v>9</v>
      </c>
      <c r="AK26" s="96">
        <f>AK23+AK25</f>
        <v>226</v>
      </c>
      <c r="AL26" s="95">
        <v>0</v>
      </c>
      <c r="AM26" s="95">
        <f>AM23+AM25</f>
        <v>757255.7</v>
      </c>
      <c r="AN26" s="95">
        <f>AN23+AN25</f>
        <v>1148278.337</v>
      </c>
      <c r="AO26" s="95">
        <f>AO23+AO25</f>
        <v>2227.9</v>
      </c>
      <c r="AP26" s="95">
        <f>AP23+AP25</f>
        <v>0</v>
      </c>
      <c r="AQ26" s="95">
        <f>AQ23+AQ25</f>
        <v>1354303.55</v>
      </c>
      <c r="AR26" s="95">
        <f aca="true" t="shared" si="8" ref="AR26:BA26">SUM(AR18:AR25)</f>
        <v>1533677.6</v>
      </c>
      <c r="AS26" s="95">
        <f>AS23+AS25</f>
        <v>2504809.7869999995</v>
      </c>
      <c r="AT26" s="95">
        <f>AT23+AT25</f>
        <v>47752.969</v>
      </c>
      <c r="AU26" s="95">
        <f>AU23+AU25</f>
        <v>2457056.818</v>
      </c>
      <c r="AV26" s="95">
        <f t="shared" si="8"/>
        <v>0</v>
      </c>
      <c r="AW26" s="95">
        <f t="shared" si="8"/>
        <v>0</v>
      </c>
      <c r="AX26" s="95">
        <f t="shared" si="8"/>
        <v>0</v>
      </c>
      <c r="AY26" s="95">
        <f t="shared" si="8"/>
        <v>0</v>
      </c>
      <c r="AZ26" s="95">
        <f t="shared" si="8"/>
        <v>0</v>
      </c>
      <c r="BA26" s="95">
        <f t="shared" si="8"/>
        <v>0</v>
      </c>
      <c r="BB26" s="95">
        <f aca="true" t="shared" si="9" ref="BB26:BT26">BB23+BB25</f>
        <v>1373929.28</v>
      </c>
      <c r="BC26" s="95">
        <f t="shared" si="9"/>
        <v>1373929.28</v>
      </c>
      <c r="BD26" s="95">
        <f t="shared" si="9"/>
        <v>5327.68</v>
      </c>
      <c r="BE26" s="95">
        <f t="shared" si="9"/>
        <v>1368601.6</v>
      </c>
      <c r="BF26" s="95">
        <f t="shared" si="9"/>
        <v>0</v>
      </c>
      <c r="BG26" s="95">
        <f t="shared" si="9"/>
        <v>0</v>
      </c>
      <c r="BH26" s="95">
        <f t="shared" si="9"/>
        <v>0</v>
      </c>
      <c r="BI26" s="95">
        <f t="shared" si="9"/>
        <v>1130880.5</v>
      </c>
      <c r="BJ26" s="96">
        <f t="shared" si="9"/>
        <v>19</v>
      </c>
      <c r="BK26" s="96">
        <f t="shared" si="9"/>
        <v>0</v>
      </c>
      <c r="BL26" s="96">
        <f t="shared" si="9"/>
        <v>0</v>
      </c>
      <c r="BM26" s="96">
        <f t="shared" si="9"/>
        <v>14</v>
      </c>
      <c r="BN26" s="96">
        <f t="shared" si="9"/>
        <v>1</v>
      </c>
      <c r="BO26" s="96">
        <f t="shared" si="9"/>
        <v>1</v>
      </c>
      <c r="BP26" s="96">
        <f t="shared" si="9"/>
        <v>1</v>
      </c>
      <c r="BQ26" s="96">
        <f t="shared" si="9"/>
        <v>33</v>
      </c>
      <c r="BR26" s="96">
        <f t="shared" si="9"/>
        <v>0</v>
      </c>
      <c r="BS26" s="96">
        <f t="shared" si="9"/>
        <v>33</v>
      </c>
      <c r="BT26" s="96">
        <f t="shared" si="9"/>
        <v>0</v>
      </c>
    </row>
    <row r="27" spans="1:72" s="88" customFormat="1" ht="27.75" customHeight="1">
      <c r="A27" s="30"/>
      <c r="B27" s="82"/>
      <c r="C27" s="99"/>
      <c r="D27" s="122" t="s">
        <v>115</v>
      </c>
      <c r="E27" s="123"/>
      <c r="F27" s="83"/>
      <c r="G27" s="84">
        <v>434</v>
      </c>
      <c r="H27" s="85">
        <v>86131718.9</v>
      </c>
      <c r="I27" s="85"/>
      <c r="J27" s="86">
        <f>H27</f>
        <v>86131718.9</v>
      </c>
      <c r="K27" s="85"/>
      <c r="L27" s="86">
        <v>0</v>
      </c>
      <c r="M27" s="87">
        <v>116</v>
      </c>
      <c r="N27" s="87">
        <v>0</v>
      </c>
      <c r="O27" s="87">
        <v>0</v>
      </c>
      <c r="P27" s="86">
        <v>7685176.2</v>
      </c>
      <c r="Q27" s="86">
        <v>7526053</v>
      </c>
      <c r="R27" s="86"/>
      <c r="S27" s="87">
        <f>Q27</f>
        <v>7526053</v>
      </c>
      <c r="T27" s="87">
        <v>0</v>
      </c>
      <c r="U27" s="87">
        <v>0</v>
      </c>
      <c r="V27" s="87">
        <v>0</v>
      </c>
      <c r="W27" s="87">
        <v>0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/>
      <c r="AD27" s="87"/>
      <c r="AE27" s="87"/>
      <c r="AF27" s="87"/>
      <c r="AG27" s="87"/>
      <c r="AH27" s="87">
        <v>0</v>
      </c>
      <c r="AI27" s="87">
        <v>0</v>
      </c>
      <c r="AJ27" s="87">
        <v>0</v>
      </c>
      <c r="AK27" s="87">
        <v>0</v>
      </c>
      <c r="AL27" s="86"/>
      <c r="AM27" s="86">
        <v>159123.2</v>
      </c>
      <c r="AN27" s="87">
        <v>0</v>
      </c>
      <c r="AO27" s="87">
        <v>0</v>
      </c>
      <c r="AP27" s="87">
        <v>0</v>
      </c>
      <c r="AQ27" s="87">
        <v>0</v>
      </c>
      <c r="AR27" s="87">
        <v>0</v>
      </c>
      <c r="AS27" s="86">
        <v>7526053</v>
      </c>
      <c r="AT27" s="86">
        <v>11354.3</v>
      </c>
      <c r="AU27" s="86">
        <v>7514698</v>
      </c>
      <c r="AV27" s="87">
        <v>0</v>
      </c>
      <c r="AW27" s="87">
        <v>0</v>
      </c>
      <c r="AX27" s="87">
        <v>0</v>
      </c>
      <c r="AY27" s="87">
        <v>0</v>
      </c>
      <c r="AZ27" s="87">
        <v>0</v>
      </c>
      <c r="BA27" s="87">
        <v>0</v>
      </c>
      <c r="BB27" s="86">
        <f>BC27+BF27</f>
        <v>7523334.3</v>
      </c>
      <c r="BC27" s="86">
        <v>4323063.1</v>
      </c>
      <c r="BD27" s="86">
        <v>5786.3</v>
      </c>
      <c r="BE27" s="86">
        <v>4317276.8</v>
      </c>
      <c r="BF27" s="86">
        <f>BG27+BH27</f>
        <v>3200271.2</v>
      </c>
      <c r="BG27" s="86">
        <v>2850.1</v>
      </c>
      <c r="BH27" s="86">
        <v>3197421.1</v>
      </c>
      <c r="BI27" s="86">
        <f>AS27-BB27</f>
        <v>2718.7000000001863</v>
      </c>
      <c r="BJ27" s="87">
        <v>93</v>
      </c>
      <c r="BK27" s="87">
        <v>93</v>
      </c>
      <c r="BL27" s="87">
        <v>93</v>
      </c>
      <c r="BM27" s="87">
        <v>92</v>
      </c>
      <c r="BN27" s="87">
        <v>92</v>
      </c>
      <c r="BO27" s="87">
        <v>92</v>
      </c>
      <c r="BP27" s="87">
        <v>0</v>
      </c>
      <c r="BQ27" s="87">
        <v>114</v>
      </c>
      <c r="BR27" s="87">
        <v>60</v>
      </c>
      <c r="BS27" s="87">
        <v>54</v>
      </c>
      <c r="BT27" s="87">
        <v>0</v>
      </c>
    </row>
    <row r="28" spans="1:72" s="1" customFormat="1" ht="24.75" customHeight="1">
      <c r="A28" s="30"/>
      <c r="B28" s="28"/>
      <c r="C28" s="100"/>
      <c r="D28" s="124" t="s">
        <v>79</v>
      </c>
      <c r="E28" s="113"/>
      <c r="F28" s="50"/>
      <c r="G28" s="48">
        <v>0</v>
      </c>
      <c r="H28" s="19">
        <f>H26-H27</f>
        <v>2855991.0299999863</v>
      </c>
      <c r="I28" s="19"/>
      <c r="J28" s="19">
        <f aca="true" t="shared" si="10" ref="J28:AB28">J26-J27</f>
        <v>2855991.0299999863</v>
      </c>
      <c r="K28" s="19">
        <f t="shared" si="10"/>
        <v>0</v>
      </c>
      <c r="L28" s="19">
        <f t="shared" si="10"/>
        <v>0</v>
      </c>
      <c r="M28" s="24">
        <f t="shared" si="10"/>
        <v>-64</v>
      </c>
      <c r="N28" s="24">
        <f t="shared" si="10"/>
        <v>2</v>
      </c>
      <c r="O28" s="24">
        <f t="shared" si="10"/>
        <v>30</v>
      </c>
      <c r="P28" s="19">
        <f t="shared" si="10"/>
        <v>-4423110.713</v>
      </c>
      <c r="Q28" s="19">
        <f t="shared" si="10"/>
        <v>-5021243.213</v>
      </c>
      <c r="R28" s="19">
        <f t="shared" si="10"/>
        <v>3574.1</v>
      </c>
      <c r="S28" s="19">
        <f t="shared" si="10"/>
        <v>-5493534.71</v>
      </c>
      <c r="T28" s="19">
        <f t="shared" si="10"/>
        <v>194</v>
      </c>
      <c r="U28" s="19">
        <f t="shared" si="10"/>
        <v>22</v>
      </c>
      <c r="V28" s="19">
        <f t="shared" si="10"/>
        <v>172</v>
      </c>
      <c r="W28" s="19">
        <f t="shared" si="10"/>
        <v>41</v>
      </c>
      <c r="X28" s="19">
        <f t="shared" si="10"/>
        <v>135</v>
      </c>
      <c r="Y28" s="19">
        <f t="shared" si="10"/>
        <v>472291.5</v>
      </c>
      <c r="Z28" s="19">
        <f t="shared" si="10"/>
        <v>219</v>
      </c>
      <c r="AA28" s="19">
        <f t="shared" si="10"/>
        <v>81</v>
      </c>
      <c r="AB28" s="19">
        <f t="shared" si="10"/>
        <v>138</v>
      </c>
      <c r="AC28" s="19"/>
      <c r="AD28" s="19"/>
      <c r="AE28" s="19"/>
      <c r="AF28" s="19"/>
      <c r="AG28" s="19"/>
      <c r="AH28" s="19">
        <f aca="true" t="shared" si="11" ref="AH28:AM28">AH26-AH27</f>
        <v>72</v>
      </c>
      <c r="AI28" s="19">
        <f t="shared" si="11"/>
        <v>63</v>
      </c>
      <c r="AJ28" s="19">
        <f t="shared" si="11"/>
        <v>9</v>
      </c>
      <c r="AK28" s="24">
        <f t="shared" si="11"/>
        <v>226</v>
      </c>
      <c r="AL28" s="19">
        <f>AL26-AL27</f>
        <v>0</v>
      </c>
      <c r="AM28" s="19">
        <f t="shared" si="11"/>
        <v>598132.5</v>
      </c>
      <c r="AN28" s="19">
        <f aca="true" t="shared" si="12" ref="AN28:BT28">AN26-AN27</f>
        <v>1148278.337</v>
      </c>
      <c r="AO28" s="19">
        <f t="shared" si="12"/>
        <v>2227.9</v>
      </c>
      <c r="AP28" s="19">
        <f t="shared" si="12"/>
        <v>0</v>
      </c>
      <c r="AQ28" s="19">
        <f t="shared" si="12"/>
        <v>1354303.55</v>
      </c>
      <c r="AR28" s="19">
        <f t="shared" si="12"/>
        <v>1533677.6</v>
      </c>
      <c r="AS28" s="19">
        <f t="shared" si="12"/>
        <v>-5021243.213</v>
      </c>
      <c r="AT28" s="19">
        <f t="shared" si="12"/>
        <v>36398.668999999994</v>
      </c>
      <c r="AU28" s="19">
        <f t="shared" si="12"/>
        <v>-5057641.182</v>
      </c>
      <c r="AV28" s="19">
        <f t="shared" si="12"/>
        <v>0</v>
      </c>
      <c r="AW28" s="19">
        <f t="shared" si="12"/>
        <v>0</v>
      </c>
      <c r="AX28" s="19">
        <f t="shared" si="12"/>
        <v>0</v>
      </c>
      <c r="AY28" s="19">
        <f t="shared" si="12"/>
        <v>0</v>
      </c>
      <c r="AZ28" s="19">
        <f t="shared" si="12"/>
        <v>0</v>
      </c>
      <c r="BA28" s="19">
        <f t="shared" si="12"/>
        <v>0</v>
      </c>
      <c r="BB28" s="19">
        <f t="shared" si="12"/>
        <v>-6149405.02</v>
      </c>
      <c r="BC28" s="19">
        <f t="shared" si="12"/>
        <v>-2949133.8199999994</v>
      </c>
      <c r="BD28" s="19">
        <f t="shared" si="12"/>
        <v>-458.6199999999999</v>
      </c>
      <c r="BE28" s="19">
        <f t="shared" si="12"/>
        <v>-2948675.1999999997</v>
      </c>
      <c r="BF28" s="19">
        <f t="shared" si="12"/>
        <v>-3200271.2</v>
      </c>
      <c r="BG28" s="19">
        <f t="shared" si="12"/>
        <v>-2850.1</v>
      </c>
      <c r="BH28" s="19">
        <f t="shared" si="12"/>
        <v>-3197421.1</v>
      </c>
      <c r="BI28" s="19">
        <f t="shared" si="12"/>
        <v>1128161.7999999998</v>
      </c>
      <c r="BJ28" s="24">
        <f t="shared" si="12"/>
        <v>-74</v>
      </c>
      <c r="BK28" s="24">
        <f t="shared" si="12"/>
        <v>-93</v>
      </c>
      <c r="BL28" s="24">
        <f t="shared" si="12"/>
        <v>-93</v>
      </c>
      <c r="BM28" s="24">
        <f t="shared" si="12"/>
        <v>-78</v>
      </c>
      <c r="BN28" s="24">
        <f t="shared" si="12"/>
        <v>-91</v>
      </c>
      <c r="BO28" s="24">
        <f t="shared" si="12"/>
        <v>-91</v>
      </c>
      <c r="BP28" s="24">
        <f t="shared" si="12"/>
        <v>1</v>
      </c>
      <c r="BQ28" s="24">
        <f t="shared" si="12"/>
        <v>-81</v>
      </c>
      <c r="BR28" s="24">
        <f t="shared" si="12"/>
        <v>-60</v>
      </c>
      <c r="BS28" s="24">
        <f t="shared" si="12"/>
        <v>-21</v>
      </c>
      <c r="BT28" s="24">
        <f t="shared" si="12"/>
        <v>0</v>
      </c>
    </row>
    <row r="29" spans="1:72" s="1" customFormat="1" ht="29.25" customHeight="1">
      <c r="A29" s="30"/>
      <c r="B29" s="28"/>
      <c r="C29" s="100"/>
      <c r="D29" s="115" t="s">
        <v>116</v>
      </c>
      <c r="E29" s="116"/>
      <c r="F29" s="43"/>
      <c r="G29" s="38">
        <f aca="true" t="shared" si="13" ref="G29:S29">G20+G26</f>
        <v>128</v>
      </c>
      <c r="H29" s="20">
        <f t="shared" si="13"/>
        <v>501060099.96</v>
      </c>
      <c r="I29" s="90">
        <f t="shared" si="13"/>
        <v>29596635.299999997</v>
      </c>
      <c r="J29" s="20">
        <f t="shared" si="13"/>
        <v>477546553.33</v>
      </c>
      <c r="K29" s="20">
        <f t="shared" si="13"/>
        <v>0</v>
      </c>
      <c r="L29" s="20">
        <f t="shared" si="13"/>
        <v>23513546.6</v>
      </c>
      <c r="M29" s="21">
        <f t="shared" si="13"/>
        <v>194</v>
      </c>
      <c r="N29" s="21">
        <f t="shared" si="13"/>
        <v>26</v>
      </c>
      <c r="O29" s="21">
        <f t="shared" si="13"/>
        <v>125</v>
      </c>
      <c r="P29" s="20">
        <f t="shared" si="13"/>
        <v>22782508.486999996</v>
      </c>
      <c r="Q29" s="20">
        <f t="shared" si="13"/>
        <v>21510953.287</v>
      </c>
      <c r="R29" s="20">
        <f t="shared" si="13"/>
        <v>279297.3</v>
      </c>
      <c r="S29" s="20">
        <f t="shared" si="13"/>
        <v>20618752.89</v>
      </c>
      <c r="T29" s="20">
        <f>T26+T15</f>
        <v>195</v>
      </c>
      <c r="U29" s="20">
        <f>U26+U15</f>
        <v>23</v>
      </c>
      <c r="V29" s="20">
        <f>V26+V15</f>
        <v>172</v>
      </c>
      <c r="W29" s="20">
        <f>W26+W15</f>
        <v>41</v>
      </c>
      <c r="X29" s="20">
        <f>X26+X15</f>
        <v>135</v>
      </c>
      <c r="Y29" s="20">
        <f>Y20+Y26</f>
        <v>892200.481</v>
      </c>
      <c r="Z29" s="20">
        <f>Z26+Z15</f>
        <v>264</v>
      </c>
      <c r="AA29" s="20">
        <f>AA26+AA15</f>
        <v>101</v>
      </c>
      <c r="AB29" s="20">
        <f>AB26+AB15</f>
        <v>163</v>
      </c>
      <c r="AC29" s="20"/>
      <c r="AD29" s="20"/>
      <c r="AE29" s="20"/>
      <c r="AF29" s="20"/>
      <c r="AG29" s="20"/>
      <c r="AH29" s="20">
        <f>AH26+AH15</f>
        <v>72</v>
      </c>
      <c r="AI29" s="20">
        <f>AI26+AI15</f>
        <v>63</v>
      </c>
      <c r="AJ29" s="20">
        <f>AJ26+AJ15</f>
        <v>9</v>
      </c>
      <c r="AK29" s="20">
        <f aca="true" t="shared" si="14" ref="AK29:BT29">AK20+AK26</f>
        <v>372</v>
      </c>
      <c r="AL29" s="20">
        <f>AL20+AL26</f>
        <v>345936.6</v>
      </c>
      <c r="AM29" s="20">
        <f t="shared" si="14"/>
        <v>925618.6</v>
      </c>
      <c r="AN29" s="20">
        <f t="shared" si="14"/>
        <v>1200909.9980000001</v>
      </c>
      <c r="AO29" s="20">
        <f t="shared" si="14"/>
        <v>2227.9</v>
      </c>
      <c r="AP29" s="20">
        <f t="shared" si="14"/>
        <v>0</v>
      </c>
      <c r="AQ29" s="20">
        <f t="shared" si="14"/>
        <v>20307815.45</v>
      </c>
      <c r="AR29" s="20">
        <f t="shared" si="14"/>
        <v>2047977.1</v>
      </c>
      <c r="AS29" s="20">
        <f t="shared" si="14"/>
        <v>21510953.286999997</v>
      </c>
      <c r="AT29" s="20">
        <f t="shared" si="14"/>
        <v>85450.669</v>
      </c>
      <c r="AU29" s="20">
        <f t="shared" si="14"/>
        <v>21425502.718</v>
      </c>
      <c r="AV29" s="20">
        <f t="shared" si="14"/>
        <v>0</v>
      </c>
      <c r="AW29" s="20">
        <f t="shared" si="14"/>
        <v>0</v>
      </c>
      <c r="AX29" s="20">
        <f t="shared" si="14"/>
        <v>0</v>
      </c>
      <c r="AY29" s="20">
        <f t="shared" si="14"/>
        <v>0</v>
      </c>
      <c r="AZ29" s="20">
        <f t="shared" si="14"/>
        <v>0</v>
      </c>
      <c r="BA29" s="20">
        <f t="shared" si="14"/>
        <v>0</v>
      </c>
      <c r="BB29" s="20">
        <f t="shared" si="14"/>
        <v>20380072.880000003</v>
      </c>
      <c r="BC29" s="20">
        <f t="shared" si="14"/>
        <v>12075151.88</v>
      </c>
      <c r="BD29" s="20">
        <f t="shared" si="14"/>
        <v>28478.58</v>
      </c>
      <c r="BE29" s="20">
        <f t="shared" si="14"/>
        <v>12046673.299999999</v>
      </c>
      <c r="BF29" s="20">
        <f t="shared" si="14"/>
        <v>8304921</v>
      </c>
      <c r="BG29" s="20">
        <f t="shared" si="14"/>
        <v>14546.8</v>
      </c>
      <c r="BH29" s="20">
        <f t="shared" si="14"/>
        <v>8290374.2</v>
      </c>
      <c r="BI29" s="20">
        <f t="shared" si="14"/>
        <v>1130880.4</v>
      </c>
      <c r="BJ29" s="21">
        <f t="shared" si="14"/>
        <v>49</v>
      </c>
      <c r="BK29" s="21">
        <f t="shared" si="14"/>
        <v>30</v>
      </c>
      <c r="BL29" s="21">
        <f t="shared" si="14"/>
        <v>30</v>
      </c>
      <c r="BM29" s="21">
        <f t="shared" si="14"/>
        <v>46</v>
      </c>
      <c r="BN29" s="21">
        <f t="shared" si="14"/>
        <v>33</v>
      </c>
      <c r="BO29" s="21">
        <f t="shared" si="14"/>
        <v>33</v>
      </c>
      <c r="BP29" s="21">
        <f t="shared" si="14"/>
        <v>1</v>
      </c>
      <c r="BQ29" s="21">
        <f t="shared" si="14"/>
        <v>165</v>
      </c>
      <c r="BR29" s="21">
        <f t="shared" si="14"/>
        <v>28</v>
      </c>
      <c r="BS29" s="21">
        <f t="shared" si="14"/>
        <v>137</v>
      </c>
      <c r="BT29" s="21">
        <f t="shared" si="14"/>
        <v>0</v>
      </c>
    </row>
    <row r="30" spans="1:72" s="88" customFormat="1" ht="29.25" customHeight="1">
      <c r="A30" s="30"/>
      <c r="B30" s="82"/>
      <c r="C30" s="99"/>
      <c r="D30" s="122" t="s">
        <v>117</v>
      </c>
      <c r="E30" s="123"/>
      <c r="F30" s="83"/>
      <c r="G30" s="84">
        <f>G27+G21</f>
        <v>979</v>
      </c>
      <c r="H30" s="85">
        <f>H27+H21</f>
        <v>246203861.4</v>
      </c>
      <c r="I30" s="85"/>
      <c r="J30" s="85">
        <f>J27+J21</f>
        <v>246203861.4</v>
      </c>
      <c r="K30" s="85"/>
      <c r="L30" s="85">
        <f>L27+L21</f>
        <v>0</v>
      </c>
      <c r="M30" s="89">
        <f>M27+M21</f>
        <v>276</v>
      </c>
      <c r="N30" s="87">
        <v>0</v>
      </c>
      <c r="O30" s="87">
        <v>0</v>
      </c>
      <c r="P30" s="85">
        <f>P27+P21</f>
        <v>14096681.8</v>
      </c>
      <c r="Q30" s="85">
        <f>Q27+Q21</f>
        <v>13927305.5</v>
      </c>
      <c r="R30" s="86"/>
      <c r="S30" s="85">
        <f>S27+S21</f>
        <v>7526053</v>
      </c>
      <c r="T30" s="87">
        <v>0</v>
      </c>
      <c r="U30" s="87">
        <v>0</v>
      </c>
      <c r="V30" s="87">
        <v>0</v>
      </c>
      <c r="W30" s="87">
        <v>0</v>
      </c>
      <c r="X30" s="87">
        <v>0</v>
      </c>
      <c r="Y30" s="85">
        <f>Y27+Y21</f>
        <v>0</v>
      </c>
      <c r="Z30" s="87">
        <v>0</v>
      </c>
      <c r="AA30" s="87">
        <v>0</v>
      </c>
      <c r="AB30" s="87">
        <v>0</v>
      </c>
      <c r="AC30" s="87"/>
      <c r="AD30" s="87"/>
      <c r="AE30" s="87"/>
      <c r="AF30" s="87"/>
      <c r="AG30" s="87"/>
      <c r="AH30" s="87">
        <v>0</v>
      </c>
      <c r="AI30" s="87">
        <v>0</v>
      </c>
      <c r="AJ30" s="87">
        <v>0</v>
      </c>
      <c r="AK30" s="85">
        <f aca="true" t="shared" si="15" ref="AK30:AQ30">AK27+AK21</f>
        <v>0</v>
      </c>
      <c r="AL30" s="85">
        <f>AL27+AL21</f>
        <v>0</v>
      </c>
      <c r="AM30" s="85">
        <f t="shared" si="15"/>
        <v>169376.30000000002</v>
      </c>
      <c r="AN30" s="85">
        <f t="shared" si="15"/>
        <v>0</v>
      </c>
      <c r="AO30" s="85">
        <f t="shared" si="15"/>
        <v>0</v>
      </c>
      <c r="AP30" s="85">
        <f t="shared" si="15"/>
        <v>0</v>
      </c>
      <c r="AQ30" s="85">
        <f t="shared" si="15"/>
        <v>0</v>
      </c>
      <c r="AR30" s="87">
        <v>0</v>
      </c>
      <c r="AS30" s="85">
        <f>AS27+AS21</f>
        <v>13927305.5</v>
      </c>
      <c r="AT30" s="85">
        <f>AT27+AT21</f>
        <v>246745.3</v>
      </c>
      <c r="AU30" s="85">
        <f>AU27+AU21</f>
        <v>13680559.4</v>
      </c>
      <c r="AV30" s="87">
        <v>0</v>
      </c>
      <c r="AW30" s="87">
        <v>0</v>
      </c>
      <c r="AX30" s="87">
        <v>0</v>
      </c>
      <c r="AY30" s="87">
        <v>0</v>
      </c>
      <c r="AZ30" s="87">
        <v>0</v>
      </c>
      <c r="BA30" s="87">
        <v>0</v>
      </c>
      <c r="BB30" s="85">
        <f aca="true" t="shared" si="16" ref="BB30:BT30">BB27+BB21</f>
        <v>12803788.899999999</v>
      </c>
      <c r="BC30" s="85">
        <f t="shared" si="16"/>
        <v>7344756.199999999</v>
      </c>
      <c r="BD30" s="85">
        <f t="shared" si="16"/>
        <v>222914.3</v>
      </c>
      <c r="BE30" s="85">
        <f t="shared" si="16"/>
        <v>7121841.8</v>
      </c>
      <c r="BF30" s="85">
        <f t="shared" si="16"/>
        <v>5459032.7</v>
      </c>
      <c r="BG30" s="85">
        <f t="shared" si="16"/>
        <v>21113.1</v>
      </c>
      <c r="BH30" s="85">
        <f t="shared" si="16"/>
        <v>5437919.6</v>
      </c>
      <c r="BI30" s="85">
        <f t="shared" si="16"/>
        <v>1123516.6</v>
      </c>
      <c r="BJ30" s="89">
        <f t="shared" si="16"/>
        <v>176</v>
      </c>
      <c r="BK30" s="89">
        <f t="shared" si="16"/>
        <v>175</v>
      </c>
      <c r="BL30" s="89">
        <f t="shared" si="16"/>
        <v>175</v>
      </c>
      <c r="BM30" s="89">
        <f t="shared" si="16"/>
        <v>381</v>
      </c>
      <c r="BN30" s="89">
        <v>381</v>
      </c>
      <c r="BO30" s="89">
        <v>381</v>
      </c>
      <c r="BP30" s="89">
        <f t="shared" si="16"/>
        <v>0</v>
      </c>
      <c r="BQ30" s="89">
        <f t="shared" si="16"/>
        <v>259</v>
      </c>
      <c r="BR30" s="89">
        <f t="shared" si="16"/>
        <v>100</v>
      </c>
      <c r="BS30" s="89">
        <f t="shared" si="16"/>
        <v>159</v>
      </c>
      <c r="BT30" s="89">
        <f t="shared" si="16"/>
        <v>0</v>
      </c>
    </row>
    <row r="31" spans="1:72" s="1" customFormat="1" ht="36" customHeight="1">
      <c r="A31" s="30"/>
      <c r="B31" s="34"/>
      <c r="C31" s="101"/>
      <c r="D31" s="124" t="s">
        <v>79</v>
      </c>
      <c r="E31" s="113"/>
      <c r="F31" s="50"/>
      <c r="G31" s="48">
        <v>0</v>
      </c>
      <c r="H31" s="19">
        <f>H29-H30</f>
        <v>254856238.55999997</v>
      </c>
      <c r="I31" s="19"/>
      <c r="J31" s="19">
        <f aca="true" t="shared" si="17" ref="J31:AB31">J29-J30</f>
        <v>231342691.92999998</v>
      </c>
      <c r="K31" s="19">
        <f t="shared" si="17"/>
        <v>0</v>
      </c>
      <c r="L31" s="19">
        <f t="shared" si="17"/>
        <v>23513546.6</v>
      </c>
      <c r="M31" s="19">
        <f t="shared" si="17"/>
        <v>-82</v>
      </c>
      <c r="N31" s="24">
        <f t="shared" si="17"/>
        <v>26</v>
      </c>
      <c r="O31" s="24">
        <f t="shared" si="17"/>
        <v>125</v>
      </c>
      <c r="P31" s="19">
        <f t="shared" si="17"/>
        <v>8685826.686999995</v>
      </c>
      <c r="Q31" s="19">
        <f t="shared" si="17"/>
        <v>7583647.7870000005</v>
      </c>
      <c r="R31" s="19">
        <f t="shared" si="17"/>
        <v>279297.3</v>
      </c>
      <c r="S31" s="19">
        <f t="shared" si="17"/>
        <v>13092699.89</v>
      </c>
      <c r="T31" s="19">
        <f t="shared" si="17"/>
        <v>195</v>
      </c>
      <c r="U31" s="19">
        <f t="shared" si="17"/>
        <v>23</v>
      </c>
      <c r="V31" s="19">
        <f t="shared" si="17"/>
        <v>172</v>
      </c>
      <c r="W31" s="19">
        <f t="shared" si="17"/>
        <v>41</v>
      </c>
      <c r="X31" s="19">
        <f t="shared" si="17"/>
        <v>135</v>
      </c>
      <c r="Y31" s="19">
        <f t="shared" si="17"/>
        <v>892200.481</v>
      </c>
      <c r="Z31" s="19">
        <f t="shared" si="17"/>
        <v>264</v>
      </c>
      <c r="AA31" s="19">
        <f t="shared" si="17"/>
        <v>101</v>
      </c>
      <c r="AB31" s="19">
        <f t="shared" si="17"/>
        <v>163</v>
      </c>
      <c r="AC31" s="19"/>
      <c r="AD31" s="19"/>
      <c r="AE31" s="19"/>
      <c r="AF31" s="19"/>
      <c r="AG31" s="19"/>
      <c r="AH31" s="19">
        <f aca="true" t="shared" si="18" ref="AH31:AM31">AH29-AH30</f>
        <v>72</v>
      </c>
      <c r="AI31" s="19">
        <f t="shared" si="18"/>
        <v>63</v>
      </c>
      <c r="AJ31" s="19">
        <f t="shared" si="18"/>
        <v>9</v>
      </c>
      <c r="AK31" s="24">
        <f t="shared" si="18"/>
        <v>372</v>
      </c>
      <c r="AL31" s="19">
        <f>AL29-AL30</f>
        <v>345936.6</v>
      </c>
      <c r="AM31" s="19">
        <f t="shared" si="18"/>
        <v>756242.2999999999</v>
      </c>
      <c r="AN31" s="19">
        <f aca="true" t="shared" si="19" ref="AN31:BP31">AN29-AN30</f>
        <v>1200909.9980000001</v>
      </c>
      <c r="AO31" s="19">
        <f t="shared" si="19"/>
        <v>2227.9</v>
      </c>
      <c r="AP31" s="19">
        <f t="shared" si="19"/>
        <v>0</v>
      </c>
      <c r="AQ31" s="19">
        <f t="shared" si="19"/>
        <v>20307815.45</v>
      </c>
      <c r="AR31" s="19">
        <f t="shared" si="19"/>
        <v>2047977.1</v>
      </c>
      <c r="AS31" s="19">
        <f t="shared" si="19"/>
        <v>7583647.786999997</v>
      </c>
      <c r="AT31" s="19">
        <f t="shared" si="19"/>
        <v>-161294.631</v>
      </c>
      <c r="AU31" s="19">
        <f t="shared" si="19"/>
        <v>7744943.317999998</v>
      </c>
      <c r="AV31" s="19">
        <f t="shared" si="19"/>
        <v>0</v>
      </c>
      <c r="AW31" s="19">
        <f t="shared" si="19"/>
        <v>0</v>
      </c>
      <c r="AX31" s="19">
        <f t="shared" si="19"/>
        <v>0</v>
      </c>
      <c r="AY31" s="19">
        <f t="shared" si="19"/>
        <v>0</v>
      </c>
      <c r="AZ31" s="19">
        <f t="shared" si="19"/>
        <v>0</v>
      </c>
      <c r="BA31" s="19">
        <f t="shared" si="19"/>
        <v>0</v>
      </c>
      <c r="BB31" s="19">
        <f t="shared" si="19"/>
        <v>7576283.980000004</v>
      </c>
      <c r="BC31" s="19">
        <f t="shared" si="19"/>
        <v>4730395.680000002</v>
      </c>
      <c r="BD31" s="19">
        <f t="shared" si="19"/>
        <v>-194435.71999999997</v>
      </c>
      <c r="BE31" s="19">
        <f t="shared" si="19"/>
        <v>4924831.499999999</v>
      </c>
      <c r="BF31" s="19">
        <f t="shared" si="19"/>
        <v>2845888.3</v>
      </c>
      <c r="BG31" s="19">
        <f t="shared" si="19"/>
        <v>-6566.299999999999</v>
      </c>
      <c r="BH31" s="19">
        <f t="shared" si="19"/>
        <v>2852454.6000000006</v>
      </c>
      <c r="BI31" s="19">
        <f t="shared" si="19"/>
        <v>7363.799999999814</v>
      </c>
      <c r="BJ31" s="24">
        <f t="shared" si="19"/>
        <v>-127</v>
      </c>
      <c r="BK31" s="24">
        <f t="shared" si="19"/>
        <v>-145</v>
      </c>
      <c r="BL31" s="24">
        <f t="shared" si="19"/>
        <v>-145</v>
      </c>
      <c r="BM31" s="24">
        <f t="shared" si="19"/>
        <v>-335</v>
      </c>
      <c r="BN31" s="24">
        <f t="shared" si="19"/>
        <v>-348</v>
      </c>
      <c r="BO31" s="24">
        <f t="shared" si="19"/>
        <v>-348</v>
      </c>
      <c r="BP31" s="24">
        <f t="shared" si="19"/>
        <v>1</v>
      </c>
      <c r="BQ31" s="24">
        <f>BQ29-BQ30</f>
        <v>-94</v>
      </c>
      <c r="BR31" s="24">
        <f>BR29-BR30</f>
        <v>-72</v>
      </c>
      <c r="BS31" s="24">
        <f>BS29-BS30</f>
        <v>-22</v>
      </c>
      <c r="BT31" s="24">
        <f>BT29-BT30</f>
        <v>0</v>
      </c>
    </row>
    <row r="32" spans="1:72" s="1" customFormat="1" ht="90.75" customHeight="1">
      <c r="A32" s="105">
        <v>12</v>
      </c>
      <c r="B32" s="105">
        <v>20</v>
      </c>
      <c r="C32" s="97"/>
      <c r="D32" s="35" t="s">
        <v>120</v>
      </c>
      <c r="E32" s="105" t="s">
        <v>58</v>
      </c>
      <c r="F32" s="105" t="s">
        <v>107</v>
      </c>
      <c r="G32" s="4">
        <v>114</v>
      </c>
      <c r="H32" s="5">
        <v>85255841</v>
      </c>
      <c r="I32" s="5">
        <v>8235948</v>
      </c>
      <c r="J32" s="5">
        <v>82255841</v>
      </c>
      <c r="K32" s="5"/>
      <c r="L32" s="5"/>
      <c r="M32" s="81">
        <v>43</v>
      </c>
      <c r="N32" s="81">
        <v>0</v>
      </c>
      <c r="O32" s="81">
        <v>33</v>
      </c>
      <c r="P32" s="7">
        <f aca="true" t="shared" si="20" ref="P32:P41">Q32+AL32+AM32</f>
        <v>508834.19999999995</v>
      </c>
      <c r="Q32" s="5">
        <f aca="true" t="shared" si="21" ref="Q32:Q37">AS32</f>
        <v>357097.6</v>
      </c>
      <c r="R32" s="5">
        <v>0</v>
      </c>
      <c r="S32" s="5">
        <v>357097.6</v>
      </c>
      <c r="T32" s="81">
        <v>8</v>
      </c>
      <c r="U32" s="81">
        <v>1</v>
      </c>
      <c r="V32" s="81">
        <v>7</v>
      </c>
      <c r="W32" s="81">
        <v>5</v>
      </c>
      <c r="X32" s="81">
        <v>3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81">
        <v>217</v>
      </c>
      <c r="AL32" s="5">
        <v>0</v>
      </c>
      <c r="AM32" s="5">
        <v>151736.6</v>
      </c>
      <c r="AN32" s="5">
        <v>7894</v>
      </c>
      <c r="AO32" s="5">
        <v>0</v>
      </c>
      <c r="AP32" s="5">
        <v>0</v>
      </c>
      <c r="AQ32" s="5">
        <v>349203.6</v>
      </c>
      <c r="AR32" s="5"/>
      <c r="AS32" s="5">
        <f aca="true" t="shared" si="22" ref="AS32:AS41">AT32+AU32</f>
        <v>357097.6</v>
      </c>
      <c r="AT32" s="5">
        <v>350369.5</v>
      </c>
      <c r="AU32" s="5">
        <v>6728.1</v>
      </c>
      <c r="AV32" s="5"/>
      <c r="AW32" s="5"/>
      <c r="AX32" s="5"/>
      <c r="AY32" s="5"/>
      <c r="AZ32" s="5"/>
      <c r="BA32" s="5"/>
      <c r="BB32" s="5">
        <f aca="true" t="shared" si="23" ref="BB32:BB37">BC32+BF32</f>
        <v>39556.299999999996</v>
      </c>
      <c r="BC32" s="5">
        <f aca="true" t="shared" si="24" ref="BC32:BC37">BD32+BE32</f>
        <v>39556.299999999996</v>
      </c>
      <c r="BD32" s="5">
        <v>3291.7</v>
      </c>
      <c r="BE32" s="5">
        <v>36264.6</v>
      </c>
      <c r="BF32" s="5">
        <v>0</v>
      </c>
      <c r="BG32" s="5">
        <v>0</v>
      </c>
      <c r="BH32" s="5">
        <v>0</v>
      </c>
      <c r="BI32" s="5">
        <f aca="true" t="shared" si="25" ref="BI32:BI40">AS32-BB32</f>
        <v>317541.3</v>
      </c>
      <c r="BJ32" s="81">
        <v>15</v>
      </c>
      <c r="BK32" s="81">
        <v>0</v>
      </c>
      <c r="BL32" s="81">
        <v>0</v>
      </c>
      <c r="BM32" s="81">
        <v>0</v>
      </c>
      <c r="BN32" s="81">
        <v>0</v>
      </c>
      <c r="BO32" s="81">
        <v>0</v>
      </c>
      <c r="BP32" s="81">
        <v>1</v>
      </c>
      <c r="BQ32" s="81">
        <f>BR32+BS32</f>
        <v>49</v>
      </c>
      <c r="BR32" s="81">
        <v>25</v>
      </c>
      <c r="BS32" s="81">
        <v>24</v>
      </c>
      <c r="BT32" s="81">
        <v>0</v>
      </c>
    </row>
    <row r="33" spans="1:72" s="1" customFormat="1" ht="68.25" customHeight="1">
      <c r="A33" s="25">
        <v>13</v>
      </c>
      <c r="B33" s="25"/>
      <c r="C33" s="26"/>
      <c r="D33" s="45" t="s">
        <v>121</v>
      </c>
      <c r="E33" s="105" t="s">
        <v>58</v>
      </c>
      <c r="F33" s="105" t="s">
        <v>107</v>
      </c>
      <c r="G33" s="4"/>
      <c r="H33" s="5">
        <v>36306904.4</v>
      </c>
      <c r="I33" s="5">
        <v>3172250.5</v>
      </c>
      <c r="J33" s="5"/>
      <c r="K33" s="5"/>
      <c r="L33" s="5"/>
      <c r="M33" s="81">
        <v>37</v>
      </c>
      <c r="N33" s="81">
        <v>2</v>
      </c>
      <c r="O33" s="81">
        <v>26</v>
      </c>
      <c r="P33" s="7">
        <f t="shared" si="20"/>
        <v>5654514.434</v>
      </c>
      <c r="Q33" s="5">
        <f t="shared" si="21"/>
        <v>2693607.8340000003</v>
      </c>
      <c r="R33" s="5">
        <v>498</v>
      </c>
      <c r="S33" s="5">
        <v>0</v>
      </c>
      <c r="T33" s="81"/>
      <c r="U33" s="81"/>
      <c r="V33" s="81"/>
      <c r="W33" s="81"/>
      <c r="X33" s="81"/>
      <c r="Y33" s="5">
        <v>0</v>
      </c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81">
        <v>143</v>
      </c>
      <c r="AL33" s="5">
        <v>2956805</v>
      </c>
      <c r="AM33" s="5">
        <v>4101.6</v>
      </c>
      <c r="AN33" s="5">
        <v>2683236.4639999997</v>
      </c>
      <c r="AO33" s="5">
        <v>0</v>
      </c>
      <c r="AP33" s="5">
        <v>0</v>
      </c>
      <c r="AQ33" s="5">
        <v>10371.369999999999</v>
      </c>
      <c r="AR33" s="5"/>
      <c r="AS33" s="5">
        <f t="shared" si="22"/>
        <v>2693607.8340000003</v>
      </c>
      <c r="AT33" s="5">
        <v>1583.7640000000001</v>
      </c>
      <c r="AU33" s="5">
        <v>2692024.0700000003</v>
      </c>
      <c r="AV33" s="5"/>
      <c r="AW33" s="5"/>
      <c r="AX33" s="5"/>
      <c r="AY33" s="5"/>
      <c r="AZ33" s="5"/>
      <c r="BA33" s="5"/>
      <c r="BB33" s="5">
        <f t="shared" si="23"/>
        <v>8675.434</v>
      </c>
      <c r="BC33" s="5">
        <f t="shared" si="24"/>
        <v>8675.434</v>
      </c>
      <c r="BD33" s="5">
        <v>811.764</v>
      </c>
      <c r="BE33" s="5">
        <v>7863.67</v>
      </c>
      <c r="BF33" s="5">
        <v>0</v>
      </c>
      <c r="BG33" s="5">
        <v>0</v>
      </c>
      <c r="BH33" s="5">
        <v>0</v>
      </c>
      <c r="BI33" s="5">
        <f t="shared" si="25"/>
        <v>2684932.4000000004</v>
      </c>
      <c r="BJ33" s="81">
        <v>10</v>
      </c>
      <c r="BK33" s="81">
        <v>0</v>
      </c>
      <c r="BL33" s="81">
        <v>0</v>
      </c>
      <c r="BM33" s="81">
        <v>10</v>
      </c>
      <c r="BN33" s="81">
        <v>0</v>
      </c>
      <c r="BO33" s="81">
        <v>0</v>
      </c>
      <c r="BP33" s="81">
        <v>0</v>
      </c>
      <c r="BQ33" s="81">
        <f>BR33+BS33</f>
        <v>43</v>
      </c>
      <c r="BR33" s="81">
        <v>18</v>
      </c>
      <c r="BS33" s="81">
        <v>25</v>
      </c>
      <c r="BT33" s="81">
        <v>0</v>
      </c>
    </row>
    <row r="34" spans="1:72" s="1" customFormat="1" ht="73.5" customHeight="1">
      <c r="A34" s="25">
        <v>14</v>
      </c>
      <c r="B34" s="25"/>
      <c r="C34" s="26"/>
      <c r="D34" s="35" t="s">
        <v>122</v>
      </c>
      <c r="E34" s="105" t="s">
        <v>123</v>
      </c>
      <c r="F34" s="105" t="s">
        <v>107</v>
      </c>
      <c r="G34" s="4"/>
      <c r="H34" s="5">
        <v>25299244</v>
      </c>
      <c r="I34" s="5">
        <v>2978878</v>
      </c>
      <c r="J34" s="5"/>
      <c r="K34" s="5"/>
      <c r="L34" s="5"/>
      <c r="M34" s="81">
        <v>43</v>
      </c>
      <c r="N34" s="81">
        <v>2</v>
      </c>
      <c r="O34" s="81">
        <v>27</v>
      </c>
      <c r="P34" s="7">
        <f t="shared" si="20"/>
        <v>214331.815</v>
      </c>
      <c r="Q34" s="5">
        <f t="shared" si="21"/>
        <v>213691.815</v>
      </c>
      <c r="R34" s="5">
        <v>0</v>
      </c>
      <c r="S34" s="5">
        <f>2356149.99-Y34</f>
        <v>1883858.4900000002</v>
      </c>
      <c r="T34" s="5"/>
      <c r="U34" s="5"/>
      <c r="V34" s="5"/>
      <c r="W34" s="5"/>
      <c r="X34" s="5"/>
      <c r="Y34" s="5">
        <v>472291.5</v>
      </c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81">
        <v>45</v>
      </c>
      <c r="AL34" s="5">
        <v>400</v>
      </c>
      <c r="AM34" s="5">
        <v>240</v>
      </c>
      <c r="AN34" s="5">
        <v>2002</v>
      </c>
      <c r="AO34" s="5">
        <v>0</v>
      </c>
      <c r="AP34" s="5">
        <v>0</v>
      </c>
      <c r="AQ34" s="5">
        <v>211689.8</v>
      </c>
      <c r="AR34" s="5"/>
      <c r="AS34" s="5">
        <f t="shared" si="22"/>
        <v>213691.815</v>
      </c>
      <c r="AT34" s="5">
        <v>1972.0149999999999</v>
      </c>
      <c r="AU34" s="5">
        <v>211719.8</v>
      </c>
      <c r="AV34" s="5"/>
      <c r="AW34" s="5"/>
      <c r="AX34" s="5"/>
      <c r="AY34" s="5"/>
      <c r="AZ34" s="5"/>
      <c r="BA34" s="5"/>
      <c r="BB34" s="5">
        <f t="shared" si="23"/>
        <v>212326.51499999998</v>
      </c>
      <c r="BC34" s="5">
        <f t="shared" si="24"/>
        <v>212326.51499999998</v>
      </c>
      <c r="BD34" s="5">
        <v>606.715</v>
      </c>
      <c r="BE34" s="5">
        <v>211719.8</v>
      </c>
      <c r="BF34" s="5">
        <v>0</v>
      </c>
      <c r="BG34" s="5">
        <v>0</v>
      </c>
      <c r="BH34" s="5">
        <v>0</v>
      </c>
      <c r="BI34" s="5">
        <f t="shared" si="25"/>
        <v>1365.3000000000175</v>
      </c>
      <c r="BJ34" s="81">
        <v>4</v>
      </c>
      <c r="BK34" s="81">
        <v>0</v>
      </c>
      <c r="BL34" s="81">
        <v>0</v>
      </c>
      <c r="BM34" s="81">
        <v>4</v>
      </c>
      <c r="BN34" s="81">
        <v>0</v>
      </c>
      <c r="BO34" s="81">
        <v>0</v>
      </c>
      <c r="BP34" s="81">
        <v>0</v>
      </c>
      <c r="BQ34" s="81">
        <f>BR34+BS34</f>
        <v>31</v>
      </c>
      <c r="BR34" s="81">
        <v>2</v>
      </c>
      <c r="BS34" s="81">
        <v>29</v>
      </c>
      <c r="BT34" s="81">
        <v>0</v>
      </c>
    </row>
    <row r="35" spans="1:72" s="1" customFormat="1" ht="73.5" customHeight="1">
      <c r="A35" s="30">
        <v>15</v>
      </c>
      <c r="B35" s="31"/>
      <c r="C35" s="97"/>
      <c r="D35" s="35" t="s">
        <v>124</v>
      </c>
      <c r="E35" s="105" t="s">
        <v>60</v>
      </c>
      <c r="F35" s="105" t="s">
        <v>107</v>
      </c>
      <c r="G35" s="4"/>
      <c r="H35" s="5">
        <v>33074877.939999998</v>
      </c>
      <c r="I35" s="107">
        <v>1852312</v>
      </c>
      <c r="J35" s="107"/>
      <c r="K35" s="107"/>
      <c r="L35" s="107"/>
      <c r="M35" s="108">
        <v>54</v>
      </c>
      <c r="N35" s="108">
        <v>22</v>
      </c>
      <c r="O35" s="108">
        <v>26</v>
      </c>
      <c r="P35" s="7">
        <f t="shared" si="20"/>
        <v>257291.22699999998</v>
      </c>
      <c r="Q35" s="5">
        <f t="shared" si="21"/>
        <v>180323.12699999998</v>
      </c>
      <c r="R35" s="107"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8">
        <v>164</v>
      </c>
      <c r="AL35" s="107">
        <v>0</v>
      </c>
      <c r="AM35" s="107">
        <v>76968.1</v>
      </c>
      <c r="AN35" s="107">
        <v>2398.027</v>
      </c>
      <c r="AO35" s="107">
        <v>0</v>
      </c>
      <c r="AP35" s="107">
        <v>0</v>
      </c>
      <c r="AQ35" s="107">
        <v>177925.09999999998</v>
      </c>
      <c r="AR35" s="107"/>
      <c r="AS35" s="107">
        <f t="shared" si="22"/>
        <v>180323.12699999998</v>
      </c>
      <c r="AT35" s="107">
        <v>2398.027</v>
      </c>
      <c r="AU35" s="107">
        <v>177925.09999999998</v>
      </c>
      <c r="AV35" s="107"/>
      <c r="AW35" s="107"/>
      <c r="AX35" s="107"/>
      <c r="AY35" s="107"/>
      <c r="AZ35" s="107"/>
      <c r="BA35" s="107"/>
      <c r="BB35" s="107">
        <f t="shared" si="23"/>
        <v>180092.72699999998</v>
      </c>
      <c r="BC35" s="107">
        <f t="shared" si="24"/>
        <v>180092.72699999998</v>
      </c>
      <c r="BD35" s="107">
        <v>2167.627</v>
      </c>
      <c r="BE35" s="107">
        <v>177925.09999999998</v>
      </c>
      <c r="BF35" s="107">
        <v>0</v>
      </c>
      <c r="BG35" s="107">
        <v>0</v>
      </c>
      <c r="BH35" s="107">
        <v>0</v>
      </c>
      <c r="BI35" s="5">
        <f t="shared" si="25"/>
        <v>230.39999999999418</v>
      </c>
      <c r="BJ35" s="108">
        <v>7</v>
      </c>
      <c r="BK35" s="108">
        <v>0</v>
      </c>
      <c r="BL35" s="108">
        <v>2</v>
      </c>
      <c r="BM35" s="108">
        <v>6</v>
      </c>
      <c r="BN35" s="108">
        <v>0</v>
      </c>
      <c r="BO35" s="108">
        <v>2</v>
      </c>
      <c r="BP35" s="108">
        <v>1</v>
      </c>
      <c r="BQ35" s="108">
        <f>BR35+BS35</f>
        <v>52</v>
      </c>
      <c r="BR35" s="108">
        <v>10</v>
      </c>
      <c r="BS35" s="108">
        <v>42</v>
      </c>
      <c r="BT35" s="108"/>
    </row>
    <row r="36" spans="1:72" s="1" customFormat="1" ht="73.5" customHeight="1">
      <c r="A36" s="30">
        <v>16</v>
      </c>
      <c r="B36" s="31"/>
      <c r="C36" s="97"/>
      <c r="D36" s="35" t="s">
        <v>125</v>
      </c>
      <c r="E36" s="112" t="s">
        <v>123</v>
      </c>
      <c r="F36" s="112" t="s">
        <v>107</v>
      </c>
      <c r="G36" s="4"/>
      <c r="H36" s="5">
        <v>76826809.8</v>
      </c>
      <c r="I36" s="107">
        <v>25470154</v>
      </c>
      <c r="J36" s="107"/>
      <c r="K36" s="107"/>
      <c r="L36" s="107"/>
      <c r="M36" s="108">
        <v>1</v>
      </c>
      <c r="N36" s="108">
        <v>1</v>
      </c>
      <c r="O36" s="108">
        <v>1</v>
      </c>
      <c r="P36" s="7">
        <f t="shared" si="20"/>
        <v>1204015.6</v>
      </c>
      <c r="Q36" s="5">
        <f t="shared" si="21"/>
        <v>1106587.6</v>
      </c>
      <c r="R36" s="107"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8">
        <v>12</v>
      </c>
      <c r="AL36" s="107">
        <v>97428</v>
      </c>
      <c r="AM36" s="107">
        <v>0</v>
      </c>
      <c r="AN36" s="125">
        <v>1106587.6</v>
      </c>
      <c r="AO36" s="107">
        <v>0</v>
      </c>
      <c r="AP36" s="107">
        <v>0</v>
      </c>
      <c r="AQ36" s="107">
        <v>0</v>
      </c>
      <c r="AR36" s="107"/>
      <c r="AS36" s="107">
        <f t="shared" si="22"/>
        <v>1106587.6</v>
      </c>
      <c r="AT36" s="126">
        <v>562.8</v>
      </c>
      <c r="AU36" s="107">
        <v>1106024.8</v>
      </c>
      <c r="AV36" s="107"/>
      <c r="AW36" s="107"/>
      <c r="AX36" s="107"/>
      <c r="AY36" s="107"/>
      <c r="AZ36" s="107"/>
      <c r="BA36" s="107"/>
      <c r="BB36" s="107">
        <f t="shared" si="23"/>
        <v>1106587.6</v>
      </c>
      <c r="BC36" s="107">
        <f t="shared" si="24"/>
        <v>1106587.6</v>
      </c>
      <c r="BD36" s="126">
        <v>562.8</v>
      </c>
      <c r="BE36" s="107">
        <v>1106024.8</v>
      </c>
      <c r="BF36" s="107">
        <v>0</v>
      </c>
      <c r="BG36" s="107">
        <v>0</v>
      </c>
      <c r="BH36" s="107">
        <v>0</v>
      </c>
      <c r="BI36" s="5">
        <f t="shared" si="25"/>
        <v>0</v>
      </c>
      <c r="BJ36" s="108">
        <v>1</v>
      </c>
      <c r="BK36" s="108">
        <v>0</v>
      </c>
      <c r="BL36" s="108">
        <v>0</v>
      </c>
      <c r="BM36" s="108">
        <v>1</v>
      </c>
      <c r="BN36" s="108">
        <v>0</v>
      </c>
      <c r="BO36" s="108">
        <v>0</v>
      </c>
      <c r="BP36" s="108">
        <v>0</v>
      </c>
      <c r="BQ36" s="108">
        <f>BR36+BS36</f>
        <v>2</v>
      </c>
      <c r="BR36" s="108">
        <v>2</v>
      </c>
      <c r="BS36" s="108">
        <v>0</v>
      </c>
      <c r="BT36" s="108"/>
    </row>
    <row r="37" spans="1:72" s="1" customFormat="1" ht="73.5" customHeight="1">
      <c r="A37" s="30">
        <v>17</v>
      </c>
      <c r="B37" s="31"/>
      <c r="C37" s="100"/>
      <c r="D37" s="35" t="s">
        <v>126</v>
      </c>
      <c r="E37" s="105" t="s">
        <v>55</v>
      </c>
      <c r="F37" s="105" t="s">
        <v>107</v>
      </c>
      <c r="G37" s="106"/>
      <c r="H37" s="107">
        <v>85926911</v>
      </c>
      <c r="I37" s="107">
        <v>36456339.7</v>
      </c>
      <c r="J37" s="107"/>
      <c r="K37" s="107"/>
      <c r="L37" s="107"/>
      <c r="M37" s="108">
        <v>35</v>
      </c>
      <c r="N37" s="108">
        <v>2</v>
      </c>
      <c r="O37" s="108">
        <v>33</v>
      </c>
      <c r="P37" s="7">
        <f t="shared" si="20"/>
        <v>12232569.188</v>
      </c>
      <c r="Q37" s="5">
        <f t="shared" si="21"/>
        <v>12179478.777999999</v>
      </c>
      <c r="R37" s="107"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8">
        <v>103</v>
      </c>
      <c r="AL37" s="107">
        <v>52804.41</v>
      </c>
      <c r="AM37" s="107">
        <v>286</v>
      </c>
      <c r="AN37" s="127">
        <v>4850.778</v>
      </c>
      <c r="AO37" s="107">
        <v>0</v>
      </c>
      <c r="AP37" s="107">
        <v>0</v>
      </c>
      <c r="AQ37" s="107">
        <v>12174628</v>
      </c>
      <c r="AR37" s="107"/>
      <c r="AS37" s="107">
        <f t="shared" si="22"/>
        <v>12179478.777999999</v>
      </c>
      <c r="AT37" s="128">
        <v>12176106.299999999</v>
      </c>
      <c r="AU37" s="107">
        <v>3372.478</v>
      </c>
      <c r="AV37" s="107"/>
      <c r="AW37" s="107"/>
      <c r="AX37" s="107"/>
      <c r="AY37" s="107"/>
      <c r="AZ37" s="107"/>
      <c r="BA37" s="107"/>
      <c r="BB37" s="107">
        <f t="shared" si="23"/>
        <v>12176027.678</v>
      </c>
      <c r="BC37" s="107">
        <f t="shared" si="24"/>
        <v>12176027.678</v>
      </c>
      <c r="BD37" s="128">
        <v>1253.3780000000002</v>
      </c>
      <c r="BE37" s="107">
        <v>12174774.299999999</v>
      </c>
      <c r="BF37" s="107">
        <v>0</v>
      </c>
      <c r="BG37" s="107">
        <v>0</v>
      </c>
      <c r="BH37" s="107">
        <v>0</v>
      </c>
      <c r="BI37" s="5">
        <f t="shared" si="25"/>
        <v>3451.0999999996275</v>
      </c>
      <c r="BJ37" s="108">
        <v>10</v>
      </c>
      <c r="BK37" s="108">
        <v>0</v>
      </c>
      <c r="BL37" s="108">
        <v>0</v>
      </c>
      <c r="BM37" s="108">
        <v>10</v>
      </c>
      <c r="BN37" s="108">
        <v>0</v>
      </c>
      <c r="BO37" s="108">
        <v>0</v>
      </c>
      <c r="BP37" s="108"/>
      <c r="BQ37" s="108">
        <f>BR37+BS37</f>
        <v>45</v>
      </c>
      <c r="BR37" s="108">
        <v>22</v>
      </c>
      <c r="BS37" s="108">
        <v>23</v>
      </c>
      <c r="BT37" s="108"/>
    </row>
    <row r="38" spans="1:72" s="1" customFormat="1" ht="73.5" customHeight="1">
      <c r="A38" s="30">
        <v>18</v>
      </c>
      <c r="B38" s="105">
        <v>23</v>
      </c>
      <c r="C38" s="97">
        <v>43824</v>
      </c>
      <c r="D38" s="114" t="s">
        <v>127</v>
      </c>
      <c r="E38" s="105" t="s">
        <v>60</v>
      </c>
      <c r="F38" s="105" t="s">
        <v>107</v>
      </c>
      <c r="G38" s="106"/>
      <c r="H38" s="107">
        <v>1996257.3</v>
      </c>
      <c r="I38" s="107">
        <v>136167.9</v>
      </c>
      <c r="J38" s="107"/>
      <c r="K38" s="107"/>
      <c r="L38" s="107"/>
      <c r="M38" s="108">
        <v>19</v>
      </c>
      <c r="N38" s="108">
        <v>0</v>
      </c>
      <c r="O38" s="108">
        <v>19</v>
      </c>
      <c r="P38" s="7">
        <f t="shared" si="20"/>
        <v>93134.7</v>
      </c>
      <c r="Q38" s="5">
        <f>AS38</f>
        <v>93134.7</v>
      </c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8">
        <v>102</v>
      </c>
      <c r="AL38" s="107">
        <v>0</v>
      </c>
      <c r="AM38" s="107">
        <v>0</v>
      </c>
      <c r="AN38" s="110">
        <v>116.8</v>
      </c>
      <c r="AO38" s="107">
        <v>0</v>
      </c>
      <c r="AP38" s="107">
        <v>0</v>
      </c>
      <c r="AQ38" s="107">
        <v>93017.9</v>
      </c>
      <c r="AR38" s="107"/>
      <c r="AS38" s="107">
        <f t="shared" si="22"/>
        <v>93134.7</v>
      </c>
      <c r="AT38" s="109">
        <v>42.5</v>
      </c>
      <c r="AU38" s="107">
        <v>93092.2</v>
      </c>
      <c r="AV38" s="107"/>
      <c r="AW38" s="107"/>
      <c r="AX38" s="107"/>
      <c r="AY38" s="107"/>
      <c r="AZ38" s="107"/>
      <c r="BA38" s="107"/>
      <c r="BB38" s="107">
        <f>BC38+BF38</f>
        <v>93134.7</v>
      </c>
      <c r="BC38" s="107">
        <f>BD38+BE38</f>
        <v>93101.4</v>
      </c>
      <c r="BD38" s="109">
        <v>9.2</v>
      </c>
      <c r="BE38" s="107">
        <v>93092.2</v>
      </c>
      <c r="BF38" s="107">
        <f>BG38+BH38</f>
        <v>33.3</v>
      </c>
      <c r="BG38" s="107">
        <v>33.3</v>
      </c>
      <c r="BH38" s="107">
        <v>0</v>
      </c>
      <c r="BI38" s="5">
        <f t="shared" si="25"/>
        <v>0</v>
      </c>
      <c r="BJ38" s="108">
        <v>1</v>
      </c>
      <c r="BK38" s="108">
        <v>0</v>
      </c>
      <c r="BL38" s="108">
        <v>0</v>
      </c>
      <c r="BM38" s="108">
        <v>4</v>
      </c>
      <c r="BN38" s="108">
        <v>0</v>
      </c>
      <c r="BO38" s="108">
        <v>0</v>
      </c>
      <c r="BP38" s="108">
        <v>0</v>
      </c>
      <c r="BQ38" s="108">
        <f>BR38+BS38</f>
        <v>16</v>
      </c>
      <c r="BR38" s="108">
        <v>1</v>
      </c>
      <c r="BS38" s="108">
        <v>15</v>
      </c>
      <c r="BT38" s="108" t="s">
        <v>128</v>
      </c>
    </row>
    <row r="39" spans="1:72" s="1" customFormat="1" ht="73.5" customHeight="1">
      <c r="A39" s="105">
        <v>19</v>
      </c>
      <c r="B39" s="105">
        <v>23</v>
      </c>
      <c r="C39" s="97">
        <v>43824</v>
      </c>
      <c r="D39" s="114" t="s">
        <v>136</v>
      </c>
      <c r="E39" s="105" t="s">
        <v>60</v>
      </c>
      <c r="F39" s="105" t="s">
        <v>107</v>
      </c>
      <c r="G39" s="106"/>
      <c r="H39" s="107">
        <v>21298181</v>
      </c>
      <c r="I39" s="107">
        <v>0</v>
      </c>
      <c r="J39" s="107"/>
      <c r="K39" s="107"/>
      <c r="L39" s="107"/>
      <c r="M39" s="108">
        <v>1</v>
      </c>
      <c r="N39" s="108">
        <v>0</v>
      </c>
      <c r="O39" s="108">
        <v>1</v>
      </c>
      <c r="P39" s="7">
        <f t="shared" si="20"/>
        <v>1312607.5333333334</v>
      </c>
      <c r="Q39" s="5">
        <f>AS39</f>
        <v>105400</v>
      </c>
      <c r="R39" s="107"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8">
        <v>35</v>
      </c>
      <c r="AL39" s="107">
        <v>0</v>
      </c>
      <c r="AM39" s="107">
        <v>1207207.5333333334</v>
      </c>
      <c r="AN39" s="110">
        <v>0</v>
      </c>
      <c r="AO39" s="107">
        <v>0</v>
      </c>
      <c r="AP39" s="107">
        <v>105400</v>
      </c>
      <c r="AQ39" s="107">
        <v>0</v>
      </c>
      <c r="AR39" s="107"/>
      <c r="AS39" s="107">
        <f t="shared" si="22"/>
        <v>105400</v>
      </c>
      <c r="AT39" s="109">
        <v>0</v>
      </c>
      <c r="AU39" s="107">
        <v>105400</v>
      </c>
      <c r="AV39" s="107"/>
      <c r="AW39" s="107"/>
      <c r="AX39" s="107"/>
      <c r="AY39" s="107"/>
      <c r="AZ39" s="107"/>
      <c r="BA39" s="107"/>
      <c r="BB39" s="107">
        <f>BC39+BF39</f>
        <v>0</v>
      </c>
      <c r="BC39" s="107">
        <f>BD39+BE39</f>
        <v>0</v>
      </c>
      <c r="BD39" s="109">
        <v>0</v>
      </c>
      <c r="BE39" s="107">
        <v>0</v>
      </c>
      <c r="BF39" s="107">
        <f>BG39+BH39</f>
        <v>0</v>
      </c>
      <c r="BG39" s="107">
        <v>0</v>
      </c>
      <c r="BH39" s="107">
        <v>0</v>
      </c>
      <c r="BI39" s="5">
        <f t="shared" si="25"/>
        <v>105400</v>
      </c>
      <c r="BJ39" s="108">
        <v>1</v>
      </c>
      <c r="BK39" s="108">
        <v>0</v>
      </c>
      <c r="BL39" s="108">
        <v>0</v>
      </c>
      <c r="BM39" s="108">
        <v>0</v>
      </c>
      <c r="BN39" s="108">
        <v>0</v>
      </c>
      <c r="BO39" s="108">
        <v>0</v>
      </c>
      <c r="BP39" s="108">
        <v>0</v>
      </c>
      <c r="BQ39" s="108">
        <f>BR39+BS39</f>
        <v>1</v>
      </c>
      <c r="BR39" s="108">
        <v>1</v>
      </c>
      <c r="BS39" s="108">
        <v>0</v>
      </c>
      <c r="BT39" s="108" t="s">
        <v>133</v>
      </c>
    </row>
    <row r="40" spans="1:72" s="1" customFormat="1" ht="73.5" customHeight="1">
      <c r="A40" s="105">
        <v>20</v>
      </c>
      <c r="B40" s="105"/>
      <c r="C40" s="97"/>
      <c r="D40" s="114" t="s">
        <v>137</v>
      </c>
      <c r="E40" s="105" t="s">
        <v>55</v>
      </c>
      <c r="F40" s="105" t="s">
        <v>107</v>
      </c>
      <c r="G40" s="106"/>
      <c r="H40" s="107">
        <v>59193154.8</v>
      </c>
      <c r="I40" s="107">
        <v>12755502</v>
      </c>
      <c r="J40" s="107"/>
      <c r="K40" s="107"/>
      <c r="L40" s="107"/>
      <c r="M40" s="108">
        <v>68</v>
      </c>
      <c r="N40" s="108">
        <v>31</v>
      </c>
      <c r="O40" s="108">
        <v>34</v>
      </c>
      <c r="P40" s="7">
        <f t="shared" si="20"/>
        <v>2165820.151</v>
      </c>
      <c r="Q40" s="5">
        <f>AS40</f>
        <v>873391.7510000002</v>
      </c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8">
        <v>52</v>
      </c>
      <c r="AL40" s="107">
        <v>0</v>
      </c>
      <c r="AM40" s="107">
        <v>1292428.4</v>
      </c>
      <c r="AN40" s="110">
        <v>346757.251</v>
      </c>
      <c r="AO40" s="107">
        <v>0</v>
      </c>
      <c r="AP40" s="107">
        <v>0</v>
      </c>
      <c r="AQ40" s="107">
        <v>526634.5</v>
      </c>
      <c r="AR40" s="107"/>
      <c r="AS40" s="107">
        <f t="shared" si="22"/>
        <v>873391.7510000002</v>
      </c>
      <c r="AT40" s="109">
        <v>2166.8509999999997</v>
      </c>
      <c r="AU40" s="107">
        <v>871224.9000000001</v>
      </c>
      <c r="AV40" s="107"/>
      <c r="AW40" s="107"/>
      <c r="AX40" s="107"/>
      <c r="AY40" s="107"/>
      <c r="AZ40" s="107"/>
      <c r="BA40" s="107"/>
      <c r="BB40" s="107">
        <f>BC40+BF40</f>
        <v>700523.8509999999</v>
      </c>
      <c r="BC40" s="107">
        <f>BD40+BE40</f>
        <v>700523.8509999999</v>
      </c>
      <c r="BD40" s="109">
        <v>1983.9509999999998</v>
      </c>
      <c r="BE40" s="107">
        <v>698539.8999999999</v>
      </c>
      <c r="BF40" s="107">
        <f>BG40+BH40</f>
        <v>0</v>
      </c>
      <c r="BG40" s="107">
        <v>0</v>
      </c>
      <c r="BH40" s="107">
        <v>0</v>
      </c>
      <c r="BI40" s="5">
        <f t="shared" si="25"/>
        <v>172867.90000000026</v>
      </c>
      <c r="BJ40" s="108">
        <v>7</v>
      </c>
      <c r="BK40" s="108">
        <v>0</v>
      </c>
      <c r="BL40" s="108">
        <v>0</v>
      </c>
      <c r="BM40" s="108">
        <v>7</v>
      </c>
      <c r="BN40" s="108">
        <v>0</v>
      </c>
      <c r="BO40" s="108">
        <v>0</v>
      </c>
      <c r="BP40" s="108">
        <v>0</v>
      </c>
      <c r="BQ40" s="108">
        <f>BR40+BS40</f>
        <v>48</v>
      </c>
      <c r="BR40" s="108">
        <v>14</v>
      </c>
      <c r="BS40" s="108">
        <v>34</v>
      </c>
      <c r="BT40" s="108"/>
    </row>
    <row r="41" spans="1:72" s="1" customFormat="1" ht="27.75" customHeight="1">
      <c r="A41" s="105"/>
      <c r="B41" s="105"/>
      <c r="C41" s="97"/>
      <c r="D41" s="115" t="s">
        <v>129</v>
      </c>
      <c r="E41" s="116"/>
      <c r="F41" s="116"/>
      <c r="G41" s="94">
        <f>G32+G34</f>
        <v>114</v>
      </c>
      <c r="H41" s="95">
        <f>H32+H33+H34+H35+H36+H37+H38+H39+H40</f>
        <v>425178181.24</v>
      </c>
      <c r="I41" s="95">
        <f aca="true" t="shared" si="26" ref="I41:BS41">I32+I33+I34+I35+I36+I37+I38+I39+I40</f>
        <v>91057552.10000001</v>
      </c>
      <c r="J41" s="95">
        <f t="shared" si="26"/>
        <v>82255841</v>
      </c>
      <c r="K41" s="95">
        <f t="shared" si="26"/>
        <v>0</v>
      </c>
      <c r="L41" s="95">
        <f t="shared" si="26"/>
        <v>0</v>
      </c>
      <c r="M41" s="95">
        <f t="shared" si="26"/>
        <v>301</v>
      </c>
      <c r="N41" s="95">
        <f t="shared" si="26"/>
        <v>60</v>
      </c>
      <c r="O41" s="95">
        <f t="shared" si="26"/>
        <v>200</v>
      </c>
      <c r="P41" s="95">
        <f t="shared" si="26"/>
        <v>23643118.848333336</v>
      </c>
      <c r="Q41" s="95">
        <f t="shared" si="26"/>
        <v>17802713.205</v>
      </c>
      <c r="R41" s="95">
        <f t="shared" si="26"/>
        <v>498</v>
      </c>
      <c r="S41" s="95">
        <f t="shared" si="26"/>
        <v>2240956.0900000003</v>
      </c>
      <c r="T41" s="95">
        <f t="shared" si="26"/>
        <v>8</v>
      </c>
      <c r="U41" s="95">
        <f t="shared" si="26"/>
        <v>1</v>
      </c>
      <c r="V41" s="95">
        <f t="shared" si="26"/>
        <v>7</v>
      </c>
      <c r="W41" s="95">
        <f t="shared" si="26"/>
        <v>5</v>
      </c>
      <c r="X41" s="95">
        <f t="shared" si="26"/>
        <v>3</v>
      </c>
      <c r="Y41" s="95">
        <f t="shared" si="26"/>
        <v>472291.5</v>
      </c>
      <c r="Z41" s="95">
        <f t="shared" si="26"/>
        <v>0</v>
      </c>
      <c r="AA41" s="95">
        <f t="shared" si="26"/>
        <v>0</v>
      </c>
      <c r="AB41" s="95">
        <f t="shared" si="26"/>
        <v>0</v>
      </c>
      <c r="AC41" s="95">
        <f t="shared" si="26"/>
        <v>0</v>
      </c>
      <c r="AD41" s="95">
        <f t="shared" si="26"/>
        <v>0</v>
      </c>
      <c r="AE41" s="95">
        <f t="shared" si="26"/>
        <v>0</v>
      </c>
      <c r="AF41" s="95">
        <f t="shared" si="26"/>
        <v>0</v>
      </c>
      <c r="AG41" s="95">
        <f t="shared" si="26"/>
        <v>0</v>
      </c>
      <c r="AH41" s="95">
        <f t="shared" si="26"/>
        <v>0</v>
      </c>
      <c r="AI41" s="95">
        <f t="shared" si="26"/>
        <v>0</v>
      </c>
      <c r="AJ41" s="95">
        <f t="shared" si="26"/>
        <v>0</v>
      </c>
      <c r="AK41" s="96">
        <f t="shared" si="26"/>
        <v>873</v>
      </c>
      <c r="AL41" s="95">
        <f t="shared" si="26"/>
        <v>3107437.41</v>
      </c>
      <c r="AM41" s="95">
        <f t="shared" si="26"/>
        <v>2732968.2333333334</v>
      </c>
      <c r="AN41" s="95">
        <f t="shared" si="26"/>
        <v>4153842.9199999995</v>
      </c>
      <c r="AO41" s="95">
        <f t="shared" si="26"/>
        <v>0</v>
      </c>
      <c r="AP41" s="95">
        <f t="shared" si="26"/>
        <v>105400</v>
      </c>
      <c r="AQ41" s="95">
        <f t="shared" si="26"/>
        <v>13543470.27</v>
      </c>
      <c r="AR41" s="95">
        <f t="shared" si="26"/>
        <v>0</v>
      </c>
      <c r="AS41" s="95">
        <f t="shared" si="26"/>
        <v>17802713.205</v>
      </c>
      <c r="AT41" s="95">
        <f t="shared" si="26"/>
        <v>12535201.757</v>
      </c>
      <c r="AU41" s="95">
        <f t="shared" si="26"/>
        <v>5267511.448000001</v>
      </c>
      <c r="AV41" s="95">
        <f t="shared" si="26"/>
        <v>0</v>
      </c>
      <c r="AW41" s="95">
        <f t="shared" si="26"/>
        <v>0</v>
      </c>
      <c r="AX41" s="95">
        <f t="shared" si="26"/>
        <v>0</v>
      </c>
      <c r="AY41" s="95">
        <f t="shared" si="26"/>
        <v>0</v>
      </c>
      <c r="AZ41" s="95">
        <f t="shared" si="26"/>
        <v>0</v>
      </c>
      <c r="BA41" s="95">
        <f t="shared" si="26"/>
        <v>0</v>
      </c>
      <c r="BB41" s="95">
        <f t="shared" si="26"/>
        <v>14516924.804999998</v>
      </c>
      <c r="BC41" s="95">
        <f t="shared" si="26"/>
        <v>14516891.504999999</v>
      </c>
      <c r="BD41" s="95">
        <f t="shared" si="26"/>
        <v>10687.135</v>
      </c>
      <c r="BE41" s="95">
        <f t="shared" si="26"/>
        <v>14506204.37</v>
      </c>
      <c r="BF41" s="95">
        <f t="shared" si="26"/>
        <v>33.3</v>
      </c>
      <c r="BG41" s="95">
        <f t="shared" si="26"/>
        <v>33.3</v>
      </c>
      <c r="BH41" s="95">
        <f t="shared" si="26"/>
        <v>0</v>
      </c>
      <c r="BI41" s="95">
        <f t="shared" si="26"/>
        <v>3285788.4</v>
      </c>
      <c r="BJ41" s="96">
        <f t="shared" si="26"/>
        <v>56</v>
      </c>
      <c r="BK41" s="96">
        <f t="shared" si="26"/>
        <v>0</v>
      </c>
      <c r="BL41" s="96">
        <f t="shared" si="26"/>
        <v>2</v>
      </c>
      <c r="BM41" s="96">
        <f t="shared" si="26"/>
        <v>42</v>
      </c>
      <c r="BN41" s="96">
        <f t="shared" si="26"/>
        <v>0</v>
      </c>
      <c r="BO41" s="96">
        <f t="shared" si="26"/>
        <v>2</v>
      </c>
      <c r="BP41" s="96">
        <f t="shared" si="26"/>
        <v>2</v>
      </c>
      <c r="BQ41" s="96">
        <f t="shared" si="26"/>
        <v>287</v>
      </c>
      <c r="BR41" s="96">
        <f t="shared" si="26"/>
        <v>95</v>
      </c>
      <c r="BS41" s="96">
        <f t="shared" si="26"/>
        <v>192</v>
      </c>
      <c r="BT41" s="96" t="s">
        <v>134</v>
      </c>
    </row>
    <row r="42" spans="1:72" s="88" customFormat="1" ht="28.5" customHeight="1">
      <c r="A42" s="105"/>
      <c r="B42" s="120"/>
      <c r="C42" s="121"/>
      <c r="D42" s="122" t="s">
        <v>130</v>
      </c>
      <c r="E42" s="123"/>
      <c r="F42" s="123"/>
      <c r="G42" s="84">
        <v>434</v>
      </c>
      <c r="H42" s="85">
        <v>114295827.6</v>
      </c>
      <c r="I42" s="85"/>
      <c r="J42" s="86">
        <f>H42</f>
        <v>114295827.6</v>
      </c>
      <c r="K42" s="85"/>
      <c r="L42" s="86">
        <v>0</v>
      </c>
      <c r="M42" s="87">
        <v>128</v>
      </c>
      <c r="N42" s="87">
        <v>0</v>
      </c>
      <c r="O42" s="87">
        <v>0</v>
      </c>
      <c r="P42" s="86">
        <f>Q42+AM42</f>
        <v>8261711.4</v>
      </c>
      <c r="Q42" s="86">
        <v>8226120.5</v>
      </c>
      <c r="R42" s="86"/>
      <c r="S42" s="87">
        <f>Q42</f>
        <v>8226120.5</v>
      </c>
      <c r="T42" s="87">
        <v>0</v>
      </c>
      <c r="U42" s="87">
        <v>0</v>
      </c>
      <c r="V42" s="87">
        <v>0</v>
      </c>
      <c r="W42" s="87">
        <v>0</v>
      </c>
      <c r="X42" s="87">
        <v>0</v>
      </c>
      <c r="Y42" s="87">
        <v>0</v>
      </c>
      <c r="Z42" s="87">
        <v>0</v>
      </c>
      <c r="AA42" s="87">
        <v>0</v>
      </c>
      <c r="AB42" s="87">
        <v>0</v>
      </c>
      <c r="AC42" s="87"/>
      <c r="AD42" s="87"/>
      <c r="AE42" s="87"/>
      <c r="AF42" s="87"/>
      <c r="AG42" s="87"/>
      <c r="AH42" s="87">
        <v>0</v>
      </c>
      <c r="AI42" s="87">
        <v>0</v>
      </c>
      <c r="AJ42" s="87">
        <v>0</v>
      </c>
      <c r="AK42" s="87">
        <v>0</v>
      </c>
      <c r="AL42" s="86">
        <v>0</v>
      </c>
      <c r="AM42" s="86">
        <v>35590.9</v>
      </c>
      <c r="AN42" s="87">
        <v>0</v>
      </c>
      <c r="AO42" s="87">
        <v>0</v>
      </c>
      <c r="AP42" s="87">
        <v>0</v>
      </c>
      <c r="AQ42" s="87">
        <v>0</v>
      </c>
      <c r="AR42" s="87">
        <v>0</v>
      </c>
      <c r="AS42" s="86">
        <f>AT42+AU42</f>
        <v>8226121.3</v>
      </c>
      <c r="AT42" s="87">
        <v>6943.1</v>
      </c>
      <c r="AU42" s="87">
        <v>8219178.2</v>
      </c>
      <c r="AV42" s="87">
        <v>0</v>
      </c>
      <c r="AW42" s="87">
        <v>0</v>
      </c>
      <c r="AX42" s="87">
        <v>0</v>
      </c>
      <c r="AY42" s="87">
        <v>0</v>
      </c>
      <c r="AZ42" s="87">
        <v>0</v>
      </c>
      <c r="BA42" s="87">
        <v>0</v>
      </c>
      <c r="BB42" s="86">
        <f>BC42+BF42</f>
        <v>7756351.699999999</v>
      </c>
      <c r="BC42" s="86">
        <f>BD42+BE42</f>
        <v>6653817.899999999</v>
      </c>
      <c r="BD42" s="86">
        <f>6040.8</f>
        <v>6040.8</v>
      </c>
      <c r="BE42" s="87">
        <v>6647777.1</v>
      </c>
      <c r="BF42" s="86">
        <f>BG42+BH42</f>
        <v>1102533.8</v>
      </c>
      <c r="BG42" s="87">
        <v>902.3</v>
      </c>
      <c r="BH42" s="87">
        <v>1101631.5</v>
      </c>
      <c r="BI42" s="86">
        <f>AS42-BB42</f>
        <v>469769.60000000056</v>
      </c>
      <c r="BJ42" s="87">
        <v>66</v>
      </c>
      <c r="BK42" s="87">
        <v>66</v>
      </c>
      <c r="BL42" s="87">
        <v>63</v>
      </c>
      <c r="BM42" s="87">
        <v>51</v>
      </c>
      <c r="BN42" s="87">
        <v>51</v>
      </c>
      <c r="BO42" s="87">
        <v>51</v>
      </c>
      <c r="BP42" s="87">
        <v>51</v>
      </c>
      <c r="BQ42" s="87">
        <f>BR42+BS42</f>
        <v>108</v>
      </c>
      <c r="BR42" s="87">
        <v>36</v>
      </c>
      <c r="BS42" s="87">
        <v>72</v>
      </c>
      <c r="BT42" s="87" t="s">
        <v>134</v>
      </c>
    </row>
    <row r="43" spans="1:72" s="1" customFormat="1" ht="24.75" customHeight="1">
      <c r="A43" s="105"/>
      <c r="B43" s="105"/>
      <c r="C43" s="97"/>
      <c r="D43" s="124" t="s">
        <v>79</v>
      </c>
      <c r="E43" s="104"/>
      <c r="F43" s="104"/>
      <c r="G43" s="48">
        <v>0</v>
      </c>
      <c r="H43" s="19">
        <f>H41-H42</f>
        <v>310882353.64</v>
      </c>
      <c r="I43" s="19"/>
      <c r="J43" s="19">
        <f aca="true" t="shared" si="27" ref="J43:AB43">J41-J42</f>
        <v>-32039986.599999994</v>
      </c>
      <c r="K43" s="19">
        <f t="shared" si="27"/>
        <v>0</v>
      </c>
      <c r="L43" s="19">
        <f t="shared" si="27"/>
        <v>0</v>
      </c>
      <c r="M43" s="24">
        <f t="shared" si="27"/>
        <v>173</v>
      </c>
      <c r="N43" s="24">
        <f t="shared" si="27"/>
        <v>60</v>
      </c>
      <c r="O43" s="24">
        <f t="shared" si="27"/>
        <v>200</v>
      </c>
      <c r="P43" s="19">
        <f t="shared" si="27"/>
        <v>15381407.448333336</v>
      </c>
      <c r="Q43" s="19">
        <f t="shared" si="27"/>
        <v>9576592.704999998</v>
      </c>
      <c r="R43" s="19">
        <f t="shared" si="27"/>
        <v>498</v>
      </c>
      <c r="S43" s="19">
        <f t="shared" si="27"/>
        <v>-5985164.41</v>
      </c>
      <c r="T43" s="19">
        <f t="shared" si="27"/>
        <v>8</v>
      </c>
      <c r="U43" s="19">
        <f t="shared" si="27"/>
        <v>1</v>
      </c>
      <c r="V43" s="19">
        <f t="shared" si="27"/>
        <v>7</v>
      </c>
      <c r="W43" s="19">
        <f t="shared" si="27"/>
        <v>5</v>
      </c>
      <c r="X43" s="19">
        <f t="shared" si="27"/>
        <v>3</v>
      </c>
      <c r="Y43" s="19">
        <f t="shared" si="27"/>
        <v>472291.5</v>
      </c>
      <c r="Z43" s="19">
        <f t="shared" si="27"/>
        <v>0</v>
      </c>
      <c r="AA43" s="19">
        <f t="shared" si="27"/>
        <v>0</v>
      </c>
      <c r="AB43" s="19">
        <f t="shared" si="27"/>
        <v>0</v>
      </c>
      <c r="AC43" s="19"/>
      <c r="AD43" s="19"/>
      <c r="AE43" s="19"/>
      <c r="AF43" s="19"/>
      <c r="AG43" s="19"/>
      <c r="AH43" s="19">
        <f aca="true" t="shared" si="28" ref="AH43:BS43">AH41-AH42</f>
        <v>0</v>
      </c>
      <c r="AI43" s="19">
        <f t="shared" si="28"/>
        <v>0</v>
      </c>
      <c r="AJ43" s="19">
        <f t="shared" si="28"/>
        <v>0</v>
      </c>
      <c r="AK43" s="24">
        <f t="shared" si="28"/>
        <v>873</v>
      </c>
      <c r="AL43" s="19">
        <f>AL41-AL42</f>
        <v>3107437.41</v>
      </c>
      <c r="AM43" s="19">
        <f t="shared" si="28"/>
        <v>2697377.3333333335</v>
      </c>
      <c r="AN43" s="19">
        <f t="shared" si="28"/>
        <v>4153842.9199999995</v>
      </c>
      <c r="AO43" s="19">
        <f t="shared" si="28"/>
        <v>0</v>
      </c>
      <c r="AP43" s="19">
        <f t="shared" si="28"/>
        <v>105400</v>
      </c>
      <c r="AQ43" s="19">
        <f t="shared" si="28"/>
        <v>13543470.27</v>
      </c>
      <c r="AR43" s="19">
        <f t="shared" si="28"/>
        <v>0</v>
      </c>
      <c r="AS43" s="19">
        <f t="shared" si="28"/>
        <v>9576591.904999997</v>
      </c>
      <c r="AT43" s="19">
        <f t="shared" si="28"/>
        <v>12528258.657</v>
      </c>
      <c r="AU43" s="19">
        <f t="shared" si="28"/>
        <v>-2951666.7519999994</v>
      </c>
      <c r="AV43" s="19">
        <f t="shared" si="28"/>
        <v>0</v>
      </c>
      <c r="AW43" s="19">
        <f t="shared" si="28"/>
        <v>0</v>
      </c>
      <c r="AX43" s="19">
        <f t="shared" si="28"/>
        <v>0</v>
      </c>
      <c r="AY43" s="19">
        <f t="shared" si="28"/>
        <v>0</v>
      </c>
      <c r="AZ43" s="19">
        <f t="shared" si="28"/>
        <v>0</v>
      </c>
      <c r="BA43" s="19">
        <f t="shared" si="28"/>
        <v>0</v>
      </c>
      <c r="BB43" s="19">
        <f t="shared" si="28"/>
        <v>6760573.104999999</v>
      </c>
      <c r="BC43" s="19">
        <f t="shared" si="28"/>
        <v>7863073.6049999995</v>
      </c>
      <c r="BD43" s="19">
        <f t="shared" si="28"/>
        <v>4646.335</v>
      </c>
      <c r="BE43" s="19">
        <f t="shared" si="28"/>
        <v>7858427.27</v>
      </c>
      <c r="BF43" s="19">
        <f t="shared" si="28"/>
        <v>-1102500.5</v>
      </c>
      <c r="BG43" s="19">
        <f t="shared" si="28"/>
        <v>-869</v>
      </c>
      <c r="BH43" s="19">
        <f t="shared" si="28"/>
        <v>-1101631.5</v>
      </c>
      <c r="BI43" s="19">
        <f t="shared" si="28"/>
        <v>2816018.7999999993</v>
      </c>
      <c r="BJ43" s="24">
        <f t="shared" si="28"/>
        <v>-10</v>
      </c>
      <c r="BK43" s="24">
        <f t="shared" si="28"/>
        <v>-66</v>
      </c>
      <c r="BL43" s="24">
        <f t="shared" si="28"/>
        <v>-61</v>
      </c>
      <c r="BM43" s="24">
        <f t="shared" si="28"/>
        <v>-9</v>
      </c>
      <c r="BN43" s="24">
        <f t="shared" si="28"/>
        <v>-51</v>
      </c>
      <c r="BO43" s="24">
        <f t="shared" si="28"/>
        <v>-49</v>
      </c>
      <c r="BP43" s="24">
        <f t="shared" si="28"/>
        <v>-49</v>
      </c>
      <c r="BQ43" s="24">
        <f t="shared" si="28"/>
        <v>179</v>
      </c>
      <c r="BR43" s="24">
        <f t="shared" si="28"/>
        <v>59</v>
      </c>
      <c r="BS43" s="24">
        <f t="shared" si="28"/>
        <v>120</v>
      </c>
      <c r="BT43" s="24" t="s">
        <v>134</v>
      </c>
    </row>
    <row r="44" spans="1:72" s="1" customFormat="1" ht="29.25" customHeight="1">
      <c r="A44" s="105"/>
      <c r="B44" s="105"/>
      <c r="C44" s="97"/>
      <c r="D44" s="115" t="s">
        <v>131</v>
      </c>
      <c r="E44" s="116"/>
      <c r="F44" s="116"/>
      <c r="G44" s="38">
        <f aca="true" t="shared" si="29" ref="G44:S44">G29+G41</f>
        <v>242</v>
      </c>
      <c r="H44" s="20">
        <f t="shared" si="29"/>
        <v>926238281.2</v>
      </c>
      <c r="I44" s="90">
        <f t="shared" si="29"/>
        <v>120654187.4</v>
      </c>
      <c r="J44" s="20">
        <f t="shared" si="29"/>
        <v>559802394.3299999</v>
      </c>
      <c r="K44" s="20">
        <f t="shared" si="29"/>
        <v>0</v>
      </c>
      <c r="L44" s="20">
        <f t="shared" si="29"/>
        <v>23513546.6</v>
      </c>
      <c r="M44" s="21">
        <f t="shared" si="29"/>
        <v>495</v>
      </c>
      <c r="N44" s="21">
        <f t="shared" si="29"/>
        <v>86</v>
      </c>
      <c r="O44" s="21">
        <f t="shared" si="29"/>
        <v>325</v>
      </c>
      <c r="P44" s="20">
        <f t="shared" si="29"/>
        <v>46425627.33533333</v>
      </c>
      <c r="Q44" s="20">
        <f t="shared" si="29"/>
        <v>39313666.492</v>
      </c>
      <c r="R44" s="20">
        <f t="shared" si="29"/>
        <v>279795.3</v>
      </c>
      <c r="S44" s="20">
        <f t="shared" si="29"/>
        <v>22859708.98</v>
      </c>
      <c r="T44" s="20">
        <f>T41+T24</f>
        <v>8</v>
      </c>
      <c r="U44" s="20">
        <f>U41+U24</f>
        <v>1</v>
      </c>
      <c r="V44" s="20">
        <f>V41+V24</f>
        <v>7</v>
      </c>
      <c r="W44" s="20">
        <f>W41+W24</f>
        <v>5</v>
      </c>
      <c r="X44" s="20">
        <f>X41+X24</f>
        <v>3</v>
      </c>
      <c r="Y44" s="20">
        <f>Y29+Y41</f>
        <v>1364491.9810000001</v>
      </c>
      <c r="Z44" s="20">
        <f>Z41+Z24</f>
        <v>0</v>
      </c>
      <c r="AA44" s="20">
        <f>AA41+AA24</f>
        <v>0</v>
      </c>
      <c r="AB44" s="20">
        <f>AB41+AB24</f>
        <v>0</v>
      </c>
      <c r="AC44" s="20"/>
      <c r="AD44" s="20"/>
      <c r="AE44" s="20"/>
      <c r="AF44" s="20"/>
      <c r="AG44" s="20"/>
      <c r="AH44" s="20">
        <f>AH41+AH24</f>
        <v>0</v>
      </c>
      <c r="AI44" s="20">
        <f>AI41+AI24</f>
        <v>0</v>
      </c>
      <c r="AJ44" s="20">
        <f>AJ41+AJ24</f>
        <v>0</v>
      </c>
      <c r="AK44" s="20">
        <f aca="true" t="shared" si="30" ref="AK44:BS44">AK29+AK41</f>
        <v>1245</v>
      </c>
      <c r="AL44" s="20">
        <f t="shared" si="30"/>
        <v>3453374.0100000002</v>
      </c>
      <c r="AM44" s="20">
        <f t="shared" si="30"/>
        <v>3658586.8333333335</v>
      </c>
      <c r="AN44" s="20">
        <f t="shared" si="30"/>
        <v>5354752.918</v>
      </c>
      <c r="AO44" s="20">
        <f t="shared" si="30"/>
        <v>2227.9</v>
      </c>
      <c r="AP44" s="20">
        <f t="shared" si="30"/>
        <v>105400</v>
      </c>
      <c r="AQ44" s="20">
        <f t="shared" si="30"/>
        <v>33851285.72</v>
      </c>
      <c r="AR44" s="20">
        <f t="shared" si="30"/>
        <v>2047977.1</v>
      </c>
      <c r="AS44" s="20">
        <f t="shared" si="30"/>
        <v>39313666.492</v>
      </c>
      <c r="AT44" s="20">
        <f t="shared" si="30"/>
        <v>12620652.425999999</v>
      </c>
      <c r="AU44" s="20">
        <f t="shared" si="30"/>
        <v>26693014.166</v>
      </c>
      <c r="AV44" s="20">
        <f t="shared" si="30"/>
        <v>0</v>
      </c>
      <c r="AW44" s="20">
        <f t="shared" si="30"/>
        <v>0</v>
      </c>
      <c r="AX44" s="20">
        <f t="shared" si="30"/>
        <v>0</v>
      </c>
      <c r="AY44" s="20">
        <f t="shared" si="30"/>
        <v>0</v>
      </c>
      <c r="AZ44" s="20">
        <f t="shared" si="30"/>
        <v>0</v>
      </c>
      <c r="BA44" s="20">
        <f t="shared" si="30"/>
        <v>0</v>
      </c>
      <c r="BB44" s="20">
        <f t="shared" si="30"/>
        <v>34896997.685</v>
      </c>
      <c r="BC44" s="20">
        <f t="shared" si="30"/>
        <v>26592043.384999998</v>
      </c>
      <c r="BD44" s="20">
        <f t="shared" si="30"/>
        <v>39165.715000000004</v>
      </c>
      <c r="BE44" s="20">
        <f t="shared" si="30"/>
        <v>26552877.669999998</v>
      </c>
      <c r="BF44" s="20">
        <f t="shared" si="30"/>
        <v>8304954.3</v>
      </c>
      <c r="BG44" s="20">
        <f t="shared" si="30"/>
        <v>14580.099999999999</v>
      </c>
      <c r="BH44" s="20">
        <f t="shared" si="30"/>
        <v>8290374.2</v>
      </c>
      <c r="BI44" s="20">
        <f t="shared" si="30"/>
        <v>4416668.8</v>
      </c>
      <c r="BJ44" s="21">
        <f t="shared" si="30"/>
        <v>105</v>
      </c>
      <c r="BK44" s="21">
        <f t="shared" si="30"/>
        <v>30</v>
      </c>
      <c r="BL44" s="21">
        <f t="shared" si="30"/>
        <v>32</v>
      </c>
      <c r="BM44" s="21">
        <f t="shared" si="30"/>
        <v>88</v>
      </c>
      <c r="BN44" s="21">
        <f t="shared" si="30"/>
        <v>33</v>
      </c>
      <c r="BO44" s="21">
        <f t="shared" si="30"/>
        <v>35</v>
      </c>
      <c r="BP44" s="21">
        <f t="shared" si="30"/>
        <v>3</v>
      </c>
      <c r="BQ44" s="21">
        <f t="shared" si="30"/>
        <v>452</v>
      </c>
      <c r="BR44" s="21">
        <f t="shared" si="30"/>
        <v>123</v>
      </c>
      <c r="BS44" s="21">
        <f t="shared" si="30"/>
        <v>329</v>
      </c>
      <c r="BT44" s="21" t="s">
        <v>134</v>
      </c>
    </row>
    <row r="45" spans="1:72" s="88" customFormat="1" ht="29.25" customHeight="1">
      <c r="A45" s="105"/>
      <c r="B45" s="120"/>
      <c r="C45" s="121"/>
      <c r="D45" s="122" t="s">
        <v>132</v>
      </c>
      <c r="E45" s="123"/>
      <c r="F45" s="123"/>
      <c r="G45" s="84">
        <f>G42+G30</f>
        <v>1413</v>
      </c>
      <c r="H45" s="85">
        <f>H42+H30</f>
        <v>360499689</v>
      </c>
      <c r="I45" s="85"/>
      <c r="J45" s="85">
        <f>J42+J30</f>
        <v>360499689</v>
      </c>
      <c r="K45" s="85"/>
      <c r="L45" s="85">
        <f>L42+L30</f>
        <v>0</v>
      </c>
      <c r="M45" s="89">
        <f>M42+M30</f>
        <v>404</v>
      </c>
      <c r="N45" s="87">
        <v>0</v>
      </c>
      <c r="O45" s="87">
        <v>0</v>
      </c>
      <c r="P45" s="85">
        <f>P42+P30</f>
        <v>22358393.200000003</v>
      </c>
      <c r="Q45" s="85">
        <f>Q42+Q30</f>
        <v>22153426</v>
      </c>
      <c r="R45" s="86"/>
      <c r="S45" s="85">
        <f>S42+S30</f>
        <v>15752173.5</v>
      </c>
      <c r="T45" s="87">
        <v>0</v>
      </c>
      <c r="U45" s="87">
        <v>0</v>
      </c>
      <c r="V45" s="87">
        <v>0</v>
      </c>
      <c r="W45" s="87">
        <v>0</v>
      </c>
      <c r="X45" s="87">
        <v>0</v>
      </c>
      <c r="Y45" s="85">
        <f>Y42+Y30</f>
        <v>0</v>
      </c>
      <c r="Z45" s="87">
        <v>0</v>
      </c>
      <c r="AA45" s="87">
        <v>0</v>
      </c>
      <c r="AB45" s="87">
        <v>0</v>
      </c>
      <c r="AC45" s="87"/>
      <c r="AD45" s="87"/>
      <c r="AE45" s="87"/>
      <c r="AF45" s="87"/>
      <c r="AG45" s="87"/>
      <c r="AH45" s="87">
        <v>0</v>
      </c>
      <c r="AI45" s="87">
        <v>0</v>
      </c>
      <c r="AJ45" s="87">
        <v>0</v>
      </c>
      <c r="AK45" s="85">
        <f aca="true" t="shared" si="31" ref="AK45:AQ45">AK42+AK30</f>
        <v>0</v>
      </c>
      <c r="AL45" s="85">
        <f t="shared" si="31"/>
        <v>0</v>
      </c>
      <c r="AM45" s="85">
        <f t="shared" si="31"/>
        <v>204967.2</v>
      </c>
      <c r="AN45" s="85">
        <f t="shared" si="31"/>
        <v>0</v>
      </c>
      <c r="AO45" s="85">
        <f t="shared" si="31"/>
        <v>0</v>
      </c>
      <c r="AP45" s="85">
        <f t="shared" si="31"/>
        <v>0</v>
      </c>
      <c r="AQ45" s="85">
        <f t="shared" si="31"/>
        <v>0</v>
      </c>
      <c r="AR45" s="87">
        <v>0</v>
      </c>
      <c r="AS45" s="85">
        <f>AS42+AS30</f>
        <v>22153426.8</v>
      </c>
      <c r="AT45" s="85">
        <f>AT42+AT30</f>
        <v>253688.4</v>
      </c>
      <c r="AU45" s="85">
        <f>AU42+AU30</f>
        <v>21899737.6</v>
      </c>
      <c r="AV45" s="87">
        <v>0</v>
      </c>
      <c r="AW45" s="87">
        <v>0</v>
      </c>
      <c r="AX45" s="87">
        <v>0</v>
      </c>
      <c r="AY45" s="87">
        <v>0</v>
      </c>
      <c r="AZ45" s="87">
        <v>0</v>
      </c>
      <c r="BA45" s="87">
        <v>0</v>
      </c>
      <c r="BB45" s="85">
        <f aca="true" t="shared" si="32" ref="BB45:BJ45">BB42+BB30</f>
        <v>20560140.599999998</v>
      </c>
      <c r="BC45" s="85">
        <f t="shared" si="32"/>
        <v>13998574.099999998</v>
      </c>
      <c r="BD45" s="85">
        <f t="shared" si="32"/>
        <v>228955.09999999998</v>
      </c>
      <c r="BE45" s="85">
        <f t="shared" si="32"/>
        <v>13769618.899999999</v>
      </c>
      <c r="BF45" s="85">
        <f t="shared" si="32"/>
        <v>6561566.5</v>
      </c>
      <c r="BG45" s="85">
        <f t="shared" si="32"/>
        <v>22015.399999999998</v>
      </c>
      <c r="BH45" s="85">
        <f t="shared" si="32"/>
        <v>6539551.1</v>
      </c>
      <c r="BI45" s="85">
        <f t="shared" si="32"/>
        <v>1593286.2000000007</v>
      </c>
      <c r="BJ45" s="89">
        <f t="shared" si="32"/>
        <v>242</v>
      </c>
      <c r="BK45" s="89">
        <v>242</v>
      </c>
      <c r="BL45" s="89">
        <f aca="true" t="shared" si="33" ref="BL45:BS45">BL42+BL30</f>
        <v>238</v>
      </c>
      <c r="BM45" s="89">
        <f t="shared" si="33"/>
        <v>432</v>
      </c>
      <c r="BN45" s="89">
        <f t="shared" si="33"/>
        <v>432</v>
      </c>
      <c r="BO45" s="89">
        <f t="shared" si="33"/>
        <v>432</v>
      </c>
      <c r="BP45" s="89">
        <f t="shared" si="33"/>
        <v>51</v>
      </c>
      <c r="BQ45" s="89">
        <f t="shared" si="33"/>
        <v>367</v>
      </c>
      <c r="BR45" s="89">
        <f t="shared" si="33"/>
        <v>136</v>
      </c>
      <c r="BS45" s="89">
        <f t="shared" si="33"/>
        <v>231</v>
      </c>
      <c r="BT45" s="89" t="s">
        <v>134</v>
      </c>
    </row>
    <row r="46" spans="1:72" s="1" customFormat="1" ht="36" customHeight="1">
      <c r="A46" s="105"/>
      <c r="B46" s="105"/>
      <c r="C46" s="97"/>
      <c r="D46" s="124" t="s">
        <v>79</v>
      </c>
      <c r="E46" s="104"/>
      <c r="F46" s="104"/>
      <c r="G46" s="48">
        <v>0</v>
      </c>
      <c r="H46" s="19">
        <f>H44-H45</f>
        <v>565738592.2</v>
      </c>
      <c r="I46" s="19"/>
      <c r="J46" s="19">
        <f aca="true" t="shared" si="34" ref="J46:AB46">J44-J45</f>
        <v>199302705.32999992</v>
      </c>
      <c r="K46" s="19">
        <f t="shared" si="34"/>
        <v>0</v>
      </c>
      <c r="L46" s="19">
        <f t="shared" si="34"/>
        <v>23513546.6</v>
      </c>
      <c r="M46" s="19">
        <f t="shared" si="34"/>
        <v>91</v>
      </c>
      <c r="N46" s="24">
        <f t="shared" si="34"/>
        <v>86</v>
      </c>
      <c r="O46" s="24">
        <f t="shared" si="34"/>
        <v>325</v>
      </c>
      <c r="P46" s="19">
        <f t="shared" si="34"/>
        <v>24067234.13533333</v>
      </c>
      <c r="Q46" s="19">
        <f t="shared" si="34"/>
        <v>17160240.492</v>
      </c>
      <c r="R46" s="19">
        <f t="shared" si="34"/>
        <v>279795.3</v>
      </c>
      <c r="S46" s="19">
        <f t="shared" si="34"/>
        <v>7107535.48</v>
      </c>
      <c r="T46" s="19">
        <f t="shared" si="34"/>
        <v>8</v>
      </c>
      <c r="U46" s="19">
        <f t="shared" si="34"/>
        <v>1</v>
      </c>
      <c r="V46" s="19">
        <f t="shared" si="34"/>
        <v>7</v>
      </c>
      <c r="W46" s="19">
        <f t="shared" si="34"/>
        <v>5</v>
      </c>
      <c r="X46" s="19">
        <f t="shared" si="34"/>
        <v>3</v>
      </c>
      <c r="Y46" s="19">
        <f t="shared" si="34"/>
        <v>1364491.9810000001</v>
      </c>
      <c r="Z46" s="19">
        <f t="shared" si="34"/>
        <v>0</v>
      </c>
      <c r="AA46" s="19">
        <f t="shared" si="34"/>
        <v>0</v>
      </c>
      <c r="AB46" s="19">
        <f t="shared" si="34"/>
        <v>0</v>
      </c>
      <c r="AC46" s="19"/>
      <c r="AD46" s="19"/>
      <c r="AE46" s="19"/>
      <c r="AF46" s="19"/>
      <c r="AG46" s="19"/>
      <c r="AH46" s="19">
        <f aca="true" t="shared" si="35" ref="AH46:BP46">AH44-AH45</f>
        <v>0</v>
      </c>
      <c r="AI46" s="19">
        <f t="shared" si="35"/>
        <v>0</v>
      </c>
      <c r="AJ46" s="19">
        <f t="shared" si="35"/>
        <v>0</v>
      </c>
      <c r="AK46" s="24">
        <f t="shared" si="35"/>
        <v>1245</v>
      </c>
      <c r="AL46" s="19">
        <f>AL44-AL45</f>
        <v>3453374.0100000002</v>
      </c>
      <c r="AM46" s="19">
        <f t="shared" si="35"/>
        <v>3453619.6333333333</v>
      </c>
      <c r="AN46" s="19">
        <f t="shared" si="35"/>
        <v>5354752.918</v>
      </c>
      <c r="AO46" s="19">
        <f t="shared" si="35"/>
        <v>2227.9</v>
      </c>
      <c r="AP46" s="19">
        <f t="shared" si="35"/>
        <v>105400</v>
      </c>
      <c r="AQ46" s="19">
        <f t="shared" si="35"/>
        <v>33851285.72</v>
      </c>
      <c r="AR46" s="19">
        <f t="shared" si="35"/>
        <v>2047977.1</v>
      </c>
      <c r="AS46" s="19">
        <f t="shared" si="35"/>
        <v>17160239.691999998</v>
      </c>
      <c r="AT46" s="19">
        <f t="shared" si="35"/>
        <v>12366964.025999999</v>
      </c>
      <c r="AU46" s="19">
        <f t="shared" si="35"/>
        <v>4793276.566</v>
      </c>
      <c r="AV46" s="19">
        <f t="shared" si="35"/>
        <v>0</v>
      </c>
      <c r="AW46" s="19">
        <f t="shared" si="35"/>
        <v>0</v>
      </c>
      <c r="AX46" s="19">
        <f t="shared" si="35"/>
        <v>0</v>
      </c>
      <c r="AY46" s="19">
        <f t="shared" si="35"/>
        <v>0</v>
      </c>
      <c r="AZ46" s="19">
        <f t="shared" si="35"/>
        <v>0</v>
      </c>
      <c r="BA46" s="19">
        <f t="shared" si="35"/>
        <v>0</v>
      </c>
      <c r="BB46" s="19">
        <f t="shared" si="35"/>
        <v>14336857.085000005</v>
      </c>
      <c r="BC46" s="19">
        <f t="shared" si="35"/>
        <v>12593469.285</v>
      </c>
      <c r="BD46" s="19">
        <f t="shared" si="35"/>
        <v>-189789.38499999998</v>
      </c>
      <c r="BE46" s="19">
        <f t="shared" si="35"/>
        <v>12783258.77</v>
      </c>
      <c r="BF46" s="19">
        <f t="shared" si="35"/>
        <v>1743387.7999999998</v>
      </c>
      <c r="BG46" s="19">
        <f t="shared" si="35"/>
        <v>-7435.299999999999</v>
      </c>
      <c r="BH46" s="19">
        <f t="shared" si="35"/>
        <v>1750823.1000000006</v>
      </c>
      <c r="BI46" s="19">
        <f t="shared" si="35"/>
        <v>2823382.599999999</v>
      </c>
      <c r="BJ46" s="24">
        <f t="shared" si="35"/>
        <v>-137</v>
      </c>
      <c r="BK46" s="24">
        <f t="shared" si="35"/>
        <v>-212</v>
      </c>
      <c r="BL46" s="24">
        <f t="shared" si="35"/>
        <v>-206</v>
      </c>
      <c r="BM46" s="24">
        <f t="shared" si="35"/>
        <v>-344</v>
      </c>
      <c r="BN46" s="24">
        <f t="shared" si="35"/>
        <v>-399</v>
      </c>
      <c r="BO46" s="24">
        <f t="shared" si="35"/>
        <v>-397</v>
      </c>
      <c r="BP46" s="24">
        <f t="shared" si="35"/>
        <v>-48</v>
      </c>
      <c r="BQ46" s="24">
        <f>BQ44-BQ45</f>
        <v>85</v>
      </c>
      <c r="BR46" s="24">
        <f>BR44-BR45</f>
        <v>-13</v>
      </c>
      <c r="BS46" s="24">
        <f>BS44-BS45</f>
        <v>98</v>
      </c>
      <c r="BT46" s="24" t="s">
        <v>134</v>
      </c>
    </row>
    <row r="47" spans="1:72" s="1" customFormat="1" ht="36" customHeight="1">
      <c r="A47" s="28"/>
      <c r="B47" s="28"/>
      <c r="C47" s="29"/>
      <c r="D47" s="76"/>
      <c r="E47" s="77"/>
      <c r="F47" s="77"/>
      <c r="G47" s="78"/>
      <c r="H47" s="79"/>
      <c r="I47" s="79"/>
      <c r="J47" s="79"/>
      <c r="K47" s="79"/>
      <c r="L47" s="79"/>
      <c r="M47" s="79"/>
      <c r="N47" s="80"/>
      <c r="O47" s="80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80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</row>
    <row r="48" spans="1:72" s="1" customFormat="1" ht="36" customHeight="1">
      <c r="A48" s="28"/>
      <c r="B48" s="28"/>
      <c r="C48" s="29"/>
      <c r="D48" s="76"/>
      <c r="E48" s="77"/>
      <c r="F48" s="77"/>
      <c r="G48" s="78"/>
      <c r="H48" s="79"/>
      <c r="I48" s="79"/>
      <c r="J48" s="79"/>
      <c r="K48" s="79"/>
      <c r="L48" s="79"/>
      <c r="M48" s="79"/>
      <c r="N48" s="80"/>
      <c r="O48" s="80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80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</row>
    <row r="49" spans="1:72" s="1" customFormat="1" ht="36" customHeight="1">
      <c r="A49" s="28"/>
      <c r="B49" s="28"/>
      <c r="C49" s="29"/>
      <c r="D49" s="76"/>
      <c r="E49" s="77"/>
      <c r="F49" s="77"/>
      <c r="G49" s="78"/>
      <c r="H49" s="79">
        <v>938732554.6370006</v>
      </c>
      <c r="I49" s="79"/>
      <c r="J49" s="79"/>
      <c r="K49" s="79"/>
      <c r="L49" s="79"/>
      <c r="M49" s="79"/>
      <c r="N49" s="80"/>
      <c r="O49" s="80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80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</row>
    <row r="50" spans="1:72" s="1" customFormat="1" ht="36" customHeight="1">
      <c r="A50" s="28"/>
      <c r="B50" s="28"/>
      <c r="C50" s="29"/>
      <c r="D50" s="76"/>
      <c r="E50" s="77"/>
      <c r="F50" s="77"/>
      <c r="G50" s="78"/>
      <c r="H50" s="79">
        <f>H49-H44</f>
        <v>12494273.437000513</v>
      </c>
      <c r="I50" s="79"/>
      <c r="J50" s="79"/>
      <c r="K50" s="79"/>
      <c r="L50" s="79"/>
      <c r="M50" s="79"/>
      <c r="N50" s="80"/>
      <c r="O50" s="80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80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</row>
    <row r="51" spans="1:72" s="1" customFormat="1" ht="36" customHeight="1">
      <c r="A51" s="28"/>
      <c r="B51" s="28"/>
      <c r="C51" s="29"/>
      <c r="D51" s="76"/>
      <c r="E51" s="77"/>
      <c r="F51" s="77" t="s">
        <v>135</v>
      </c>
      <c r="G51" s="78"/>
      <c r="H51" s="79">
        <v>12893273</v>
      </c>
      <c r="I51" s="79"/>
      <c r="J51" s="79"/>
      <c r="K51" s="79"/>
      <c r="L51" s="79"/>
      <c r="M51" s="79"/>
      <c r="N51" s="80"/>
      <c r="O51" s="80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80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</row>
    <row r="52" spans="1:72" s="1" customFormat="1" ht="36" customHeight="1">
      <c r="A52" s="28"/>
      <c r="B52" s="28"/>
      <c r="C52" s="29"/>
      <c r="D52" s="76"/>
      <c r="E52" s="77"/>
      <c r="F52" s="77"/>
      <c r="G52" s="78"/>
      <c r="H52" s="172">
        <f>H50-H51</f>
        <v>-398999.5629994869</v>
      </c>
      <c r="I52" s="173" t="s">
        <v>139</v>
      </c>
      <c r="J52" s="79"/>
      <c r="K52" s="79"/>
      <c r="L52" s="79"/>
      <c r="M52" s="79"/>
      <c r="N52" s="80"/>
      <c r="O52" s="80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80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</row>
    <row r="53" spans="1:72" s="1" customFormat="1" ht="36" customHeight="1">
      <c r="A53" s="28"/>
      <c r="B53" s="28"/>
      <c r="C53" s="29"/>
      <c r="D53" s="76"/>
      <c r="E53" s="77"/>
      <c r="F53" s="77"/>
      <c r="G53" s="78"/>
      <c r="H53" s="79"/>
      <c r="I53" s="79"/>
      <c r="J53" s="79"/>
      <c r="K53" s="79"/>
      <c r="L53" s="79"/>
      <c r="M53" s="79"/>
      <c r="N53" s="80"/>
      <c r="O53" s="80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80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</row>
    <row r="54" spans="1:72" s="1" customFormat="1" ht="36" customHeight="1">
      <c r="A54" s="28"/>
      <c r="B54" s="28"/>
      <c r="C54" s="29"/>
      <c r="D54" s="76"/>
      <c r="E54" s="77"/>
      <c r="F54" s="77"/>
      <c r="G54" s="78"/>
      <c r="H54" s="79"/>
      <c r="I54" s="79"/>
      <c r="J54" s="79"/>
      <c r="K54" s="79"/>
      <c r="L54" s="79"/>
      <c r="M54" s="79"/>
      <c r="N54" s="80"/>
      <c r="O54" s="80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80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</row>
    <row r="55" spans="1:72" s="1" customFormat="1" ht="36" customHeight="1">
      <c r="A55" s="28"/>
      <c r="B55" s="28"/>
      <c r="C55" s="29"/>
      <c r="D55" s="76"/>
      <c r="E55" s="77"/>
      <c r="F55" s="77"/>
      <c r="G55" s="78"/>
      <c r="H55" s="79"/>
      <c r="I55" s="79"/>
      <c r="J55" s="79"/>
      <c r="K55" s="79"/>
      <c r="L55" s="79"/>
      <c r="M55" s="79"/>
      <c r="N55" s="80"/>
      <c r="O55" s="80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80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</row>
    <row r="56" spans="1:72" s="1" customFormat="1" ht="36" customHeight="1">
      <c r="A56" s="28"/>
      <c r="B56" s="28"/>
      <c r="C56" s="29"/>
      <c r="D56" s="76"/>
      <c r="E56" s="77"/>
      <c r="F56" s="77"/>
      <c r="G56" s="78"/>
      <c r="H56" s="79"/>
      <c r="I56" s="79"/>
      <c r="J56" s="79"/>
      <c r="K56" s="79"/>
      <c r="L56" s="79"/>
      <c r="M56" s="79"/>
      <c r="N56" s="80"/>
      <c r="O56" s="80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80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</row>
    <row r="57" spans="1:72" s="1" customFormat="1" ht="36" customHeight="1">
      <c r="A57" s="28"/>
      <c r="B57" s="28"/>
      <c r="C57" s="29"/>
      <c r="D57" s="76"/>
      <c r="E57" s="77"/>
      <c r="F57" s="77"/>
      <c r="G57" s="78"/>
      <c r="H57" s="79"/>
      <c r="I57" s="79"/>
      <c r="J57" s="79"/>
      <c r="K57" s="79"/>
      <c r="L57" s="79"/>
      <c r="M57" s="79"/>
      <c r="N57" s="80"/>
      <c r="O57" s="80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80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</row>
    <row r="58" ht="15.75">
      <c r="I58" s="14">
        <f>H29-I29</f>
        <v>471463464.65999997</v>
      </c>
    </row>
    <row r="59" spans="5:61" ht="63">
      <c r="E59" s="14" t="s">
        <v>102</v>
      </c>
      <c r="F59" s="14" t="s">
        <v>101</v>
      </c>
      <c r="H59" s="14">
        <f>H20-H16-H15</f>
        <v>361746207.2</v>
      </c>
      <c r="J59" s="14">
        <f>J20-J16-J15</f>
        <v>359181974.2</v>
      </c>
      <c r="K59" s="14">
        <f>K20-K16-K15</f>
        <v>0</v>
      </c>
      <c r="L59" s="14">
        <f>L20-L16-L15</f>
        <v>2564233</v>
      </c>
      <c r="P59" s="14">
        <f>P20-P16-P15</f>
        <v>18536003.199999996</v>
      </c>
      <c r="Q59" s="14">
        <f>Q20-Q16-Q15</f>
        <v>18384989.7</v>
      </c>
      <c r="S59" s="14">
        <f>S20-S16-S15</f>
        <v>18384777.8</v>
      </c>
      <c r="Y59" s="14">
        <f>Y20-Y16-Y15</f>
        <v>212</v>
      </c>
      <c r="AL59" s="14">
        <f>AL20-AL16-AL15</f>
        <v>0</v>
      </c>
      <c r="AM59" s="14">
        <f>AM20-AM16-AM15</f>
        <v>151013.5</v>
      </c>
      <c r="AS59" s="14">
        <f>AT20+AU20</f>
        <v>19006143.599999998</v>
      </c>
      <c r="AU59" s="14">
        <f>AU60-AU15</f>
        <v>-76</v>
      </c>
      <c r="BC59" s="14">
        <f>BG15+BD15</f>
        <v>13153.5</v>
      </c>
      <c r="BE59" s="14">
        <f>BD22+BG22</f>
        <v>-197693.30000000002</v>
      </c>
      <c r="BF59" s="14">
        <f>BE22+BH22</f>
        <v>13923382.399999999</v>
      </c>
      <c r="BI59" s="14">
        <f>AS25-BB25</f>
        <v>1130880.5069999998</v>
      </c>
    </row>
    <row r="60" spans="5:61" ht="31.5">
      <c r="E60" s="14" t="s">
        <v>103</v>
      </c>
      <c r="H60" s="14">
        <f>H20-H59</f>
        <v>50326182.82999998</v>
      </c>
      <c r="J60" s="14">
        <f>J20-J59</f>
        <v>29376869.199999988</v>
      </c>
      <c r="K60" s="14">
        <f>K20-K59</f>
        <v>0</v>
      </c>
      <c r="L60" s="14">
        <f>L20-L59</f>
        <v>20949313.6</v>
      </c>
      <c r="P60" s="14">
        <f>P20-P59</f>
        <v>984439.8000000007</v>
      </c>
      <c r="Q60" s="14">
        <f>Q20-Q59</f>
        <v>621153.8000000007</v>
      </c>
      <c r="S60" s="14">
        <f>S20-S59</f>
        <v>201456.80000000075</v>
      </c>
      <c r="Y60" s="14">
        <f>Y20-Y59</f>
        <v>419696.981</v>
      </c>
      <c r="AL60" s="14">
        <f>AL20-AL59</f>
        <v>345936.6</v>
      </c>
      <c r="AM60" s="14">
        <f>AM20-AM59</f>
        <v>17349.399999999994</v>
      </c>
      <c r="AT60" s="14">
        <v>13229.461000000001</v>
      </c>
      <c r="AU60" s="14">
        <v>490150.6</v>
      </c>
      <c r="BC60" s="14">
        <f>AT15-BC59</f>
        <v>0</v>
      </c>
      <c r="BI60" s="14">
        <f>BI25-BI59</f>
        <v>-0.00699999975040555</v>
      </c>
    </row>
    <row r="61" ht="15.75">
      <c r="P61" s="14">
        <f>P20-P60</f>
        <v>18536003.199999996</v>
      </c>
    </row>
    <row r="62" spans="1:72" s="1" customFormat="1" ht="31.5">
      <c r="A62" s="51">
        <v>3</v>
      </c>
      <c r="B62" s="51" t="s">
        <v>56</v>
      </c>
      <c r="C62" s="51" t="s">
        <v>57</v>
      </c>
      <c r="D62" s="35" t="s">
        <v>76</v>
      </c>
      <c r="E62" s="17"/>
      <c r="F62" s="17"/>
      <c r="G62" s="4"/>
      <c r="H62" s="5"/>
      <c r="I62" s="5"/>
      <c r="J62" s="5"/>
      <c r="K62" s="5"/>
      <c r="L62" s="6"/>
      <c r="M62" s="4"/>
      <c r="N62" s="4"/>
      <c r="O62" s="51"/>
      <c r="P62" s="52"/>
      <c r="Q62" s="52"/>
      <c r="R62" s="66"/>
      <c r="S62" s="52"/>
      <c r="T62" s="59"/>
      <c r="U62" s="62"/>
      <c r="V62" s="62"/>
      <c r="W62" s="59"/>
      <c r="X62" s="59"/>
      <c r="Y62" s="51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51"/>
      <c r="AL62" s="112"/>
      <c r="AM62" s="51"/>
      <c r="AN62" s="52"/>
      <c r="AO62" s="51"/>
      <c r="AP62" s="51"/>
      <c r="AQ62" s="51"/>
      <c r="AR62" s="51"/>
      <c r="AS62" s="52"/>
      <c r="AT62" s="52"/>
      <c r="AU62" s="52"/>
      <c r="AV62" s="51"/>
      <c r="AW62" s="51"/>
      <c r="AX62" s="51"/>
      <c r="AY62" s="51"/>
      <c r="AZ62" s="51"/>
      <c r="BA62" s="51"/>
      <c r="BB62" s="52"/>
      <c r="BC62" s="52"/>
      <c r="BD62" s="51"/>
      <c r="BE62" s="52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</row>
    <row r="64" ht="15.75">
      <c r="Q64" s="14" t="e">
        <f>Q59+AM59+#REF!</f>
        <v>#REF!</v>
      </c>
    </row>
    <row r="66" ht="15.75">
      <c r="Q66" s="14" t="e">
        <f>Q60+AM60+#REF!</f>
        <v>#REF!</v>
      </c>
    </row>
    <row r="70" spans="8:17" ht="15.75">
      <c r="H70" s="14">
        <f>H10+H11</f>
        <v>2952052.2</v>
      </c>
      <c r="Q70" s="14">
        <f>Q59+AM59</f>
        <v>18536003.2</v>
      </c>
    </row>
    <row r="72" ht="15.75">
      <c r="Q72" s="14" t="e">
        <f>Q60+AM60+#REF!</f>
        <v>#REF!</v>
      </c>
    </row>
    <row r="74" spans="45:46" ht="15.75">
      <c r="AS74" s="102"/>
      <c r="AT74" s="102"/>
    </row>
  </sheetData>
  <sheetProtection/>
  <autoFilter ref="A5:BV31"/>
  <mergeCells count="64">
    <mergeCell ref="BR2:BS2"/>
    <mergeCell ref="BT2:BT4"/>
    <mergeCell ref="H3:H4"/>
    <mergeCell ref="J3:L3"/>
    <mergeCell ref="N3:N4"/>
    <mergeCell ref="O3:O4"/>
    <mergeCell ref="BJ2:BO2"/>
    <mergeCell ref="BR3:BR4"/>
    <mergeCell ref="R2:R4"/>
    <mergeCell ref="BS3:BS4"/>
    <mergeCell ref="AR3:AR4"/>
    <mergeCell ref="AT3:AT4"/>
    <mergeCell ref="BP2:BP4"/>
    <mergeCell ref="BQ2:BQ4"/>
    <mergeCell ref="BD3:BE3"/>
    <mergeCell ref="BF3:BF4"/>
    <mergeCell ref="BG3:BH3"/>
    <mergeCell ref="BJ3:BL3"/>
    <mergeCell ref="BM3:BO3"/>
    <mergeCell ref="BC2:BH2"/>
    <mergeCell ref="BI2:BI4"/>
    <mergeCell ref="AU3:AU4"/>
    <mergeCell ref="AV3:AV4"/>
    <mergeCell ref="AY3:AY4"/>
    <mergeCell ref="BC3:BC4"/>
    <mergeCell ref="BB2:BB4"/>
    <mergeCell ref="S2:AJ2"/>
    <mergeCell ref="AT2:AU2"/>
    <mergeCell ref="AO3:AO4"/>
    <mergeCell ref="AP3:AP4"/>
    <mergeCell ref="AQ3:AQ4"/>
    <mergeCell ref="AN2:AR2"/>
    <mergeCell ref="Z3:Z4"/>
    <mergeCell ref="AL2:AL4"/>
    <mergeCell ref="P2:P4"/>
    <mergeCell ref="AK2:AK4"/>
    <mergeCell ref="AM2:AM4"/>
    <mergeCell ref="AI3:AJ3"/>
    <mergeCell ref="AE3:AF3"/>
    <mergeCell ref="AS2:AS4"/>
    <mergeCell ref="AN3:AN4"/>
    <mergeCell ref="S3:S4"/>
    <mergeCell ref="AG3:AG4"/>
    <mergeCell ref="AH3:AH4"/>
    <mergeCell ref="A1:AR1"/>
    <mergeCell ref="AA3:AB3"/>
    <mergeCell ref="E2:E4"/>
    <mergeCell ref="F2:F4"/>
    <mergeCell ref="AC3:AC4"/>
    <mergeCell ref="AD3:AD4"/>
    <mergeCell ref="G2:G4"/>
    <mergeCell ref="H2:L2"/>
    <mergeCell ref="M2:M4"/>
    <mergeCell ref="N2:O2"/>
    <mergeCell ref="AS1:BT1"/>
    <mergeCell ref="A2:A4"/>
    <mergeCell ref="B2:B4"/>
    <mergeCell ref="C2:C4"/>
    <mergeCell ref="D2:D4"/>
    <mergeCell ref="Y3:Y4"/>
    <mergeCell ref="I3:I4"/>
    <mergeCell ref="W3:X3"/>
    <mergeCell ref="Q2:Q4"/>
    <mergeCell ref="T3:V3"/>
  </mergeCells>
  <printOptions horizontalCentered="1"/>
  <pageMargins left="0" right="0" top="0" bottom="0" header="0" footer="0"/>
  <pageSetup fitToHeight="5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2016-06-29T05:40:53Z</cp:lastPrinted>
  <dcterms:created xsi:type="dcterms:W3CDTF">2006-09-28T05:33:49Z</dcterms:created>
  <dcterms:modified xsi:type="dcterms:W3CDTF">2019-12-27T10:34:04Z</dcterms:modified>
  <cp:category/>
  <cp:version/>
  <cp:contentType/>
  <cp:contentStatus/>
</cp:coreProperties>
</file>