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135" windowWidth="15060" windowHeight="12690" tabRatio="548"/>
  </bookViews>
  <sheets>
    <sheet name="1-қос 2024ж " sheetId="4" r:id="rId1"/>
  </sheets>
  <definedNames>
    <definedName name="_xlnm._FilterDatabase" localSheetId="0" hidden="1">'1-қос 2024ж '!$A$11:$S$1620</definedName>
    <definedName name="_xlnm.Print_Area" localSheetId="0">'1-қос 2024ж '!$A$1:$R$3309</definedName>
  </definedNames>
  <calcPr calcId="152511" refMode="R1C1"/>
</workbook>
</file>

<file path=xl/calcChain.xml><?xml version="1.0" encoding="utf-8"?>
<calcChain xmlns="http://schemas.openxmlformats.org/spreadsheetml/2006/main">
  <c r="R3301" i="4" l="1"/>
  <c r="R3302" i="4" s="1"/>
  <c r="M465" i="4"/>
  <c r="N465" i="4"/>
  <c r="O465" i="4"/>
  <c r="P465" i="4"/>
  <c r="L465" i="4"/>
  <c r="R1511" i="4"/>
  <c r="M1511" i="4"/>
  <c r="N1511" i="4"/>
  <c r="O1511" i="4"/>
  <c r="P1511" i="4"/>
  <c r="L1511" i="4"/>
  <c r="R2144" i="4"/>
  <c r="M2144" i="4"/>
  <c r="N2144" i="4"/>
  <c r="O2144" i="4"/>
  <c r="P2144" i="4"/>
  <c r="L2144" i="4"/>
  <c r="M3301" i="4"/>
  <c r="N3301" i="4"/>
  <c r="O3301" i="4"/>
  <c r="P3301" i="4"/>
  <c r="L3301" i="4"/>
  <c r="A3301" i="4"/>
  <c r="Q2244" i="4" l="1"/>
  <c r="Q2245" i="4"/>
  <c r="Q2246" i="4"/>
  <c r="Q2247" i="4"/>
  <c r="Q2242" i="4"/>
  <c r="O2243" i="4"/>
  <c r="P2243" i="4"/>
  <c r="N2172" i="4"/>
  <c r="O2172" i="4"/>
  <c r="P2172" i="4"/>
  <c r="M2172" i="4"/>
  <c r="P2160" i="4"/>
  <c r="Q2243" i="4" l="1"/>
  <c r="O21" i="4" l="1"/>
  <c r="O20" i="4" s="1"/>
  <c r="P21" i="4"/>
  <c r="P20" i="4" s="1"/>
  <c r="N21" i="4"/>
  <c r="O15" i="4"/>
  <c r="O14" i="4" s="1"/>
  <c r="P15" i="4"/>
  <c r="P14" i="4" s="1"/>
  <c r="N15" i="4"/>
  <c r="N14" i="4" s="1"/>
  <c r="P13" i="4" l="1"/>
  <c r="M1607" i="4" l="1"/>
  <c r="N1607" i="4"/>
  <c r="O1607" i="4"/>
  <c r="P1607" i="4"/>
  <c r="Q1607" i="4"/>
  <c r="N1617" i="4"/>
  <c r="N1616" i="4" s="1"/>
  <c r="O1617" i="4"/>
  <c r="O1616" i="4" s="1"/>
  <c r="P1617" i="4"/>
  <c r="P1616" i="4" s="1"/>
  <c r="Q1617" i="4"/>
  <c r="Q1618" i="4"/>
  <c r="Q1619" i="4"/>
  <c r="Q1620" i="4"/>
  <c r="Q1621" i="4"/>
  <c r="O1622" i="4"/>
  <c r="Q1622" i="4" s="1"/>
  <c r="Q1623" i="4"/>
  <c r="N1625" i="4"/>
  <c r="Q1625" i="4" s="1"/>
  <c r="O1625" i="4"/>
  <c r="P1625" i="4"/>
  <c r="Q1626" i="4"/>
  <c r="Q1627" i="4"/>
  <c r="Q1628" i="4"/>
  <c r="Q1629" i="4"/>
  <c r="N1630" i="4"/>
  <c r="P1630" i="4"/>
  <c r="Q1630" i="4" s="1"/>
  <c r="Q1631" i="4"/>
  <c r="Q1632" i="4"/>
  <c r="O1633" i="4"/>
  <c r="P1633" i="4"/>
  <c r="Q1634" i="4"/>
  <c r="Q1635" i="4"/>
  <c r="Q1636" i="4"/>
  <c r="Q1637" i="4"/>
  <c r="O1638" i="4"/>
  <c r="P1638" i="4"/>
  <c r="Q1639" i="4"/>
  <c r="O1640" i="4"/>
  <c r="P1640" i="4"/>
  <c r="Q1641" i="4"/>
  <c r="Q1642" i="4"/>
  <c r="O1643" i="4"/>
  <c r="P1643" i="4"/>
  <c r="Q1643" i="4"/>
  <c r="Q1644" i="4"/>
  <c r="Q1645" i="4"/>
  <c r="Q1646" i="4"/>
  <c r="N1648" i="4"/>
  <c r="O1648" i="4"/>
  <c r="P1648" i="4"/>
  <c r="Q1649" i="4"/>
  <c r="Q1650" i="4"/>
  <c r="Q1648" i="4" l="1"/>
  <c r="Q1633" i="4"/>
  <c r="Q1640" i="4"/>
  <c r="Q1638" i="4"/>
  <c r="O1624" i="4"/>
  <c r="N1624" i="4"/>
  <c r="P1624" i="4"/>
  <c r="Q1616" i="4"/>
  <c r="Q1624" i="4"/>
  <c r="Q2252" i="4" l="1"/>
  <c r="Q2251" i="4"/>
  <c r="Q2250" i="4"/>
  <c r="Q2249" i="4"/>
  <c r="Q2248" i="4"/>
  <c r="Q2241" i="4"/>
  <c r="Q2240" i="4"/>
  <c r="Q2239" i="4"/>
  <c r="Q2238" i="4"/>
  <c r="Q2237" i="4"/>
  <c r="Q2236" i="4"/>
  <c r="Q2235" i="4"/>
  <c r="P2234" i="4"/>
  <c r="O2234" i="4"/>
  <c r="N2234" i="4"/>
  <c r="M2234" i="4"/>
  <c r="Q2233" i="4"/>
  <c r="Q2232" i="4"/>
  <c r="Q2231" i="4"/>
  <c r="Q2230" i="4"/>
  <c r="P2229" i="4"/>
  <c r="O2229" i="4"/>
  <c r="N2229" i="4"/>
  <c r="M2229" i="4"/>
  <c r="Q2228" i="4"/>
  <c r="Q2226" i="4"/>
  <c r="Q2225" i="4"/>
  <c r="P2224" i="4"/>
  <c r="O2224" i="4"/>
  <c r="N2224" i="4"/>
  <c r="M2224" i="4"/>
  <c r="Q2223" i="4"/>
  <c r="Q2222" i="4"/>
  <c r="P2221" i="4"/>
  <c r="O2221" i="4"/>
  <c r="N2221" i="4"/>
  <c r="M2221" i="4"/>
  <c r="Q2220" i="4"/>
  <c r="P2219" i="4"/>
  <c r="O2219" i="4"/>
  <c r="N2219" i="4"/>
  <c r="M2219" i="4"/>
  <c r="Q2218" i="4"/>
  <c r="Q2217" i="4"/>
  <c r="Q2216" i="4"/>
  <c r="Q2215" i="4"/>
  <c r="Q2214" i="4"/>
  <c r="P2213" i="4"/>
  <c r="O2213" i="4"/>
  <c r="N2213" i="4"/>
  <c r="M2213" i="4"/>
  <c r="Q2212" i="4"/>
  <c r="P2211" i="4"/>
  <c r="O2211" i="4"/>
  <c r="N2211" i="4"/>
  <c r="M2211" i="4"/>
  <c r="Q2210" i="4"/>
  <c r="Q2209" i="4"/>
  <c r="Q2208" i="4"/>
  <c r="Q2207" i="4"/>
  <c r="Q2206" i="4"/>
  <c r="P2205" i="4"/>
  <c r="O2205" i="4"/>
  <c r="N2205" i="4"/>
  <c r="M2205" i="4"/>
  <c r="Q2204" i="4"/>
  <c r="N2203" i="4"/>
  <c r="M2203" i="4"/>
  <c r="Q2202" i="4"/>
  <c r="Q2201" i="4"/>
  <c r="Q2200" i="4"/>
  <c r="P2199" i="4"/>
  <c r="O2199" i="4"/>
  <c r="N2199" i="4"/>
  <c r="M2199" i="4"/>
  <c r="Q2198" i="4"/>
  <c r="Q2197" i="4"/>
  <c r="Q2196" i="4"/>
  <c r="Q2195" i="4"/>
  <c r="P2194" i="4"/>
  <c r="O2194" i="4"/>
  <c r="N2194" i="4"/>
  <c r="M2194" i="4"/>
  <c r="Q2194" i="4" s="1"/>
  <c r="Q2193" i="4"/>
  <c r="Q2192" i="4"/>
  <c r="Q2191" i="4"/>
  <c r="Q2190" i="4"/>
  <c r="P2189" i="4"/>
  <c r="O2189" i="4"/>
  <c r="N2189" i="4"/>
  <c r="M2189" i="4"/>
  <c r="Q2188" i="4"/>
  <c r="P2187" i="4"/>
  <c r="O2187" i="4"/>
  <c r="N2187" i="4"/>
  <c r="M2187" i="4"/>
  <c r="Q2186" i="4"/>
  <c r="Q2185" i="4"/>
  <c r="Q2184" i="4"/>
  <c r="Q2183" i="4"/>
  <c r="Q2182" i="4"/>
  <c r="P2181" i="4"/>
  <c r="O2181" i="4"/>
  <c r="N2181" i="4"/>
  <c r="M2181" i="4"/>
  <c r="Q2180" i="4"/>
  <c r="Q2179" i="4"/>
  <c r="Q2178" i="4"/>
  <c r="Q2177" i="4"/>
  <c r="P2176" i="4"/>
  <c r="O2176" i="4"/>
  <c r="N2176" i="4"/>
  <c r="M2176" i="4"/>
  <c r="Q2175" i="4"/>
  <c r="Q2174" i="4"/>
  <c r="Q2173" i="4"/>
  <c r="Q2171" i="4"/>
  <c r="Q2170" i="4"/>
  <c r="Q2169" i="4"/>
  <c r="Q2168" i="4"/>
  <c r="Q2167" i="4"/>
  <c r="Q2166" i="4"/>
  <c r="P2165" i="4"/>
  <c r="O2165" i="4"/>
  <c r="N2165" i="4"/>
  <c r="M2165" i="4"/>
  <c r="Q2164" i="4"/>
  <c r="Q2163" i="4"/>
  <c r="P2162" i="4"/>
  <c r="O2162" i="4"/>
  <c r="N2162" i="4"/>
  <c r="M2162" i="4"/>
  <c r="Q2162" i="4" s="1"/>
  <c r="Q2161" i="4"/>
  <c r="O2160" i="4"/>
  <c r="N2160" i="4"/>
  <c r="M2160" i="4"/>
  <c r="Q2159" i="4"/>
  <c r="Q2158" i="4"/>
  <c r="Q2157" i="4"/>
  <c r="P2156" i="4"/>
  <c r="O2156" i="4"/>
  <c r="N2156" i="4"/>
  <c r="M2156" i="4"/>
  <c r="Q2155" i="4"/>
  <c r="Q2154" i="4"/>
  <c r="P2153" i="4"/>
  <c r="O2153" i="4"/>
  <c r="N2153" i="4"/>
  <c r="M2153" i="4"/>
  <c r="Q2152" i="4"/>
  <c r="Q2151" i="4"/>
  <c r="Q2150" i="4"/>
  <c r="Q2149" i="4"/>
  <c r="P2148" i="4"/>
  <c r="O2148" i="4"/>
  <c r="N2148" i="4"/>
  <c r="M2148" i="4"/>
  <c r="L2146" i="4"/>
  <c r="Q1562" i="4"/>
  <c r="Q1561" i="4"/>
  <c r="P1560" i="4"/>
  <c r="O1560" i="4"/>
  <c r="N1560" i="4"/>
  <c r="M1560" i="4"/>
  <c r="Q1559" i="4"/>
  <c r="Q1558" i="4"/>
  <c r="Q1557" i="4"/>
  <c r="Q1556" i="4"/>
  <c r="P1555" i="4"/>
  <c r="O1555" i="4"/>
  <c r="N1555" i="4"/>
  <c r="M1555" i="4"/>
  <c r="Q1553" i="4"/>
  <c r="Q1552" i="4"/>
  <c r="Q1551" i="4"/>
  <c r="Q1550" i="4"/>
  <c r="P1549" i="4"/>
  <c r="P1547" i="4" s="1"/>
  <c r="O1549" i="4"/>
  <c r="O1547" i="4" s="1"/>
  <c r="N1549" i="4"/>
  <c r="N1547" i="4" s="1"/>
  <c r="M1549" i="4"/>
  <c r="Q1548" i="4"/>
  <c r="Q1546" i="4"/>
  <c r="P1545" i="4"/>
  <c r="O1545" i="4"/>
  <c r="N1545" i="4"/>
  <c r="M1545" i="4"/>
  <c r="Q1544" i="4"/>
  <c r="Q1543" i="4"/>
  <c r="Q1542" i="4"/>
  <c r="Q1541" i="4"/>
  <c r="P1540" i="4"/>
  <c r="O1540" i="4"/>
  <c r="N1540" i="4"/>
  <c r="M1540" i="4"/>
  <c r="Q1539" i="4"/>
  <c r="Q1538" i="4"/>
  <c r="P1537" i="4"/>
  <c r="O1537" i="4"/>
  <c r="N1537" i="4"/>
  <c r="M1537" i="4"/>
  <c r="Q1536" i="4"/>
  <c r="Q1535" i="4"/>
  <c r="Q1534" i="4"/>
  <c r="Q1533" i="4"/>
  <c r="P1532" i="4"/>
  <c r="O1532" i="4"/>
  <c r="N1532" i="4"/>
  <c r="M1532" i="4"/>
  <c r="Q1531" i="4"/>
  <c r="Q1530" i="4"/>
  <c r="Q1529" i="4"/>
  <c r="Q1528" i="4"/>
  <c r="P1527" i="4"/>
  <c r="O1527" i="4"/>
  <c r="N1527" i="4"/>
  <c r="M1527" i="4"/>
  <c r="Q1526" i="4"/>
  <c r="Q1525" i="4"/>
  <c r="Q1524" i="4"/>
  <c r="P1523" i="4"/>
  <c r="O1523" i="4"/>
  <c r="N1523" i="4"/>
  <c r="M1523" i="4"/>
  <c r="Q1522" i="4"/>
  <c r="Q1521" i="4"/>
  <c r="P1520" i="4"/>
  <c r="O1520" i="4"/>
  <c r="N1520" i="4"/>
  <c r="M1520" i="4"/>
  <c r="Q1519" i="4"/>
  <c r="Q1518" i="4"/>
  <c r="Q1517" i="4"/>
  <c r="Q1516" i="4"/>
  <c r="P1515" i="4"/>
  <c r="O1515" i="4"/>
  <c r="N1515" i="4"/>
  <c r="M1515" i="4"/>
  <c r="L1513" i="4"/>
  <c r="Q25" i="4"/>
  <c r="Q24" i="4"/>
  <c r="Q22" i="4"/>
  <c r="O13" i="4"/>
  <c r="N20" i="4"/>
  <c r="Q19" i="4"/>
  <c r="Q18" i="4"/>
  <c r="Q16" i="4"/>
  <c r="P27" i="4"/>
  <c r="Q27" i="4" s="1"/>
  <c r="Q28" i="4"/>
  <c r="O30" i="4"/>
  <c r="P30" i="4"/>
  <c r="Q31" i="4"/>
  <c r="P32" i="4"/>
  <c r="Q32" i="4" s="1"/>
  <c r="Q33" i="4"/>
  <c r="N34" i="4"/>
  <c r="N29" i="4" s="1"/>
  <c r="O34" i="4"/>
  <c r="P34" i="4"/>
  <c r="Q3300" i="4"/>
  <c r="P3299" i="4"/>
  <c r="O3299" i="4"/>
  <c r="Q3298" i="4"/>
  <c r="Q3297" i="4"/>
  <c r="P3296" i="4"/>
  <c r="O3296" i="4"/>
  <c r="Q3294" i="4"/>
  <c r="Q3293" i="4"/>
  <c r="Q3292" i="4"/>
  <c r="Q3291" i="4"/>
  <c r="Q3290" i="4"/>
  <c r="P3289" i="4"/>
  <c r="O3289" i="4"/>
  <c r="Q3288" i="4"/>
  <c r="Q3287" i="4"/>
  <c r="Q3286" i="4"/>
  <c r="Q3285" i="4"/>
  <c r="Q3284" i="4"/>
  <c r="P3283" i="4"/>
  <c r="O3283" i="4"/>
  <c r="Q3282" i="4"/>
  <c r="Q3281" i="4"/>
  <c r="Q3280" i="4"/>
  <c r="Q3279" i="4"/>
  <c r="Q3278" i="4"/>
  <c r="P3277" i="4"/>
  <c r="O3277" i="4"/>
  <c r="Q3276" i="4"/>
  <c r="Q3275" i="4"/>
  <c r="Q3274" i="4"/>
  <c r="Q3273" i="4"/>
  <c r="Q3272" i="4"/>
  <c r="P3271" i="4"/>
  <c r="O3271" i="4"/>
  <c r="Q3270" i="4"/>
  <c r="Q3269" i="4"/>
  <c r="Q3268" i="4"/>
  <c r="Q3267" i="4"/>
  <c r="Q3266" i="4"/>
  <c r="P3265" i="4"/>
  <c r="O3265" i="4"/>
  <c r="Q3263" i="4"/>
  <c r="Q3262" i="4"/>
  <c r="Q3261" i="4"/>
  <c r="Q3260" i="4"/>
  <c r="Q3259" i="4"/>
  <c r="P3258" i="4"/>
  <c r="O3258" i="4"/>
  <c r="Q3257" i="4"/>
  <c r="Q3256" i="4"/>
  <c r="Q3255" i="4"/>
  <c r="Q3254" i="4"/>
  <c r="Q3253" i="4"/>
  <c r="P3252" i="4"/>
  <c r="O3252" i="4"/>
  <c r="Q3251" i="4"/>
  <c r="Q3250" i="4"/>
  <c r="Q3249" i="4"/>
  <c r="Q3248" i="4"/>
  <c r="Q3247" i="4"/>
  <c r="P3246" i="4"/>
  <c r="O3246" i="4"/>
  <c r="Q3245" i="4"/>
  <c r="Q3244" i="4"/>
  <c r="Q3243" i="4"/>
  <c r="Q3242" i="4"/>
  <c r="Q3241" i="4"/>
  <c r="P3240" i="4"/>
  <c r="O3240" i="4"/>
  <c r="Q3239" i="4"/>
  <c r="Q3238" i="4"/>
  <c r="Q3237" i="4"/>
  <c r="Q3236" i="4"/>
  <c r="Q3235" i="4"/>
  <c r="P3234" i="4"/>
  <c r="O3234" i="4"/>
  <c r="Q3233" i="4"/>
  <c r="Q3232" i="4"/>
  <c r="Q3231" i="4"/>
  <c r="Q3230" i="4"/>
  <c r="Q3229" i="4"/>
  <c r="P3228" i="4"/>
  <c r="O3228" i="4"/>
  <c r="Q3227" i="4"/>
  <c r="Q3226" i="4"/>
  <c r="Q3225" i="4"/>
  <c r="Q3224" i="4"/>
  <c r="Q3223" i="4"/>
  <c r="P3222" i="4"/>
  <c r="O3222" i="4"/>
  <c r="Q3221" i="4"/>
  <c r="Q3220" i="4"/>
  <c r="Q3219" i="4"/>
  <c r="Q3218" i="4"/>
  <c r="Q3217" i="4"/>
  <c r="P3216" i="4"/>
  <c r="O3216" i="4"/>
  <c r="Q3215" i="4"/>
  <c r="Q3214" i="4"/>
  <c r="Q3213" i="4"/>
  <c r="Q3212" i="4"/>
  <c r="Q3211" i="4"/>
  <c r="P3210" i="4"/>
  <c r="O3210" i="4"/>
  <c r="Q3209" i="4"/>
  <c r="Q3208" i="4"/>
  <c r="Q3207" i="4"/>
  <c r="Q3206" i="4"/>
  <c r="Q3205" i="4"/>
  <c r="P3204" i="4"/>
  <c r="O3204" i="4"/>
  <c r="Q3203" i="4"/>
  <c r="Q3202" i="4"/>
  <c r="Q3201" i="4"/>
  <c r="Q3200" i="4"/>
  <c r="Q3199" i="4"/>
  <c r="P3198" i="4"/>
  <c r="O3198" i="4"/>
  <c r="Q3197" i="4"/>
  <c r="Q3196" i="4"/>
  <c r="Q3195" i="4"/>
  <c r="Q3194" i="4"/>
  <c r="Q3193" i="4"/>
  <c r="P3192" i="4"/>
  <c r="O3192" i="4"/>
  <c r="Q3191" i="4"/>
  <c r="Q3190" i="4"/>
  <c r="Q3189" i="4"/>
  <c r="Q3188" i="4"/>
  <c r="Q3187" i="4"/>
  <c r="P3186" i="4"/>
  <c r="O3186" i="4"/>
  <c r="Q3185" i="4"/>
  <c r="Q3184" i="4"/>
  <c r="Q3183" i="4"/>
  <c r="Q3182" i="4"/>
  <c r="Q3181" i="4"/>
  <c r="P3180" i="4"/>
  <c r="O3180" i="4"/>
  <c r="Q3179" i="4"/>
  <c r="Q3178" i="4"/>
  <c r="Q3177" i="4"/>
  <c r="Q3176" i="4"/>
  <c r="Q3175" i="4"/>
  <c r="P3174" i="4"/>
  <c r="O3174" i="4"/>
  <c r="Q3173" i="4"/>
  <c r="Q3172" i="4"/>
  <c r="Q3171" i="4"/>
  <c r="Q3170" i="4"/>
  <c r="Q3169" i="4"/>
  <c r="P3168" i="4"/>
  <c r="O3168" i="4"/>
  <c r="Q3167" i="4"/>
  <c r="Q3166" i="4"/>
  <c r="Q3165" i="4"/>
  <c r="Q3164" i="4"/>
  <c r="Q3163" i="4"/>
  <c r="P3162" i="4"/>
  <c r="O3162" i="4"/>
  <c r="Q3161" i="4"/>
  <c r="Q3160" i="4"/>
  <c r="Q3159" i="4"/>
  <c r="Q3158" i="4"/>
  <c r="Q3157" i="4"/>
  <c r="P3156" i="4"/>
  <c r="O3156" i="4"/>
  <c r="Q3155" i="4"/>
  <c r="Q3154" i="4"/>
  <c r="Q3153" i="4"/>
  <c r="Q3152" i="4"/>
  <c r="Q3151" i="4"/>
  <c r="P3150" i="4"/>
  <c r="O3150" i="4"/>
  <c r="Q3149" i="4"/>
  <c r="Q3148" i="4"/>
  <c r="Q3147" i="4"/>
  <c r="Q3146" i="4"/>
  <c r="Q3145" i="4"/>
  <c r="P3144" i="4"/>
  <c r="O3144" i="4"/>
  <c r="Q3143" i="4"/>
  <c r="Q3142" i="4"/>
  <c r="Q3141" i="4"/>
  <c r="Q3140" i="4"/>
  <c r="Q3139" i="4"/>
  <c r="P3138" i="4"/>
  <c r="O3138" i="4"/>
  <c r="Q3137" i="4"/>
  <c r="Q3136" i="4"/>
  <c r="Q3135" i="4"/>
  <c r="Q3134" i="4"/>
  <c r="Q3133" i="4"/>
  <c r="P3132" i="4"/>
  <c r="O3132" i="4"/>
  <c r="Q3131" i="4"/>
  <c r="Q3130" i="4"/>
  <c r="Q3129" i="4"/>
  <c r="Q3128" i="4"/>
  <c r="Q3127" i="4"/>
  <c r="P3126" i="4"/>
  <c r="O3126" i="4"/>
  <c r="Q3125" i="4"/>
  <c r="Q3124" i="4"/>
  <c r="Q3123" i="4"/>
  <c r="Q3122" i="4"/>
  <c r="Q3121" i="4"/>
  <c r="P3120" i="4"/>
  <c r="O3120" i="4"/>
  <c r="Q3119" i="4"/>
  <c r="Q3118" i="4"/>
  <c r="Q3117" i="4"/>
  <c r="Q3116" i="4"/>
  <c r="Q3115" i="4"/>
  <c r="P3114" i="4"/>
  <c r="O3114" i="4"/>
  <c r="Q3113" i="4"/>
  <c r="Q3112" i="4"/>
  <c r="Q3111" i="4"/>
  <c r="Q3110" i="4"/>
  <c r="Q3109" i="4"/>
  <c r="P3108" i="4"/>
  <c r="O3108" i="4"/>
  <c r="Q3107" i="4"/>
  <c r="Q3106" i="4"/>
  <c r="Q3105" i="4"/>
  <c r="Q3104" i="4"/>
  <c r="Q3103" i="4"/>
  <c r="P3102" i="4"/>
  <c r="O3102" i="4"/>
  <c r="Q3101" i="4"/>
  <c r="Q3100" i="4"/>
  <c r="Q3099" i="4"/>
  <c r="Q3098" i="4"/>
  <c r="Q3097" i="4"/>
  <c r="P3096" i="4"/>
  <c r="O3096" i="4"/>
  <c r="Q3095" i="4"/>
  <c r="Q3094" i="4"/>
  <c r="Q3093" i="4"/>
  <c r="Q3092" i="4"/>
  <c r="Q3091" i="4"/>
  <c r="P3090" i="4"/>
  <c r="O3090" i="4"/>
  <c r="Q3089" i="4"/>
  <c r="Q3088" i="4"/>
  <c r="Q3087" i="4"/>
  <c r="Q3086" i="4"/>
  <c r="Q3085" i="4"/>
  <c r="P3084" i="4"/>
  <c r="O3084" i="4"/>
  <c r="Q3083" i="4"/>
  <c r="Q3082" i="4"/>
  <c r="Q3081" i="4"/>
  <c r="Q3080" i="4"/>
  <c r="Q3079" i="4"/>
  <c r="P3078" i="4"/>
  <c r="O3078" i="4"/>
  <c r="Q3077" i="4"/>
  <c r="Q3076" i="4"/>
  <c r="Q3075" i="4"/>
  <c r="Q3074" i="4"/>
  <c r="Q3073" i="4"/>
  <c r="P3072" i="4"/>
  <c r="O3072" i="4"/>
  <c r="Q3071" i="4"/>
  <c r="Q3070" i="4"/>
  <c r="Q3069" i="4"/>
  <c r="Q3068" i="4"/>
  <c r="Q3067" i="4"/>
  <c r="P3066" i="4"/>
  <c r="O3066" i="4"/>
  <c r="Q3065" i="4"/>
  <c r="Q3064" i="4"/>
  <c r="Q3063" i="4"/>
  <c r="Q3062" i="4"/>
  <c r="Q3061" i="4"/>
  <c r="P3060" i="4"/>
  <c r="O3060" i="4"/>
  <c r="Q3059" i="4"/>
  <c r="Q3058" i="4"/>
  <c r="Q3057" i="4"/>
  <c r="Q3056" i="4"/>
  <c r="Q3055" i="4"/>
  <c r="P3054" i="4"/>
  <c r="O3054" i="4"/>
  <c r="Q3053" i="4"/>
  <c r="Q3052" i="4"/>
  <c r="Q3051" i="4"/>
  <c r="Q3050" i="4"/>
  <c r="Q3049" i="4"/>
  <c r="P3048" i="4"/>
  <c r="O3048" i="4"/>
  <c r="Q3047" i="4"/>
  <c r="Q3046" i="4"/>
  <c r="Q3045" i="4"/>
  <c r="Q3044" i="4"/>
  <c r="Q3043" i="4"/>
  <c r="P3042" i="4"/>
  <c r="O3042" i="4"/>
  <c r="Q3041" i="4"/>
  <c r="Q3040" i="4"/>
  <c r="Q3039" i="4"/>
  <c r="Q3038" i="4"/>
  <c r="Q3037" i="4"/>
  <c r="P3036" i="4"/>
  <c r="O3036" i="4"/>
  <c r="Q3035" i="4"/>
  <c r="Q3034" i="4"/>
  <c r="Q3033" i="4"/>
  <c r="Q3032" i="4"/>
  <c r="Q3031" i="4"/>
  <c r="P3030" i="4"/>
  <c r="O3030" i="4"/>
  <c r="Q3029" i="4"/>
  <c r="Q3028" i="4"/>
  <c r="Q3027" i="4"/>
  <c r="Q3026" i="4"/>
  <c r="Q3025" i="4"/>
  <c r="P3024" i="4"/>
  <c r="O3024" i="4"/>
  <c r="Q3023" i="4"/>
  <c r="Q3022" i="4"/>
  <c r="Q3021" i="4"/>
  <c r="Q3020" i="4"/>
  <c r="Q3019" i="4"/>
  <c r="P3018" i="4"/>
  <c r="O3018" i="4"/>
  <c r="Q3017" i="4"/>
  <c r="Q3016" i="4"/>
  <c r="Q3015" i="4"/>
  <c r="Q3014" i="4"/>
  <c r="Q3013" i="4"/>
  <c r="P3012" i="4"/>
  <c r="O3012" i="4"/>
  <c r="Q3011" i="4"/>
  <c r="Q3010" i="4"/>
  <c r="Q3009" i="4"/>
  <c r="Q3008" i="4"/>
  <c r="Q3007" i="4"/>
  <c r="P3006" i="4"/>
  <c r="O3006" i="4"/>
  <c r="Q3005" i="4"/>
  <c r="Q3004" i="4"/>
  <c r="Q3003" i="4"/>
  <c r="Q3002" i="4"/>
  <c r="Q3001" i="4"/>
  <c r="P3000" i="4"/>
  <c r="O3000" i="4"/>
  <c r="Q2999" i="4"/>
  <c r="Q2998" i="4"/>
  <c r="Q2997" i="4"/>
  <c r="Q2996" i="4"/>
  <c r="Q2995" i="4"/>
  <c r="P2994" i="4"/>
  <c r="O2994" i="4"/>
  <c r="Q2993" i="4"/>
  <c r="Q2992" i="4"/>
  <c r="Q2991" i="4"/>
  <c r="Q2990" i="4"/>
  <c r="Q2989" i="4"/>
  <c r="P2988" i="4"/>
  <c r="O2988" i="4"/>
  <c r="Q2987" i="4"/>
  <c r="Q2986" i="4"/>
  <c r="Q2985" i="4"/>
  <c r="Q2984" i="4"/>
  <c r="Q2983" i="4"/>
  <c r="P2982" i="4"/>
  <c r="O2982" i="4"/>
  <c r="Q2981" i="4"/>
  <c r="Q2980" i="4"/>
  <c r="Q2979" i="4"/>
  <c r="Q2978" i="4"/>
  <c r="Q2977" i="4"/>
  <c r="P2976" i="4"/>
  <c r="O2976" i="4"/>
  <c r="Q2975" i="4"/>
  <c r="Q2974" i="4"/>
  <c r="Q2973" i="4"/>
  <c r="Q2972" i="4"/>
  <c r="Q2971" i="4"/>
  <c r="P2970" i="4"/>
  <c r="O2970" i="4"/>
  <c r="Q2969" i="4"/>
  <c r="Q2968" i="4"/>
  <c r="Q2967" i="4"/>
  <c r="Q2966" i="4"/>
  <c r="Q2965" i="4"/>
  <c r="P2964" i="4"/>
  <c r="O2964" i="4"/>
  <c r="Q2963" i="4"/>
  <c r="Q2962" i="4"/>
  <c r="Q2961" i="4"/>
  <c r="Q2960" i="4"/>
  <c r="Q2959" i="4"/>
  <c r="Q2958" i="4"/>
  <c r="P2957" i="4"/>
  <c r="O2957" i="4"/>
  <c r="Q2956" i="4"/>
  <c r="Q2955" i="4"/>
  <c r="Q2954" i="4"/>
  <c r="Q2953" i="4"/>
  <c r="Q2952" i="4"/>
  <c r="P2951" i="4"/>
  <c r="O2951" i="4"/>
  <c r="Q2950" i="4"/>
  <c r="Q2949" i="4"/>
  <c r="Q2948" i="4"/>
  <c r="Q2947" i="4"/>
  <c r="Q2946" i="4"/>
  <c r="P2945" i="4"/>
  <c r="O2945" i="4"/>
  <c r="Q2944" i="4"/>
  <c r="Q2943" i="4"/>
  <c r="Q2942" i="4"/>
  <c r="Q2941" i="4"/>
  <c r="Q2940" i="4"/>
  <c r="P2939" i="4"/>
  <c r="O2939" i="4"/>
  <c r="Q2938" i="4"/>
  <c r="Q2937" i="4"/>
  <c r="Q2936" i="4"/>
  <c r="Q2935" i="4"/>
  <c r="Q2934" i="4"/>
  <c r="P2933" i="4"/>
  <c r="O2933" i="4"/>
  <c r="Q2932" i="4"/>
  <c r="Q2931" i="4"/>
  <c r="Q2930" i="4"/>
  <c r="Q2929" i="4"/>
  <c r="Q2928" i="4"/>
  <c r="P2927" i="4"/>
  <c r="O2927" i="4"/>
  <c r="Q2926" i="4"/>
  <c r="Q2925" i="4"/>
  <c r="Q2924" i="4"/>
  <c r="Q2923" i="4"/>
  <c r="Q2922" i="4"/>
  <c r="P2921" i="4"/>
  <c r="O2921" i="4"/>
  <c r="Q2920" i="4"/>
  <c r="Q2919" i="4"/>
  <c r="Q2918" i="4"/>
  <c r="Q2917" i="4"/>
  <c r="P2916" i="4"/>
  <c r="O2916" i="4"/>
  <c r="Q2915" i="4"/>
  <c r="P2914" i="4"/>
  <c r="O2914" i="4"/>
  <c r="Q2913" i="4"/>
  <c r="P2912" i="4"/>
  <c r="O2912" i="4"/>
  <c r="Q2911" i="4"/>
  <c r="P2910" i="4"/>
  <c r="O2910" i="4"/>
  <c r="Q2909" i="4"/>
  <c r="Q2908" i="4"/>
  <c r="P2907" i="4"/>
  <c r="O2907" i="4"/>
  <c r="Q2906" i="4"/>
  <c r="Q2905" i="4"/>
  <c r="P2904" i="4"/>
  <c r="O2904" i="4"/>
  <c r="Q2903" i="4"/>
  <c r="Q2902" i="4"/>
  <c r="Q2901" i="4"/>
  <c r="Q2900" i="4"/>
  <c r="Q2899" i="4"/>
  <c r="P2898" i="4"/>
  <c r="O2898" i="4"/>
  <c r="Q2897" i="4"/>
  <c r="Q2896" i="4"/>
  <c r="Q2895" i="4"/>
  <c r="Q2894" i="4"/>
  <c r="Q2893" i="4"/>
  <c r="P2892" i="4"/>
  <c r="O2892" i="4"/>
  <c r="Q2891" i="4"/>
  <c r="Q2890" i="4"/>
  <c r="Q2889" i="4"/>
  <c r="Q2888" i="4"/>
  <c r="Q2887" i="4"/>
  <c r="P2886" i="4"/>
  <c r="O2886" i="4"/>
  <c r="Q2885" i="4"/>
  <c r="Q2884" i="4"/>
  <c r="P2883" i="4"/>
  <c r="O2883" i="4"/>
  <c r="Q2882" i="4"/>
  <c r="Q2881" i="4"/>
  <c r="Q2880" i="4"/>
  <c r="Q2879" i="4"/>
  <c r="P2878" i="4"/>
  <c r="O2878" i="4"/>
  <c r="N2877" i="4"/>
  <c r="N2876" i="4"/>
  <c r="Q2875" i="4"/>
  <c r="Q2873" i="4"/>
  <c r="P2872" i="4"/>
  <c r="O2872" i="4"/>
  <c r="Q2871" i="4"/>
  <c r="Q2870" i="4"/>
  <c r="P2869" i="4"/>
  <c r="O2869" i="4"/>
  <c r="N2869" i="4"/>
  <c r="Q2868" i="4"/>
  <c r="P2867" i="4"/>
  <c r="O2867" i="4"/>
  <c r="N2867" i="4"/>
  <c r="Q2866" i="4"/>
  <c r="Q2865" i="4"/>
  <c r="P2864" i="4"/>
  <c r="O2864" i="4"/>
  <c r="Q2863" i="4"/>
  <c r="Q2862" i="4"/>
  <c r="P2861" i="4"/>
  <c r="O2861" i="4"/>
  <c r="N2861" i="4"/>
  <c r="Q2860" i="4"/>
  <c r="Q2859" i="4"/>
  <c r="P2858" i="4"/>
  <c r="O2858" i="4"/>
  <c r="N2858" i="4"/>
  <c r="Q2857" i="4"/>
  <c r="Q2856" i="4"/>
  <c r="Q2855" i="4"/>
  <c r="Q2854" i="4"/>
  <c r="Q2853" i="4"/>
  <c r="P2852" i="4"/>
  <c r="O2852" i="4"/>
  <c r="N2852" i="4"/>
  <c r="Q2850" i="4"/>
  <c r="P2849" i="4"/>
  <c r="O2849" i="4"/>
  <c r="Q2848" i="4"/>
  <c r="Q2847" i="4"/>
  <c r="P2846" i="4"/>
  <c r="O2846" i="4"/>
  <c r="N2846" i="4"/>
  <c r="Q2845" i="4"/>
  <c r="P2844" i="4"/>
  <c r="O2844" i="4"/>
  <c r="N2844" i="4"/>
  <c r="Q2843" i="4"/>
  <c r="Q2842" i="4"/>
  <c r="P2841" i="4"/>
  <c r="O2841" i="4"/>
  <c r="N2841" i="4"/>
  <c r="Q2840" i="4"/>
  <c r="Q2839" i="4"/>
  <c r="P2838" i="4"/>
  <c r="O2838" i="4"/>
  <c r="N2838" i="4"/>
  <c r="Q2837" i="4"/>
  <c r="Q2836" i="4"/>
  <c r="P2835" i="4"/>
  <c r="O2835" i="4"/>
  <c r="N2835" i="4"/>
  <c r="Q2835" i="4" s="1"/>
  <c r="Q2834" i="4"/>
  <c r="Q2833" i="4"/>
  <c r="Q2832" i="4"/>
  <c r="Q2831" i="4"/>
  <c r="Q2830" i="4"/>
  <c r="P2829" i="4"/>
  <c r="O2829" i="4"/>
  <c r="N2829" i="4"/>
  <c r="Q2827" i="4"/>
  <c r="N2825" i="4"/>
  <c r="Q2825" i="4" s="1"/>
  <c r="Q2824" i="4"/>
  <c r="O2823" i="4"/>
  <c r="N2823" i="4"/>
  <c r="Q2822" i="4"/>
  <c r="Q2821" i="4"/>
  <c r="O2820" i="4"/>
  <c r="N2820" i="4"/>
  <c r="Q2819" i="4"/>
  <c r="P2818" i="4"/>
  <c r="O2818" i="4"/>
  <c r="N2818" i="4"/>
  <c r="Q2817" i="4"/>
  <c r="O2816" i="4"/>
  <c r="N2816" i="4"/>
  <c r="Q2815" i="4"/>
  <c r="Q2814" i="4"/>
  <c r="P2813" i="4"/>
  <c r="O2813" i="4"/>
  <c r="N2813" i="4"/>
  <c r="Q2812" i="4"/>
  <c r="Q2811" i="4"/>
  <c r="Q2810" i="4"/>
  <c r="Q2809" i="4"/>
  <c r="Q2808" i="4"/>
  <c r="P2807" i="4"/>
  <c r="O2807" i="4"/>
  <c r="N2807" i="4"/>
  <c r="Q2805" i="4"/>
  <c r="Q2804" i="4"/>
  <c r="P2803" i="4"/>
  <c r="O2803" i="4"/>
  <c r="N2803" i="4"/>
  <c r="Q2802" i="4"/>
  <c r="Q2801" i="4"/>
  <c r="P2800" i="4"/>
  <c r="O2800" i="4"/>
  <c r="N2800" i="4"/>
  <c r="Q2799" i="4"/>
  <c r="Q2798" i="4"/>
  <c r="P2797" i="4"/>
  <c r="O2797" i="4"/>
  <c r="N2797" i="4"/>
  <c r="Q2796" i="4"/>
  <c r="Q2795" i="4"/>
  <c r="P2794" i="4"/>
  <c r="O2794" i="4"/>
  <c r="N2794" i="4"/>
  <c r="Q2793" i="4"/>
  <c r="Q2792" i="4"/>
  <c r="P2791" i="4"/>
  <c r="O2791" i="4"/>
  <c r="N2791" i="4"/>
  <c r="Q2790" i="4"/>
  <c r="Q2789" i="4"/>
  <c r="Q2788" i="4"/>
  <c r="Q2787" i="4"/>
  <c r="Q2786" i="4"/>
  <c r="P2785" i="4"/>
  <c r="O2785" i="4"/>
  <c r="N2785" i="4"/>
  <c r="Q2783" i="4"/>
  <c r="Q2782" i="4"/>
  <c r="P2781" i="4"/>
  <c r="O2781" i="4"/>
  <c r="N2781" i="4"/>
  <c r="Q2780" i="4"/>
  <c r="P2779" i="4"/>
  <c r="O2779" i="4"/>
  <c r="N2779" i="4"/>
  <c r="Q2778" i="4"/>
  <c r="P2777" i="4"/>
  <c r="O2777" i="4"/>
  <c r="N2777" i="4"/>
  <c r="Q2776" i="4"/>
  <c r="Q2775" i="4"/>
  <c r="P2774" i="4"/>
  <c r="O2774" i="4"/>
  <c r="N2774" i="4"/>
  <c r="Q2773" i="4"/>
  <c r="Q2772" i="4"/>
  <c r="P2771" i="4"/>
  <c r="O2771" i="4"/>
  <c r="N2771" i="4"/>
  <c r="Q2770" i="4"/>
  <c r="Q2769" i="4"/>
  <c r="Q2768" i="4"/>
  <c r="Q2767" i="4"/>
  <c r="Q2766" i="4"/>
  <c r="P2765" i="4"/>
  <c r="O2765" i="4"/>
  <c r="N2765" i="4"/>
  <c r="Q2763" i="4"/>
  <c r="Q2762" i="4"/>
  <c r="P2761" i="4"/>
  <c r="O2761" i="4"/>
  <c r="N2761" i="4"/>
  <c r="Q2760" i="4"/>
  <c r="Q2759" i="4"/>
  <c r="P2758" i="4"/>
  <c r="O2758" i="4"/>
  <c r="N2758" i="4"/>
  <c r="Q2757" i="4"/>
  <c r="Q2756" i="4"/>
  <c r="P2755" i="4"/>
  <c r="O2755" i="4"/>
  <c r="N2755" i="4"/>
  <c r="Q2754" i="4"/>
  <c r="Q2753" i="4"/>
  <c r="P2752" i="4"/>
  <c r="O2752" i="4"/>
  <c r="N2752" i="4"/>
  <c r="Q2751" i="4"/>
  <c r="Q2750" i="4"/>
  <c r="P2749" i="4"/>
  <c r="O2749" i="4"/>
  <c r="N2749" i="4"/>
  <c r="Q2748" i="4"/>
  <c r="Q2747" i="4"/>
  <c r="Q2746" i="4"/>
  <c r="Q2745" i="4"/>
  <c r="Q2744" i="4"/>
  <c r="P2743" i="4"/>
  <c r="O2743" i="4"/>
  <c r="N2743" i="4"/>
  <c r="Q2741" i="4"/>
  <c r="P2740" i="4"/>
  <c r="O2740" i="4"/>
  <c r="Q2739" i="4"/>
  <c r="Q2738" i="4"/>
  <c r="P2737" i="4"/>
  <c r="O2737" i="4"/>
  <c r="N2737" i="4"/>
  <c r="Q2736" i="4"/>
  <c r="Q2735" i="4"/>
  <c r="P2734" i="4"/>
  <c r="O2734" i="4"/>
  <c r="N2734" i="4"/>
  <c r="Q2733" i="4"/>
  <c r="P2732" i="4"/>
  <c r="O2732" i="4"/>
  <c r="N2732" i="4"/>
  <c r="Q2731" i="4"/>
  <c r="Q2730" i="4"/>
  <c r="P2729" i="4"/>
  <c r="O2729" i="4"/>
  <c r="N2729" i="4"/>
  <c r="Q2728" i="4"/>
  <c r="Q2727" i="4"/>
  <c r="P2726" i="4"/>
  <c r="O2726" i="4"/>
  <c r="N2726" i="4"/>
  <c r="Q2725" i="4"/>
  <c r="Q2724" i="4"/>
  <c r="Q2723" i="4"/>
  <c r="Q2722" i="4"/>
  <c r="Q2721" i="4"/>
  <c r="P2720" i="4"/>
  <c r="O2720" i="4"/>
  <c r="N2720" i="4"/>
  <c r="Q2718" i="4"/>
  <c r="O2717" i="4"/>
  <c r="N2717" i="4"/>
  <c r="Q2716" i="4"/>
  <c r="P2715" i="4"/>
  <c r="O2715" i="4"/>
  <c r="N2715" i="4"/>
  <c r="Q2714" i="4"/>
  <c r="P2713" i="4"/>
  <c r="O2713" i="4"/>
  <c r="N2713" i="4"/>
  <c r="Q2712" i="4"/>
  <c r="Q2711" i="4"/>
  <c r="P2710" i="4"/>
  <c r="O2710" i="4"/>
  <c r="N2710" i="4"/>
  <c r="Q2709" i="4"/>
  <c r="Q2708" i="4"/>
  <c r="P2707" i="4"/>
  <c r="O2707" i="4"/>
  <c r="N2707" i="4"/>
  <c r="Q2706" i="4"/>
  <c r="Q2705" i="4"/>
  <c r="Q2704" i="4"/>
  <c r="Q2703" i="4"/>
  <c r="Q2702" i="4"/>
  <c r="P2701" i="4"/>
  <c r="O2701" i="4"/>
  <c r="N2701" i="4"/>
  <c r="Q2699" i="4"/>
  <c r="P2698" i="4"/>
  <c r="O2698" i="4"/>
  <c r="N2698" i="4"/>
  <c r="Q2697" i="4"/>
  <c r="Q2696" i="4"/>
  <c r="P2695" i="4"/>
  <c r="O2695" i="4"/>
  <c r="N2695" i="4"/>
  <c r="Q2694" i="4"/>
  <c r="P2693" i="4"/>
  <c r="O2693" i="4"/>
  <c r="N2693" i="4"/>
  <c r="Q2692" i="4"/>
  <c r="Q2691" i="4"/>
  <c r="O2690" i="4"/>
  <c r="N2690" i="4"/>
  <c r="Q2689" i="4"/>
  <c r="Q2688" i="4"/>
  <c r="P2687" i="4"/>
  <c r="O2687" i="4"/>
  <c r="N2687" i="4"/>
  <c r="Q2686" i="4"/>
  <c r="Q2685" i="4"/>
  <c r="Q2684" i="4"/>
  <c r="Q2683" i="4"/>
  <c r="Q2682" i="4"/>
  <c r="P2681" i="4"/>
  <c r="O2681" i="4"/>
  <c r="N2681" i="4"/>
  <c r="Q2679" i="4"/>
  <c r="P2678" i="4"/>
  <c r="O2678" i="4"/>
  <c r="N2678" i="4"/>
  <c r="Q2677" i="4"/>
  <c r="Q2676" i="4"/>
  <c r="P2675" i="4"/>
  <c r="O2675" i="4"/>
  <c r="N2675" i="4"/>
  <c r="Q2674" i="4"/>
  <c r="P2673" i="4"/>
  <c r="O2673" i="4"/>
  <c r="N2673" i="4"/>
  <c r="Q2672" i="4"/>
  <c r="P2671" i="4"/>
  <c r="O2671" i="4"/>
  <c r="N2671" i="4"/>
  <c r="Q2670" i="4"/>
  <c r="P2669" i="4"/>
  <c r="O2669" i="4"/>
  <c r="N2669" i="4"/>
  <c r="Q2668" i="4"/>
  <c r="Q2667" i="4"/>
  <c r="P2666" i="4"/>
  <c r="O2666" i="4"/>
  <c r="N2666" i="4"/>
  <c r="Q2665" i="4"/>
  <c r="Q2664" i="4"/>
  <c r="Q2663" i="4"/>
  <c r="Q2662" i="4"/>
  <c r="Q2661" i="4"/>
  <c r="P2660" i="4"/>
  <c r="O2660" i="4"/>
  <c r="N2660" i="4"/>
  <c r="Q2658" i="4"/>
  <c r="O2657" i="4"/>
  <c r="Q2657" i="4" s="1"/>
  <c r="Q2656" i="4"/>
  <c r="O2655" i="4"/>
  <c r="Q2654" i="4"/>
  <c r="Q2653" i="4"/>
  <c r="P2652" i="4"/>
  <c r="O2652" i="4"/>
  <c r="Q2651" i="4"/>
  <c r="Q2650" i="4"/>
  <c r="P2649" i="4"/>
  <c r="O2649" i="4"/>
  <c r="N2649" i="4"/>
  <c r="Q2648" i="4"/>
  <c r="N2647" i="4"/>
  <c r="Q2647" i="4" s="1"/>
  <c r="Q2646" i="4"/>
  <c r="Q2645" i="4"/>
  <c r="P2644" i="4"/>
  <c r="O2644" i="4"/>
  <c r="N2644" i="4"/>
  <c r="Q2643" i="4"/>
  <c r="Q2642" i="4"/>
  <c r="P2641" i="4"/>
  <c r="O2641" i="4"/>
  <c r="N2641" i="4"/>
  <c r="Q2640" i="4"/>
  <c r="Q2639" i="4"/>
  <c r="Q2638" i="4"/>
  <c r="Q2637" i="4"/>
  <c r="Q2636" i="4"/>
  <c r="P2635" i="4"/>
  <c r="O2635" i="4"/>
  <c r="N2635" i="4"/>
  <c r="Q2633" i="4"/>
  <c r="Q2632" i="4"/>
  <c r="Q2631" i="4"/>
  <c r="N2630" i="4"/>
  <c r="Q2628" i="4"/>
  <c r="N2627" i="4"/>
  <c r="Q2627" i="4" s="1"/>
  <c r="Q2626" i="4"/>
  <c r="Q2625" i="4"/>
  <c r="N2624" i="4"/>
  <c r="Q2624" i="4" s="1"/>
  <c r="Q2622" i="4"/>
  <c r="O2621" i="4"/>
  <c r="Q2621" i="4" s="1"/>
  <c r="Q2620" i="4"/>
  <c r="Q2619" i="4"/>
  <c r="Q2618" i="4"/>
  <c r="Q2617" i="4"/>
  <c r="P2616" i="4"/>
  <c r="O2616" i="4"/>
  <c r="Q2614" i="4"/>
  <c r="Q2613" i="4"/>
  <c r="N2612" i="4"/>
  <c r="Q2610" i="4"/>
  <c r="N2609" i="4"/>
  <c r="Q2609" i="4" s="1"/>
  <c r="Q2608" i="4"/>
  <c r="Q2607" i="4"/>
  <c r="N2606" i="4"/>
  <c r="Q2606" i="4" s="1"/>
  <c r="Q2605" i="4"/>
  <c r="Q2604" i="4"/>
  <c r="N2603" i="4"/>
  <c r="Q2603" i="4" s="1"/>
  <c r="Q2601" i="4"/>
  <c r="Q2600" i="4"/>
  <c r="P2599" i="4"/>
  <c r="O2599" i="4"/>
  <c r="N2599" i="4"/>
  <c r="Q2598" i="4"/>
  <c r="Q2597" i="4"/>
  <c r="P2596" i="4"/>
  <c r="O2596" i="4"/>
  <c r="Q2595" i="4"/>
  <c r="P2594" i="4"/>
  <c r="O2594" i="4"/>
  <c r="Q2594" i="4" s="1"/>
  <c r="Q2593" i="4"/>
  <c r="Q2592" i="4"/>
  <c r="P2591" i="4"/>
  <c r="O2591" i="4"/>
  <c r="Q2590" i="4"/>
  <c r="P2589" i="4"/>
  <c r="O2589" i="4"/>
  <c r="Q2588" i="4"/>
  <c r="Q2587" i="4"/>
  <c r="Q2586" i="4"/>
  <c r="Q2585" i="4"/>
  <c r="P2584" i="4"/>
  <c r="O2584" i="4"/>
  <c r="Q2583" i="4"/>
  <c r="Q2582" i="4"/>
  <c r="Q2581" i="4"/>
  <c r="Q2580" i="4"/>
  <c r="P2579" i="4"/>
  <c r="O2579" i="4"/>
  <c r="Q2577" i="4"/>
  <c r="P2576" i="4"/>
  <c r="O2576" i="4"/>
  <c r="N2576" i="4"/>
  <c r="Q2575" i="4"/>
  <c r="Q2574" i="4"/>
  <c r="Q2573" i="4"/>
  <c r="Q2572" i="4"/>
  <c r="P2571" i="4"/>
  <c r="O2571" i="4"/>
  <c r="N2571" i="4"/>
  <c r="Q2569" i="4"/>
  <c r="Q2568" i="4"/>
  <c r="Q2567" i="4"/>
  <c r="P2566" i="4"/>
  <c r="O2566" i="4"/>
  <c r="N2566" i="4"/>
  <c r="Q2565" i="4"/>
  <c r="Q2564" i="4"/>
  <c r="P2563" i="4"/>
  <c r="O2563" i="4"/>
  <c r="N2563" i="4"/>
  <c r="Q2562" i="4"/>
  <c r="P2561" i="4"/>
  <c r="O2561" i="4"/>
  <c r="N2561" i="4"/>
  <c r="Q2560" i="4"/>
  <c r="Q2559" i="4"/>
  <c r="P2558" i="4"/>
  <c r="O2558" i="4"/>
  <c r="N2558" i="4"/>
  <c r="Q2557" i="4"/>
  <c r="P2556" i="4"/>
  <c r="O2556" i="4"/>
  <c r="N2556" i="4"/>
  <c r="Q2555" i="4"/>
  <c r="P2554" i="4"/>
  <c r="O2554" i="4"/>
  <c r="N2554" i="4"/>
  <c r="Q2553" i="4"/>
  <c r="P2552" i="4"/>
  <c r="O2552" i="4"/>
  <c r="N2552" i="4"/>
  <c r="Q2551" i="4"/>
  <c r="P2550" i="4"/>
  <c r="O2550" i="4"/>
  <c r="N2550" i="4"/>
  <c r="Q2549" i="4"/>
  <c r="P2548" i="4"/>
  <c r="O2548" i="4"/>
  <c r="N2548" i="4"/>
  <c r="Q2547" i="4"/>
  <c r="Q2546" i="4"/>
  <c r="Q2545" i="4"/>
  <c r="Q2544" i="4"/>
  <c r="P2543" i="4"/>
  <c r="O2543" i="4"/>
  <c r="N2543" i="4"/>
  <c r="Q2541" i="4"/>
  <c r="P2540" i="4"/>
  <c r="O2540" i="4"/>
  <c r="N2540" i="4"/>
  <c r="Q2539" i="4"/>
  <c r="P2538" i="4"/>
  <c r="O2538" i="4"/>
  <c r="N2538" i="4"/>
  <c r="Q2537" i="4"/>
  <c r="Q2536" i="4"/>
  <c r="P2535" i="4"/>
  <c r="O2535" i="4"/>
  <c r="N2535" i="4"/>
  <c r="Q2534" i="4"/>
  <c r="Q2533" i="4"/>
  <c r="P2532" i="4"/>
  <c r="O2532" i="4"/>
  <c r="N2532" i="4"/>
  <c r="Q2531" i="4"/>
  <c r="P2530" i="4"/>
  <c r="O2530" i="4"/>
  <c r="N2530" i="4"/>
  <c r="Q2529" i="4"/>
  <c r="Q2528" i="4"/>
  <c r="Q2527" i="4"/>
  <c r="Q2526" i="4"/>
  <c r="Q2525" i="4"/>
  <c r="P2524" i="4"/>
  <c r="O2524" i="4"/>
  <c r="N2524" i="4"/>
  <c r="Q2523" i="4"/>
  <c r="P2522" i="4"/>
  <c r="O2522" i="4"/>
  <c r="N2522" i="4"/>
  <c r="Q2521" i="4"/>
  <c r="P2520" i="4"/>
  <c r="O2520" i="4"/>
  <c r="N2520" i="4"/>
  <c r="Q2519" i="4"/>
  <c r="Q2518" i="4"/>
  <c r="Q2517" i="4"/>
  <c r="Q2516" i="4"/>
  <c r="Q2515" i="4"/>
  <c r="P2514" i="4"/>
  <c r="O2514" i="4"/>
  <c r="N2514" i="4"/>
  <c r="Q2513" i="4"/>
  <c r="Q2512" i="4"/>
  <c r="Q2511" i="4"/>
  <c r="P2510" i="4"/>
  <c r="O2510" i="4"/>
  <c r="N2510" i="4"/>
  <c r="Q2509" i="4"/>
  <c r="Q2508" i="4"/>
  <c r="Q2507" i="4"/>
  <c r="P2506" i="4"/>
  <c r="O2506" i="4"/>
  <c r="N2506" i="4"/>
  <c r="Q2505" i="4"/>
  <c r="P2504" i="4"/>
  <c r="O2504" i="4"/>
  <c r="N2504" i="4"/>
  <c r="Q2503" i="4"/>
  <c r="P2502" i="4"/>
  <c r="O2502" i="4"/>
  <c r="N2502" i="4"/>
  <c r="Q2501" i="4"/>
  <c r="Q2500" i="4"/>
  <c r="Q2499" i="4"/>
  <c r="Q2498" i="4"/>
  <c r="P2497" i="4"/>
  <c r="O2497" i="4"/>
  <c r="N2497" i="4"/>
  <c r="Q2496" i="4"/>
  <c r="Q2495" i="4"/>
  <c r="P2494" i="4"/>
  <c r="O2494" i="4"/>
  <c r="N2494" i="4"/>
  <c r="Q2493" i="4"/>
  <c r="P2492" i="4"/>
  <c r="O2492" i="4"/>
  <c r="N2492" i="4"/>
  <c r="Q2491" i="4"/>
  <c r="Q2490" i="4"/>
  <c r="P2489" i="4"/>
  <c r="O2489" i="4"/>
  <c r="N2489" i="4"/>
  <c r="Q2488" i="4"/>
  <c r="P2487" i="4"/>
  <c r="O2487" i="4"/>
  <c r="N2487" i="4"/>
  <c r="Q2486" i="4"/>
  <c r="P2485" i="4"/>
  <c r="O2485" i="4"/>
  <c r="N2485" i="4"/>
  <c r="Q2484" i="4"/>
  <c r="Q2483" i="4"/>
  <c r="Q2482" i="4"/>
  <c r="Q2481" i="4"/>
  <c r="P2480" i="4"/>
  <c r="O2480" i="4"/>
  <c r="N2480" i="4"/>
  <c r="Q2478" i="4"/>
  <c r="Q2477" i="4"/>
  <c r="P2476" i="4"/>
  <c r="O2476" i="4"/>
  <c r="O2475" i="4" s="1"/>
  <c r="N2475" i="4"/>
  <c r="Q2474" i="4"/>
  <c r="Q2473" i="4"/>
  <c r="P2472" i="4"/>
  <c r="O2472" i="4"/>
  <c r="O2471" i="4" s="1"/>
  <c r="N2471" i="4"/>
  <c r="Q2470" i="4"/>
  <c r="Q2469" i="4"/>
  <c r="Q2468" i="4"/>
  <c r="Q2467" i="4"/>
  <c r="P2466" i="4"/>
  <c r="P2465" i="4" s="1"/>
  <c r="O2466" i="4"/>
  <c r="O2465" i="4" s="1"/>
  <c r="N2466" i="4"/>
  <c r="N2465" i="4" s="1"/>
  <c r="Q2464" i="4"/>
  <c r="Q2463" i="4"/>
  <c r="Q2462" i="4"/>
  <c r="Q2461" i="4"/>
  <c r="P2460" i="4"/>
  <c r="P2459" i="4" s="1"/>
  <c r="O2460" i="4"/>
  <c r="O2459" i="4" s="1"/>
  <c r="N2460" i="4"/>
  <c r="N2459" i="4" s="1"/>
  <c r="Q2458" i="4"/>
  <c r="Q2457" i="4"/>
  <c r="Q2456" i="4"/>
  <c r="Q2455" i="4"/>
  <c r="P2454" i="4"/>
  <c r="P2453" i="4" s="1"/>
  <c r="O2454" i="4"/>
  <c r="O2453" i="4" s="1"/>
  <c r="N2454" i="4"/>
  <c r="N2453" i="4" s="1"/>
  <c r="Q2452" i="4"/>
  <c r="Q2451" i="4"/>
  <c r="N2450" i="4"/>
  <c r="Q2450" i="4" s="1"/>
  <c r="Q2449" i="4"/>
  <c r="Q2448" i="4"/>
  <c r="N2447" i="4"/>
  <c r="Q2447" i="4" s="1"/>
  <c r="P2446" i="4"/>
  <c r="O2446" i="4"/>
  <c r="Q2445" i="4"/>
  <c r="Q2444" i="4"/>
  <c r="Q2443" i="4"/>
  <c r="N2442" i="4"/>
  <c r="Q2442" i="4" s="1"/>
  <c r="P2441" i="4"/>
  <c r="O2441" i="4"/>
  <c r="Q2440" i="4"/>
  <c r="Q2439" i="4"/>
  <c r="P2438" i="4"/>
  <c r="O2438" i="4"/>
  <c r="Q2437" i="4"/>
  <c r="Q2436" i="4"/>
  <c r="Q2435" i="4"/>
  <c r="Q2434" i="4"/>
  <c r="P2433" i="4"/>
  <c r="O2433" i="4"/>
  <c r="N2432" i="4"/>
  <c r="Q2431" i="4"/>
  <c r="Q2430" i="4"/>
  <c r="Q2429" i="4"/>
  <c r="Q2428" i="4"/>
  <c r="P2427" i="4"/>
  <c r="P2426" i="4" s="1"/>
  <c r="O2427" i="4"/>
  <c r="O2426" i="4" s="1"/>
  <c r="N2426" i="4"/>
  <c r="Q2425" i="4"/>
  <c r="P2424" i="4"/>
  <c r="O2424" i="4"/>
  <c r="Q2423" i="4"/>
  <c r="P2422" i="4"/>
  <c r="O2422" i="4"/>
  <c r="N2422" i="4"/>
  <c r="Q2421" i="4"/>
  <c r="Q2420" i="4"/>
  <c r="Q2419" i="4"/>
  <c r="Q2418" i="4"/>
  <c r="P2417" i="4"/>
  <c r="O2417" i="4"/>
  <c r="N2417" i="4"/>
  <c r="Q2415" i="4"/>
  <c r="Q2414" i="4"/>
  <c r="Q2413" i="4"/>
  <c r="Q2412" i="4"/>
  <c r="Q2411" i="4"/>
  <c r="P2410" i="4"/>
  <c r="O2410" i="4"/>
  <c r="N2410" i="4"/>
  <c r="Q2409" i="4"/>
  <c r="Q2408" i="4"/>
  <c r="Q2407" i="4"/>
  <c r="Q2406" i="4"/>
  <c r="Q2405" i="4"/>
  <c r="P2404" i="4"/>
  <c r="O2404" i="4"/>
  <c r="N2404" i="4"/>
  <c r="Q2402" i="4"/>
  <c r="P2401" i="4"/>
  <c r="O2401" i="4"/>
  <c r="Q2400" i="4"/>
  <c r="Q2399" i="4"/>
  <c r="Q2398" i="4"/>
  <c r="Q2397" i="4"/>
  <c r="P2396" i="4"/>
  <c r="O2396" i="4"/>
  <c r="N2396" i="4"/>
  <c r="Q2395" i="4"/>
  <c r="Q2394" i="4"/>
  <c r="Q2393" i="4"/>
  <c r="P2392" i="4"/>
  <c r="O2392" i="4"/>
  <c r="N2392" i="4"/>
  <c r="Q2391" i="4"/>
  <c r="Q2390" i="4"/>
  <c r="Q2389" i="4"/>
  <c r="Q2388" i="4"/>
  <c r="Q2387" i="4"/>
  <c r="P2386" i="4"/>
  <c r="O2386" i="4"/>
  <c r="N2386" i="4"/>
  <c r="Q2385" i="4"/>
  <c r="P2384" i="4"/>
  <c r="O2384" i="4"/>
  <c r="N2384" i="4"/>
  <c r="Q2383" i="4"/>
  <c r="P2382" i="4"/>
  <c r="O2382" i="4"/>
  <c r="N2382" i="4"/>
  <c r="Q2381" i="4"/>
  <c r="P2380" i="4"/>
  <c r="O2380" i="4"/>
  <c r="N2380" i="4"/>
  <c r="Q2379" i="4"/>
  <c r="Q2378" i="4"/>
  <c r="Q2377" i="4"/>
  <c r="P2376" i="4"/>
  <c r="O2376" i="4"/>
  <c r="N2376" i="4"/>
  <c r="Q2375" i="4"/>
  <c r="Q2374" i="4"/>
  <c r="Q2373" i="4"/>
  <c r="Q2372" i="4"/>
  <c r="P2371" i="4"/>
  <c r="O2371" i="4"/>
  <c r="N2371" i="4"/>
  <c r="Q2369" i="4"/>
  <c r="Q2368" i="4"/>
  <c r="P2367" i="4"/>
  <c r="O2367" i="4"/>
  <c r="N2367" i="4"/>
  <c r="Q2366" i="4"/>
  <c r="Q2365" i="4"/>
  <c r="Q2364" i="4"/>
  <c r="Q2363" i="4"/>
  <c r="P2362" i="4"/>
  <c r="O2362" i="4"/>
  <c r="N2362" i="4"/>
  <c r="Q2361" i="4"/>
  <c r="P2360" i="4"/>
  <c r="O2360" i="4"/>
  <c r="N2360" i="4"/>
  <c r="Q2359" i="4"/>
  <c r="Q2358" i="4"/>
  <c r="Q2357" i="4"/>
  <c r="Q2356" i="4"/>
  <c r="P2355" i="4"/>
  <c r="O2355" i="4"/>
  <c r="N2355" i="4"/>
  <c r="Q2353" i="4"/>
  <c r="P2352" i="4"/>
  <c r="O2352" i="4"/>
  <c r="N2352" i="4"/>
  <c r="Q2351" i="4"/>
  <c r="P2350" i="4"/>
  <c r="O2350" i="4"/>
  <c r="N2350" i="4"/>
  <c r="Q2349" i="4"/>
  <c r="Q2348" i="4"/>
  <c r="Q2347" i="4"/>
  <c r="Q2346" i="4"/>
  <c r="P2345" i="4"/>
  <c r="O2345" i="4"/>
  <c r="N2345" i="4"/>
  <c r="Q2143" i="4"/>
  <c r="Q2142" i="4"/>
  <c r="Q2141" i="4"/>
  <c r="Q2140" i="4"/>
  <c r="Q2139" i="4"/>
  <c r="Q2138" i="4"/>
  <c r="Q2137" i="4"/>
  <c r="Q2136" i="4"/>
  <c r="Q2135" i="4"/>
  <c r="Q2134" i="4"/>
  <c r="Q2133" i="4"/>
  <c r="Q2132" i="4"/>
  <c r="Q2131" i="4"/>
  <c r="Q2130" i="4"/>
  <c r="Q2129" i="4"/>
  <c r="Q2128" i="4"/>
  <c r="Q2127" i="4"/>
  <c r="Q2126" i="4"/>
  <c r="Q2125" i="4"/>
  <c r="Q2124" i="4"/>
  <c r="Q2123" i="4"/>
  <c r="Q2122" i="4"/>
  <c r="Q2121" i="4"/>
  <c r="Q2120" i="4"/>
  <c r="Q2119" i="4"/>
  <c r="Q2118" i="4"/>
  <c r="Q2117" i="4"/>
  <c r="Q2116" i="4"/>
  <c r="Q2115" i="4"/>
  <c r="P2114" i="4"/>
  <c r="O2114" i="4"/>
  <c r="Q2113" i="4"/>
  <c r="Q2112" i="4"/>
  <c r="Q2111" i="4"/>
  <c r="Q2110" i="4"/>
  <c r="Q2109" i="4"/>
  <c r="Q2108" i="4"/>
  <c r="Q2107" i="4"/>
  <c r="N2106" i="4"/>
  <c r="Q2106" i="4" s="1"/>
  <c r="Q2105" i="4"/>
  <c r="Q2104" i="4"/>
  <c r="P2103" i="4"/>
  <c r="O2103" i="4"/>
  <c r="N2103" i="4"/>
  <c r="Q2102" i="4"/>
  <c r="N2101" i="4"/>
  <c r="Q2101" i="4" s="1"/>
  <c r="Q2100" i="4"/>
  <c r="Q2099" i="4"/>
  <c r="P2098" i="4"/>
  <c r="O2098" i="4"/>
  <c r="N2098" i="4"/>
  <c r="Q2097" i="4"/>
  <c r="P2096" i="4"/>
  <c r="O2096" i="4"/>
  <c r="N2096" i="4"/>
  <c r="Q2095" i="4"/>
  <c r="N2094" i="4"/>
  <c r="Q2094" i="4" s="1"/>
  <c r="Q2093" i="4"/>
  <c r="P2092" i="4"/>
  <c r="Q2092" i="4" s="1"/>
  <c r="Q2091" i="4"/>
  <c r="Q2090" i="4"/>
  <c r="Q2089" i="4"/>
  <c r="Q2088" i="4"/>
  <c r="P2087" i="4"/>
  <c r="O2087" i="4"/>
  <c r="N2087" i="4"/>
  <c r="Q2086" i="4"/>
  <c r="P2085" i="4"/>
  <c r="O2085" i="4"/>
  <c r="N2085" i="4"/>
  <c r="Q2084" i="4"/>
  <c r="Q2083" i="4"/>
  <c r="Q2082" i="4"/>
  <c r="Q2081" i="4"/>
  <c r="P2080" i="4"/>
  <c r="O2080" i="4"/>
  <c r="N2080" i="4"/>
  <c r="Q2078" i="4"/>
  <c r="P2077" i="4"/>
  <c r="Q2077" i="4" s="1"/>
  <c r="Q2076" i="4"/>
  <c r="P2075" i="4"/>
  <c r="N2075" i="4"/>
  <c r="Q2075" i="4" s="1"/>
  <c r="Q2074" i="4"/>
  <c r="N2073" i="4"/>
  <c r="Q2073" i="4" s="1"/>
  <c r="Q2072" i="4"/>
  <c r="Q2071" i="4"/>
  <c r="Q2070" i="4"/>
  <c r="Q2069" i="4"/>
  <c r="P2068" i="4"/>
  <c r="O2068" i="4"/>
  <c r="O2067" i="4" s="1"/>
  <c r="N2068" i="4"/>
  <c r="Q2066" i="4"/>
  <c r="Q2065" i="4"/>
  <c r="P2064" i="4"/>
  <c r="O2064" i="4"/>
  <c r="Q2063" i="4"/>
  <c r="P2062" i="4"/>
  <c r="Q2062" i="4" s="1"/>
  <c r="Q2061" i="4"/>
  <c r="P2060" i="4"/>
  <c r="O2060" i="4"/>
  <c r="Q2059" i="4"/>
  <c r="O2058" i="4"/>
  <c r="Q2058" i="4" s="1"/>
  <c r="Q2057" i="4"/>
  <c r="Q2056" i="4"/>
  <c r="O2055" i="4"/>
  <c r="N2055" i="4"/>
  <c r="Q2055" i="4" s="1"/>
  <c r="Q2054" i="4"/>
  <c r="Q2053" i="4"/>
  <c r="Q2052" i="4"/>
  <c r="P2051" i="4"/>
  <c r="O2051" i="4"/>
  <c r="N2051" i="4"/>
  <c r="Q2050" i="4"/>
  <c r="Q2049" i="4"/>
  <c r="P2048" i="4"/>
  <c r="O2048" i="4"/>
  <c r="N2048" i="4"/>
  <c r="Q2047" i="4"/>
  <c r="Q2046" i="4"/>
  <c r="Q2045" i="4"/>
  <c r="Q2044" i="4"/>
  <c r="P2043" i="4"/>
  <c r="O2043" i="4"/>
  <c r="Q2041" i="4"/>
  <c r="N2040" i="4"/>
  <c r="Q2040" i="4" s="1"/>
  <c r="Q2039" i="4"/>
  <c r="O2038" i="4"/>
  <c r="N2038" i="4"/>
  <c r="Q2037" i="4"/>
  <c r="O2036" i="4"/>
  <c r="Q2036" i="4" s="1"/>
  <c r="Q2035" i="4"/>
  <c r="P2034" i="4"/>
  <c r="O2034" i="4"/>
  <c r="Q2033" i="4"/>
  <c r="Q2032" i="4"/>
  <c r="Q2031" i="4"/>
  <c r="P2030" i="4"/>
  <c r="O2030" i="4"/>
  <c r="N2030" i="4"/>
  <c r="Q2029" i="4"/>
  <c r="Q2028" i="4"/>
  <c r="Q2027" i="4"/>
  <c r="P2026" i="4"/>
  <c r="O2026" i="4"/>
  <c r="Q2025" i="4"/>
  <c r="N2024" i="4"/>
  <c r="Q2024" i="4" s="1"/>
  <c r="Q2023" i="4"/>
  <c r="P2022" i="4"/>
  <c r="O2022" i="4"/>
  <c r="N2022" i="4"/>
  <c r="Q2021" i="4"/>
  <c r="Q2020" i="4"/>
  <c r="Q2019" i="4"/>
  <c r="Q2018" i="4"/>
  <c r="P2017" i="4"/>
  <c r="O2017" i="4"/>
  <c r="N2017" i="4"/>
  <c r="Q2016" i="4"/>
  <c r="Q2015" i="4"/>
  <c r="Q2014" i="4"/>
  <c r="O2013" i="4"/>
  <c r="N2013" i="4"/>
  <c r="Q2012" i="4"/>
  <c r="Q2011" i="4"/>
  <c r="P2010" i="4"/>
  <c r="O2010" i="4"/>
  <c r="N2010" i="4"/>
  <c r="Q2009" i="4"/>
  <c r="Q2008" i="4"/>
  <c r="O2007" i="4"/>
  <c r="N2007" i="4"/>
  <c r="Q2006" i="4"/>
  <c r="N2005" i="4"/>
  <c r="Q2005" i="4" s="1"/>
  <c r="Q2004" i="4"/>
  <c r="P2003" i="4"/>
  <c r="O2003" i="4"/>
  <c r="N2003" i="4"/>
  <c r="Q2002" i="4"/>
  <c r="O2001" i="4"/>
  <c r="N2001" i="4"/>
  <c r="Q2000" i="4"/>
  <c r="Q1999" i="4"/>
  <c r="Q1998" i="4"/>
  <c r="Q1997" i="4"/>
  <c r="P1996" i="4"/>
  <c r="O1996" i="4"/>
  <c r="N1996" i="4"/>
  <c r="Q1995" i="4"/>
  <c r="P1994" i="4"/>
  <c r="O1994" i="4"/>
  <c r="N1994" i="4"/>
  <c r="Q1993" i="4"/>
  <c r="Q1992" i="4"/>
  <c r="P1991" i="4"/>
  <c r="N1991" i="4"/>
  <c r="Q1990" i="4"/>
  <c r="Q1989" i="4"/>
  <c r="P1988" i="4"/>
  <c r="O1988" i="4"/>
  <c r="N1988" i="4"/>
  <c r="Q1987" i="4"/>
  <c r="O1986" i="4"/>
  <c r="N1986" i="4"/>
  <c r="Q1985" i="4"/>
  <c r="Q1984" i="4"/>
  <c r="Q1983" i="4"/>
  <c r="Q1982" i="4"/>
  <c r="P1981" i="4"/>
  <c r="O1981" i="4"/>
  <c r="N1981" i="4"/>
  <c r="Q1979" i="4"/>
  <c r="Q1978" i="4"/>
  <c r="P1977" i="4"/>
  <c r="P1976" i="4" s="1"/>
  <c r="O1977" i="4"/>
  <c r="O1976" i="4" s="1"/>
  <c r="Q1975" i="4"/>
  <c r="Q1974" i="4"/>
  <c r="Q1973" i="4"/>
  <c r="Q1972" i="4"/>
  <c r="P1971" i="4"/>
  <c r="P1970" i="4" s="1"/>
  <c r="O1971" i="4"/>
  <c r="O1970" i="4" s="1"/>
  <c r="N1971" i="4"/>
  <c r="N1970" i="4" s="1"/>
  <c r="Q1969" i="4"/>
  <c r="Q1968" i="4"/>
  <c r="Q1967" i="4"/>
  <c r="Q1966" i="4"/>
  <c r="P1965" i="4"/>
  <c r="P1964" i="4" s="1"/>
  <c r="O1965" i="4"/>
  <c r="N1965" i="4"/>
  <c r="N1964" i="4" s="1"/>
  <c r="Q1962" i="4"/>
  <c r="N1961" i="4"/>
  <c r="Q1961" i="4" s="1"/>
  <c r="Q1960" i="4"/>
  <c r="N1959" i="4"/>
  <c r="Q1959" i="4" s="1"/>
  <c r="Q1958" i="4"/>
  <c r="N1957" i="4"/>
  <c r="Q1957" i="4" s="1"/>
  <c r="Q1956" i="4"/>
  <c r="Q1955" i="4"/>
  <c r="N1954" i="4"/>
  <c r="Q1954" i="4" s="1"/>
  <c r="Q1952" i="4"/>
  <c r="N1951" i="4"/>
  <c r="Q1951" i="4" s="1"/>
  <c r="Q1950" i="4"/>
  <c r="Q1949" i="4"/>
  <c r="Q1948" i="4"/>
  <c r="N1947" i="4"/>
  <c r="Q1945" i="4"/>
  <c r="P1944" i="4"/>
  <c r="O1944" i="4"/>
  <c r="Q1943" i="4"/>
  <c r="P1942" i="4"/>
  <c r="O1942" i="4"/>
  <c r="Q1941" i="4"/>
  <c r="P1940" i="4"/>
  <c r="O1940" i="4"/>
  <c r="Q1939" i="4"/>
  <c r="P1938" i="4"/>
  <c r="O1938" i="4"/>
  <c r="Q1938" i="4" s="1"/>
  <c r="Q1937" i="4"/>
  <c r="P1936" i="4"/>
  <c r="O1936" i="4"/>
  <c r="Q1935" i="4"/>
  <c r="Q1934" i="4"/>
  <c r="Q1933" i="4"/>
  <c r="Q1932" i="4"/>
  <c r="P1931" i="4"/>
  <c r="O1931" i="4"/>
  <c r="N1931" i="4"/>
  <c r="Q1930" i="4"/>
  <c r="Q1929" i="4"/>
  <c r="Q1928" i="4"/>
  <c r="Q1927" i="4"/>
  <c r="P1926" i="4"/>
  <c r="O1926" i="4"/>
  <c r="N1926" i="4"/>
  <c r="Q1924" i="4"/>
  <c r="O1923" i="4"/>
  <c r="N1923" i="4"/>
  <c r="Q1922" i="4"/>
  <c r="P1921" i="4"/>
  <c r="O1921" i="4"/>
  <c r="N1921" i="4"/>
  <c r="Q1920" i="4"/>
  <c r="Q1919" i="4"/>
  <c r="Q1918" i="4"/>
  <c r="Q1917" i="4"/>
  <c r="P1916" i="4"/>
  <c r="O1916" i="4"/>
  <c r="N1916" i="4"/>
  <c r="Q1914" i="4"/>
  <c r="Q1913" i="4"/>
  <c r="P1912" i="4"/>
  <c r="O1912" i="4"/>
  <c r="N1912" i="4"/>
  <c r="Q1911" i="4"/>
  <c r="Q1910" i="4"/>
  <c r="Q1909" i="4"/>
  <c r="Q1908" i="4"/>
  <c r="P1907" i="4"/>
  <c r="O1907" i="4"/>
  <c r="N1907" i="4"/>
  <c r="Q1905" i="4"/>
  <c r="Q1904" i="4"/>
  <c r="Q1903" i="4"/>
  <c r="N1902" i="4"/>
  <c r="Q1902" i="4" s="1"/>
  <c r="Q1900" i="4"/>
  <c r="N1899" i="4"/>
  <c r="Q1899" i="4" s="1"/>
  <c r="Q1898" i="4"/>
  <c r="Q1897" i="4"/>
  <c r="N1896" i="4"/>
  <c r="Q1896" i="4" s="1"/>
  <c r="P1895" i="4"/>
  <c r="O1895" i="4"/>
  <c r="Q1894" i="4"/>
  <c r="P1893" i="4"/>
  <c r="Q1893" i="4" s="1"/>
  <c r="Q1892" i="4"/>
  <c r="Q1891" i="4"/>
  <c r="Q1890" i="4"/>
  <c r="Q1889" i="4"/>
  <c r="P1888" i="4"/>
  <c r="O1888" i="4"/>
  <c r="O1887" i="4" s="1"/>
  <c r="Q1886" i="4"/>
  <c r="Q1885" i="4"/>
  <c r="Q1884" i="4"/>
  <c r="P1883" i="4"/>
  <c r="P1882" i="4" s="1"/>
  <c r="O1883" i="4"/>
  <c r="O1882" i="4" s="1"/>
  <c r="N1883" i="4"/>
  <c r="N1882" i="4" s="1"/>
  <c r="Q1881" i="4"/>
  <c r="O1880" i="4"/>
  <c r="N1880" i="4"/>
  <c r="Q1880" i="4" s="1"/>
  <c r="Q1879" i="4"/>
  <c r="Q1878" i="4"/>
  <c r="Q1877" i="4"/>
  <c r="P1876" i="4"/>
  <c r="O1876" i="4"/>
  <c r="N1876" i="4"/>
  <c r="Q1875" i="4"/>
  <c r="Q1874" i="4"/>
  <c r="Q1873" i="4"/>
  <c r="Q1872" i="4"/>
  <c r="Q1871" i="4"/>
  <c r="P1870" i="4"/>
  <c r="O1870" i="4"/>
  <c r="N1870" i="4"/>
  <c r="Q1869" i="4"/>
  <c r="P1868" i="4"/>
  <c r="O1868" i="4"/>
  <c r="N1868" i="4"/>
  <c r="Q1866" i="4"/>
  <c r="Q1865" i="4"/>
  <c r="Q1864" i="4"/>
  <c r="Q1863" i="4"/>
  <c r="P1862" i="4"/>
  <c r="O1862" i="4"/>
  <c r="N1862" i="4"/>
  <c r="Q1861" i="4"/>
  <c r="Q1860" i="4"/>
  <c r="O1859" i="4"/>
  <c r="N1859" i="4"/>
  <c r="Q1858" i="4"/>
  <c r="Q1857" i="4"/>
  <c r="Q1856" i="4"/>
  <c r="P1855" i="4"/>
  <c r="O1855" i="4"/>
  <c r="N1855" i="4"/>
  <c r="Q1854" i="4"/>
  <c r="P1853" i="4"/>
  <c r="Q1853" i="4" s="1"/>
  <c r="Q1852" i="4"/>
  <c r="Q1851" i="4"/>
  <c r="Q1850" i="4"/>
  <c r="Q1849" i="4"/>
  <c r="P1848" i="4"/>
  <c r="O1848" i="4"/>
  <c r="N1848" i="4"/>
  <c r="Q1847" i="4"/>
  <c r="Q1846" i="4"/>
  <c r="P1845" i="4"/>
  <c r="O1845" i="4"/>
  <c r="N1845" i="4"/>
  <c r="Q1844" i="4"/>
  <c r="Q1843" i="4"/>
  <c r="Q1842" i="4"/>
  <c r="Q1841" i="4"/>
  <c r="P1840" i="4"/>
  <c r="O1840" i="4"/>
  <c r="N1840" i="4"/>
  <c r="Q1838" i="4"/>
  <c r="N1837" i="4"/>
  <c r="Q1837" i="4" s="1"/>
  <c r="Q1836" i="4"/>
  <c r="O1835" i="4"/>
  <c r="N1835" i="4"/>
  <c r="Q1834" i="4"/>
  <c r="N1833" i="4"/>
  <c r="Q1832" i="4"/>
  <c r="P1831" i="4"/>
  <c r="O1831" i="4"/>
  <c r="N1831" i="4"/>
  <c r="Q1830" i="4"/>
  <c r="Q1829" i="4"/>
  <c r="Q1828" i="4"/>
  <c r="Q1827" i="4"/>
  <c r="P1826" i="4"/>
  <c r="O1826" i="4"/>
  <c r="N1826" i="4"/>
  <c r="Q1824" i="4"/>
  <c r="O1823" i="4"/>
  <c r="N1823" i="4"/>
  <c r="Q1822" i="4"/>
  <c r="P1821" i="4"/>
  <c r="O1821" i="4"/>
  <c r="N1821" i="4"/>
  <c r="Q1820" i="4"/>
  <c r="O1819" i="4"/>
  <c r="N1819" i="4"/>
  <c r="Q1818" i="4"/>
  <c r="P1817" i="4"/>
  <c r="O1817" i="4"/>
  <c r="N1817" i="4"/>
  <c r="Q1816" i="4"/>
  <c r="Q1815" i="4"/>
  <c r="Q1814" i="4"/>
  <c r="Q1813" i="4"/>
  <c r="P1812" i="4"/>
  <c r="O1812" i="4"/>
  <c r="N1812" i="4"/>
  <c r="Q1810" i="4"/>
  <c r="N1809" i="4"/>
  <c r="Q1809" i="4" s="1"/>
  <c r="Q1808" i="4"/>
  <c r="P1807" i="4"/>
  <c r="O1807" i="4"/>
  <c r="N1807" i="4"/>
  <c r="Q1806" i="4"/>
  <c r="P1805" i="4"/>
  <c r="O1805" i="4"/>
  <c r="N1805" i="4"/>
  <c r="Q1804" i="4"/>
  <c r="P1803" i="4"/>
  <c r="O1803" i="4"/>
  <c r="N1803" i="4"/>
  <c r="Q1802" i="4"/>
  <c r="O1801" i="4"/>
  <c r="N1801" i="4"/>
  <c r="Q1800" i="4"/>
  <c r="Q1799" i="4"/>
  <c r="Q1798" i="4"/>
  <c r="Q1797" i="4"/>
  <c r="P1796" i="4"/>
  <c r="O1796" i="4"/>
  <c r="N1796" i="4"/>
  <c r="Q1794" i="4"/>
  <c r="N1793" i="4"/>
  <c r="Q1793" i="4" s="1"/>
  <c r="Q1792" i="4"/>
  <c r="O1791" i="4"/>
  <c r="N1791" i="4"/>
  <c r="Q1790" i="4"/>
  <c r="O1789" i="4"/>
  <c r="N1789" i="4"/>
  <c r="Q1788" i="4"/>
  <c r="P1787" i="4"/>
  <c r="O1787" i="4"/>
  <c r="N1787" i="4"/>
  <c r="Q1786" i="4"/>
  <c r="Q1785" i="4"/>
  <c r="Q1784" i="4"/>
  <c r="Q1783" i="4"/>
  <c r="P1782" i="4"/>
  <c r="O1782" i="4"/>
  <c r="N1782" i="4"/>
  <c r="Q1780" i="4"/>
  <c r="N1779" i="4"/>
  <c r="Q1779" i="4" s="1"/>
  <c r="Q1778" i="4"/>
  <c r="P1777" i="4"/>
  <c r="O1777" i="4"/>
  <c r="N1777" i="4"/>
  <c r="Q1776" i="4"/>
  <c r="P1775" i="4"/>
  <c r="O1775" i="4"/>
  <c r="N1775" i="4"/>
  <c r="Q1774" i="4"/>
  <c r="P1773" i="4"/>
  <c r="O1773" i="4"/>
  <c r="N1773" i="4"/>
  <c r="Q1772" i="4"/>
  <c r="P1771" i="4"/>
  <c r="O1771" i="4"/>
  <c r="N1771" i="4"/>
  <c r="Q1770" i="4"/>
  <c r="Q1769" i="4"/>
  <c r="Q1768" i="4"/>
  <c r="Q1767" i="4"/>
  <c r="P1766" i="4"/>
  <c r="O1766" i="4"/>
  <c r="N1766" i="4"/>
  <c r="Q1764" i="4"/>
  <c r="P1763" i="4"/>
  <c r="O1763" i="4"/>
  <c r="N1763" i="4"/>
  <c r="Q1762" i="4"/>
  <c r="P1761" i="4"/>
  <c r="O1761" i="4"/>
  <c r="N1761" i="4"/>
  <c r="Q1760" i="4"/>
  <c r="P1759" i="4"/>
  <c r="O1759" i="4"/>
  <c r="N1759" i="4"/>
  <c r="Q1758" i="4"/>
  <c r="P1757" i="4"/>
  <c r="O1757" i="4"/>
  <c r="N1757" i="4"/>
  <c r="Q1756" i="4"/>
  <c r="Q1755" i="4"/>
  <c r="Q1754" i="4"/>
  <c r="Q1753" i="4"/>
  <c r="P1752" i="4"/>
  <c r="O1752" i="4"/>
  <c r="N1752" i="4"/>
  <c r="Q1750" i="4"/>
  <c r="N1749" i="4"/>
  <c r="Q1749" i="4" s="1"/>
  <c r="Q1748" i="4"/>
  <c r="O1747" i="4"/>
  <c r="N1747" i="4"/>
  <c r="Q1746" i="4"/>
  <c r="P1745" i="4"/>
  <c r="O1745" i="4"/>
  <c r="N1745" i="4"/>
  <c r="Q1744" i="4"/>
  <c r="P1743" i="4"/>
  <c r="O1743" i="4"/>
  <c r="N1743" i="4"/>
  <c r="Q1742" i="4"/>
  <c r="P1741" i="4"/>
  <c r="O1741" i="4"/>
  <c r="N1741" i="4"/>
  <c r="Q1740" i="4"/>
  <c r="Q1739" i="4"/>
  <c r="Q1738" i="4"/>
  <c r="Q1737" i="4"/>
  <c r="P1736" i="4"/>
  <c r="O1736" i="4"/>
  <c r="N1736" i="4"/>
  <c r="Q1734" i="4"/>
  <c r="O1733" i="4"/>
  <c r="Q1733" i="4" s="1"/>
  <c r="Q1732" i="4"/>
  <c r="P1731" i="4"/>
  <c r="O1731" i="4"/>
  <c r="Q1730" i="4"/>
  <c r="P1729" i="4"/>
  <c r="O1729" i="4"/>
  <c r="Q1728" i="4"/>
  <c r="P1727" i="4"/>
  <c r="O1727" i="4"/>
  <c r="Q1726" i="4"/>
  <c r="Q1725" i="4"/>
  <c r="Q1724" i="4"/>
  <c r="Q1723" i="4"/>
  <c r="P1722" i="4"/>
  <c r="O1722" i="4"/>
  <c r="N1722" i="4"/>
  <c r="N1721" i="4" s="1"/>
  <c r="Q1720" i="4"/>
  <c r="P1719" i="4"/>
  <c r="O1719" i="4"/>
  <c r="N1719" i="4"/>
  <c r="Q1718" i="4"/>
  <c r="P1717" i="4"/>
  <c r="O1717" i="4"/>
  <c r="N1717" i="4"/>
  <c r="Q1716" i="4"/>
  <c r="P1715" i="4"/>
  <c r="O1715" i="4"/>
  <c r="N1715" i="4"/>
  <c r="Q1714" i="4"/>
  <c r="P1713" i="4"/>
  <c r="O1713" i="4"/>
  <c r="N1713" i="4"/>
  <c r="Q1712" i="4"/>
  <c r="P1711" i="4"/>
  <c r="O1711" i="4"/>
  <c r="N1711" i="4"/>
  <c r="Q1710" i="4"/>
  <c r="Q1709" i="4"/>
  <c r="Q1708" i="4"/>
  <c r="Q1707" i="4"/>
  <c r="P1706" i="4"/>
  <c r="O1706" i="4"/>
  <c r="N1706" i="4"/>
  <c r="Q1704" i="4"/>
  <c r="O1703" i="4"/>
  <c r="N1703" i="4"/>
  <c r="Q1703" i="4" s="1"/>
  <c r="Q1702" i="4"/>
  <c r="P1701" i="4"/>
  <c r="O1701" i="4"/>
  <c r="N1701" i="4"/>
  <c r="Q1700" i="4"/>
  <c r="N1699" i="4"/>
  <c r="Q1699" i="4" s="1"/>
  <c r="Q1698" i="4"/>
  <c r="N1697" i="4"/>
  <c r="Q1697" i="4" s="1"/>
  <c r="Q1696" i="4"/>
  <c r="P1695" i="4"/>
  <c r="N1695" i="4"/>
  <c r="Q1694" i="4"/>
  <c r="Q1693" i="4"/>
  <c r="Q1692" i="4"/>
  <c r="Q1691" i="4"/>
  <c r="P1690" i="4"/>
  <c r="O1690" i="4"/>
  <c r="N1690" i="4"/>
  <c r="Q1688" i="4"/>
  <c r="O1687" i="4"/>
  <c r="N1687" i="4"/>
  <c r="Q1686" i="4"/>
  <c r="P1685" i="4"/>
  <c r="O1685" i="4"/>
  <c r="N1685" i="4"/>
  <c r="Q1684" i="4"/>
  <c r="P1683" i="4"/>
  <c r="O1683" i="4"/>
  <c r="N1683" i="4"/>
  <c r="Q1682" i="4"/>
  <c r="O1681" i="4"/>
  <c r="N1681" i="4"/>
  <c r="Q1681" i="4" s="1"/>
  <c r="Q1680" i="4"/>
  <c r="Q1679" i="4"/>
  <c r="Q1678" i="4"/>
  <c r="Q1677" i="4"/>
  <c r="P1676" i="4"/>
  <c r="O1676" i="4"/>
  <c r="N1676" i="4"/>
  <c r="Q1674" i="4"/>
  <c r="N1673" i="4"/>
  <c r="Q1673" i="4" s="1"/>
  <c r="Q1672" i="4"/>
  <c r="P1671" i="4"/>
  <c r="O1671" i="4"/>
  <c r="N1671" i="4"/>
  <c r="Q1670" i="4"/>
  <c r="P1669" i="4"/>
  <c r="O1669" i="4"/>
  <c r="N1669" i="4"/>
  <c r="Q1668" i="4"/>
  <c r="P1667" i="4"/>
  <c r="Q1667" i="4" s="1"/>
  <c r="Q1666" i="4"/>
  <c r="Q1665" i="4"/>
  <c r="Q1664" i="4"/>
  <c r="Q1663" i="4"/>
  <c r="P1662" i="4"/>
  <c r="O1662" i="4"/>
  <c r="N1662" i="4"/>
  <c r="Q1660" i="4"/>
  <c r="O1659" i="4"/>
  <c r="N1659" i="4"/>
  <c r="Q1658" i="4"/>
  <c r="O1657" i="4"/>
  <c r="N1657" i="4"/>
  <c r="Q1656" i="4"/>
  <c r="P1655" i="4"/>
  <c r="P1647" i="4" s="1"/>
  <c r="O1655" i="4"/>
  <c r="N1655" i="4"/>
  <c r="Q1654" i="4"/>
  <c r="O1653" i="4"/>
  <c r="N1653" i="4"/>
  <c r="Q1652" i="4"/>
  <c r="Q1651" i="4"/>
  <c r="Q1509" i="4"/>
  <c r="Q1508" i="4"/>
  <c r="Q1507" i="4"/>
  <c r="Q1506" i="4"/>
  <c r="Q1505" i="4"/>
  <c r="Q1504" i="4"/>
  <c r="P1503" i="4"/>
  <c r="O1503" i="4"/>
  <c r="O1502" i="4" s="1"/>
  <c r="Q1501" i="4"/>
  <c r="Q1500" i="4"/>
  <c r="Q1499" i="4"/>
  <c r="Q1498" i="4"/>
  <c r="Q1497" i="4"/>
  <c r="P1496" i="4"/>
  <c r="O1496" i="4"/>
  <c r="Q1495" i="4"/>
  <c r="Q1494" i="4"/>
  <c r="Q1493" i="4"/>
  <c r="P1492" i="4"/>
  <c r="O1492" i="4"/>
  <c r="Q1491" i="4"/>
  <c r="Q1490" i="4"/>
  <c r="Q1489" i="4"/>
  <c r="Q1488" i="4"/>
  <c r="Q1487" i="4"/>
  <c r="Q1486" i="4"/>
  <c r="Q1485" i="4"/>
  <c r="P1484" i="4"/>
  <c r="O1484" i="4"/>
  <c r="Q1483" i="4"/>
  <c r="Q1482" i="4"/>
  <c r="P1481" i="4"/>
  <c r="O1481" i="4"/>
  <c r="Q1480" i="4"/>
  <c r="P1479" i="4"/>
  <c r="O1479" i="4"/>
  <c r="Q1478" i="4"/>
  <c r="Q1477" i="4"/>
  <c r="Q1476" i="4"/>
  <c r="P1475" i="4"/>
  <c r="O1475" i="4"/>
  <c r="Q1473" i="4"/>
  <c r="Q1472" i="4"/>
  <c r="Q1471" i="4"/>
  <c r="Q1470" i="4"/>
  <c r="Q1469" i="4"/>
  <c r="Q1468" i="4"/>
  <c r="Q1467" i="4"/>
  <c r="Q1466" i="4"/>
  <c r="Q1465" i="4"/>
  <c r="Q1464" i="4"/>
  <c r="Q1463" i="4"/>
  <c r="O1462" i="4"/>
  <c r="Q1462" i="4" s="1"/>
  <c r="Q1461" i="4"/>
  <c r="Q1460" i="4"/>
  <c r="Q1459" i="4"/>
  <c r="Q1458" i="4"/>
  <c r="P1457" i="4"/>
  <c r="O1457" i="4"/>
  <c r="Q1456" i="4"/>
  <c r="Q1455" i="4"/>
  <c r="Q1454" i="4"/>
  <c r="Q1453" i="4"/>
  <c r="Q1452" i="4"/>
  <c r="Q1451" i="4"/>
  <c r="Q1450" i="4"/>
  <c r="P1449" i="4"/>
  <c r="O1449" i="4"/>
  <c r="Q1447" i="4"/>
  <c r="Q1446" i="4"/>
  <c r="Q1445" i="4"/>
  <c r="Q1444" i="4"/>
  <c r="Q1443" i="4"/>
  <c r="Q1442" i="4"/>
  <c r="Q1441" i="4"/>
  <c r="P1440" i="4"/>
  <c r="O1440" i="4"/>
  <c r="Q1439" i="4"/>
  <c r="Q1438" i="4"/>
  <c r="Q1437" i="4"/>
  <c r="Q1436" i="4"/>
  <c r="Q1435" i="4"/>
  <c r="P1434" i="4"/>
  <c r="O1434" i="4"/>
  <c r="Q1433" i="4"/>
  <c r="Q1432" i="4"/>
  <c r="P1431" i="4"/>
  <c r="O1431" i="4"/>
  <c r="Q1430" i="4"/>
  <c r="Q1429" i="4"/>
  <c r="Q1428" i="4"/>
  <c r="Q1427" i="4"/>
  <c r="Q1426" i="4"/>
  <c r="Q1425" i="4"/>
  <c r="P1424" i="4"/>
  <c r="O1424" i="4"/>
  <c r="Q1423" i="4"/>
  <c r="Q1422" i="4"/>
  <c r="P1421" i="4"/>
  <c r="O1421" i="4"/>
  <c r="Q1420" i="4"/>
  <c r="Q1419" i="4"/>
  <c r="Q1418" i="4"/>
  <c r="P1417" i="4"/>
  <c r="O1417" i="4"/>
  <c r="Q1416" i="4"/>
  <c r="Q1415" i="4"/>
  <c r="Q1414" i="4"/>
  <c r="Q1413" i="4"/>
  <c r="Q1412" i="4"/>
  <c r="P1411" i="4"/>
  <c r="O1411" i="4"/>
  <c r="Q1410" i="4"/>
  <c r="Q1409" i="4"/>
  <c r="Q1408" i="4"/>
  <c r="Q1407" i="4"/>
  <c r="Q1406" i="4"/>
  <c r="Q1405" i="4"/>
  <c r="P1404" i="4"/>
  <c r="O1404" i="4"/>
  <c r="Q1402" i="4"/>
  <c r="Q1401" i="4"/>
  <c r="Q1400" i="4"/>
  <c r="Q1399" i="4"/>
  <c r="Q1398" i="4"/>
  <c r="Q1397" i="4"/>
  <c r="P1396" i="4"/>
  <c r="P1395" i="4" s="1"/>
  <c r="O1396" i="4"/>
  <c r="O1395" i="4" s="1"/>
  <c r="Q1394" i="4"/>
  <c r="Q1393" i="4"/>
  <c r="Q1392" i="4"/>
  <c r="Q1391" i="4"/>
  <c r="P1390" i="4"/>
  <c r="O1390" i="4"/>
  <c r="O1389" i="4" s="1"/>
  <c r="Q1388" i="4"/>
  <c r="Q1387" i="4"/>
  <c r="Q1386" i="4"/>
  <c r="Q1385" i="4"/>
  <c r="Q1384" i="4"/>
  <c r="P1383" i="4"/>
  <c r="O1383" i="4"/>
  <c r="Q1383" i="4" s="1"/>
  <c r="Q1382" i="4"/>
  <c r="Q1381" i="4"/>
  <c r="Q1380" i="4"/>
  <c r="P1379" i="4"/>
  <c r="O1379" i="4"/>
  <c r="Q1377" i="4"/>
  <c r="Q1376" i="4"/>
  <c r="Q1375" i="4"/>
  <c r="P1374" i="4"/>
  <c r="P1373" i="4" s="1"/>
  <c r="O1374" i="4"/>
  <c r="O1373" i="4" s="1"/>
  <c r="Q1372" i="4"/>
  <c r="Q1371" i="4"/>
  <c r="Q1370" i="4"/>
  <c r="Q1369" i="4"/>
  <c r="Q1368" i="4"/>
  <c r="Q1367" i="4"/>
  <c r="P1366" i="4"/>
  <c r="O1366" i="4"/>
  <c r="Q1365" i="4"/>
  <c r="Q1364" i="4"/>
  <c r="Q1363" i="4"/>
  <c r="Q1362" i="4"/>
  <c r="P1361" i="4"/>
  <c r="P1360" i="4" s="1"/>
  <c r="O1361" i="4"/>
  <c r="O1360" i="4" s="1"/>
  <c r="Q1359" i="4"/>
  <c r="Q1358" i="4"/>
  <c r="Q1357" i="4"/>
  <c r="Q1356" i="4"/>
  <c r="P1355" i="4"/>
  <c r="O1355" i="4"/>
  <c r="Q1354" i="4"/>
  <c r="Q1353" i="4"/>
  <c r="Q1352" i="4"/>
  <c r="Q1351" i="4"/>
  <c r="Q1350" i="4"/>
  <c r="P1349" i="4"/>
  <c r="O1349" i="4"/>
  <c r="Q1348" i="4"/>
  <c r="Q1347" i="4"/>
  <c r="Q1346" i="4"/>
  <c r="Q1345" i="4"/>
  <c r="P1344" i="4"/>
  <c r="O1344" i="4"/>
  <c r="Q1343" i="4"/>
  <c r="Q1342" i="4"/>
  <c r="Q1341" i="4"/>
  <c r="Q1340" i="4"/>
  <c r="P1339" i="4"/>
  <c r="O1339" i="4"/>
  <c r="Q1338" i="4"/>
  <c r="P1337" i="4"/>
  <c r="O1337" i="4"/>
  <c r="Q1336" i="4"/>
  <c r="Q1335" i="4"/>
  <c r="Q1334" i="4"/>
  <c r="P1333" i="4"/>
  <c r="O1333" i="4"/>
  <c r="Q1331" i="4"/>
  <c r="Q1330" i="4"/>
  <c r="Q1329" i="4"/>
  <c r="Q1328" i="4"/>
  <c r="P1327" i="4"/>
  <c r="O1327" i="4"/>
  <c r="Q1326" i="4"/>
  <c r="Q1325" i="4"/>
  <c r="Q1324" i="4"/>
  <c r="Q1323" i="4"/>
  <c r="P1322" i="4"/>
  <c r="O1322" i="4"/>
  <c r="Q1321" i="4"/>
  <c r="Q1320" i="4"/>
  <c r="P1319" i="4"/>
  <c r="O1319" i="4"/>
  <c r="Q1318" i="4"/>
  <c r="Q1317" i="4"/>
  <c r="Q1316" i="4"/>
  <c r="P1315" i="4"/>
  <c r="Q1313" i="4"/>
  <c r="Q1312" i="4"/>
  <c r="Q1311" i="4"/>
  <c r="Q1310" i="4"/>
  <c r="Q1309" i="4"/>
  <c r="Q1308" i="4"/>
  <c r="Q1307" i="4"/>
  <c r="Q1306" i="4"/>
  <c r="P1305" i="4"/>
  <c r="O1305" i="4"/>
  <c r="O1304" i="4" s="1"/>
  <c r="Q1303" i="4"/>
  <c r="Q1302" i="4"/>
  <c r="Q1301" i="4"/>
  <c r="Q1300" i="4"/>
  <c r="Q1299" i="4"/>
  <c r="Q1298" i="4"/>
  <c r="Q1297" i="4"/>
  <c r="Q1296" i="4"/>
  <c r="P1295" i="4"/>
  <c r="P1294" i="4" s="1"/>
  <c r="O1295" i="4"/>
  <c r="Q1293" i="4"/>
  <c r="Q1292" i="4"/>
  <c r="Q1291" i="4"/>
  <c r="Q1290" i="4"/>
  <c r="Q1289" i="4"/>
  <c r="Q1288" i="4"/>
  <c r="Q1287" i="4"/>
  <c r="Q1286" i="4"/>
  <c r="P1285" i="4"/>
  <c r="O1285" i="4"/>
  <c r="O1284" i="4" s="1"/>
  <c r="Q1283" i="4"/>
  <c r="Q1282" i="4"/>
  <c r="Q1281" i="4"/>
  <c r="Q1280" i="4"/>
  <c r="P1279" i="4"/>
  <c r="O1279" i="4"/>
  <c r="Q1278" i="4"/>
  <c r="Q1277" i="4"/>
  <c r="P1276" i="4"/>
  <c r="O1276" i="4"/>
  <c r="Q1275" i="4"/>
  <c r="Q1274" i="4"/>
  <c r="Q1273" i="4"/>
  <c r="P1272" i="4"/>
  <c r="O1272" i="4"/>
  <c r="Q1270" i="4"/>
  <c r="Q1269" i="4"/>
  <c r="Q1268" i="4"/>
  <c r="O1267" i="4"/>
  <c r="Q1267" i="4" s="1"/>
  <c r="Q1266" i="4"/>
  <c r="P1265" i="4"/>
  <c r="O1265" i="4"/>
  <c r="Q1264" i="4"/>
  <c r="P1263" i="4"/>
  <c r="O1263" i="4"/>
  <c r="Q1262" i="4"/>
  <c r="Q1261" i="4"/>
  <c r="Q1260" i="4"/>
  <c r="P1259" i="4"/>
  <c r="O1259" i="4"/>
  <c r="Q1257" i="4"/>
  <c r="Q1256" i="4"/>
  <c r="Q1255" i="4"/>
  <c r="Q1254" i="4"/>
  <c r="Q1253" i="4"/>
  <c r="Q1252" i="4"/>
  <c r="Q1251" i="4"/>
  <c r="P1250" i="4"/>
  <c r="O1250" i="4"/>
  <c r="Q1249" i="4"/>
  <c r="Q1248" i="4"/>
  <c r="Q1247" i="4"/>
  <c r="P1246" i="4"/>
  <c r="O1246" i="4"/>
  <c r="Q1244" i="4"/>
  <c r="Q1243" i="4"/>
  <c r="Q1242" i="4"/>
  <c r="Q1241" i="4"/>
  <c r="Q1240" i="4"/>
  <c r="Q1239" i="4"/>
  <c r="Q1238" i="4"/>
  <c r="Q1237" i="4"/>
  <c r="P1236" i="4"/>
  <c r="O1236" i="4"/>
  <c r="O1235" i="4" s="1"/>
  <c r="Q1234" i="4"/>
  <c r="Q1233" i="4"/>
  <c r="Q1232" i="4"/>
  <c r="Q1231" i="4"/>
  <c r="Q1230" i="4"/>
  <c r="Q1229" i="4"/>
  <c r="Q1228" i="4"/>
  <c r="Q1227" i="4"/>
  <c r="P1226" i="4"/>
  <c r="P1225" i="4" s="1"/>
  <c r="O1226" i="4"/>
  <c r="O1225" i="4" s="1"/>
  <c r="Q1224" i="4"/>
  <c r="Q1223" i="4"/>
  <c r="Q1222" i="4"/>
  <c r="O1221" i="4"/>
  <c r="Q1221" i="4" s="1"/>
  <c r="Q1220" i="4"/>
  <c r="Q1219" i="4"/>
  <c r="Q1218" i="4"/>
  <c r="Q1217" i="4"/>
  <c r="Q1216" i="4"/>
  <c r="P1215" i="4"/>
  <c r="O1215" i="4"/>
  <c r="Q1213" i="4"/>
  <c r="Q1212" i="4"/>
  <c r="Q1211" i="4"/>
  <c r="Q1210" i="4"/>
  <c r="Q1209" i="4"/>
  <c r="Q1208" i="4"/>
  <c r="Q1207" i="4"/>
  <c r="P1206" i="4"/>
  <c r="P1205" i="4" s="1"/>
  <c r="O1206" i="4"/>
  <c r="O1205" i="4" s="1"/>
  <c r="Q1204" i="4"/>
  <c r="Q1203" i="4"/>
  <c r="Q1202" i="4"/>
  <c r="Q1201" i="4"/>
  <c r="Q1200" i="4"/>
  <c r="Q1199" i="4"/>
  <c r="Q1198" i="4"/>
  <c r="P1197" i="4"/>
  <c r="P1196" i="4" s="1"/>
  <c r="O1197" i="4"/>
  <c r="Q1195" i="4"/>
  <c r="Q1194" i="4"/>
  <c r="Q1193" i="4"/>
  <c r="O1192" i="4"/>
  <c r="Q1192" i="4" s="1"/>
  <c r="Q1191" i="4"/>
  <c r="Q1190" i="4"/>
  <c r="Q1189" i="4"/>
  <c r="Q1188" i="4"/>
  <c r="P1187" i="4"/>
  <c r="O1187" i="4"/>
  <c r="Q1186" i="4"/>
  <c r="Q1185" i="4"/>
  <c r="Q1184" i="4"/>
  <c r="Q1183" i="4"/>
  <c r="P1182" i="4"/>
  <c r="O1182" i="4"/>
  <c r="Q1180" i="4"/>
  <c r="Q1179" i="4"/>
  <c r="Q1178" i="4"/>
  <c r="Q1177" i="4"/>
  <c r="Q1176" i="4"/>
  <c r="P1175" i="4"/>
  <c r="P1174" i="4" s="1"/>
  <c r="O1175" i="4"/>
  <c r="Q1172" i="4"/>
  <c r="Q1171" i="4"/>
  <c r="Q1170" i="4"/>
  <c r="Q1169" i="4"/>
  <c r="Q1168" i="4"/>
  <c r="P1167" i="4"/>
  <c r="P1166" i="4" s="1"/>
  <c r="O1167" i="4"/>
  <c r="O1166" i="4" s="1"/>
  <c r="N1167" i="4"/>
  <c r="N1166" i="4" s="1"/>
  <c r="Q1165" i="4"/>
  <c r="O1164" i="4"/>
  <c r="N1164" i="4"/>
  <c r="Q1163" i="4"/>
  <c r="N1162" i="4"/>
  <c r="Q1162" i="4" s="1"/>
  <c r="Q1161" i="4"/>
  <c r="O1160" i="4"/>
  <c r="Q1160" i="4" s="1"/>
  <c r="Q1159" i="4"/>
  <c r="Q1158" i="4"/>
  <c r="O1157" i="4"/>
  <c r="N1157" i="4"/>
  <c r="Q1157" i="4" s="1"/>
  <c r="Q1156" i="4"/>
  <c r="Q1155" i="4"/>
  <c r="Q1154" i="4"/>
  <c r="Q1153" i="4"/>
  <c r="P1152" i="4"/>
  <c r="O1152" i="4"/>
  <c r="N1152" i="4"/>
  <c r="Q1151" i="4"/>
  <c r="Q1150" i="4"/>
  <c r="Q1149" i="4"/>
  <c r="P1148" i="4"/>
  <c r="O1148" i="4"/>
  <c r="N1148" i="4"/>
  <c r="Q1147" i="4"/>
  <c r="P1146" i="4"/>
  <c r="O1146" i="4"/>
  <c r="Q1145" i="4"/>
  <c r="Q1144" i="4"/>
  <c r="P1143" i="4"/>
  <c r="N1143" i="4"/>
  <c r="Q1142" i="4"/>
  <c r="O1141" i="4"/>
  <c r="Q1141" i="4" s="1"/>
  <c r="Q1140" i="4"/>
  <c r="Q1139" i="4"/>
  <c r="Q1138" i="4"/>
  <c r="Q1137" i="4"/>
  <c r="P1136" i="4"/>
  <c r="O1136" i="4"/>
  <c r="N1136" i="4"/>
  <c r="Q1135" i="4"/>
  <c r="Q1134" i="4"/>
  <c r="Q1133" i="4"/>
  <c r="Q1132" i="4"/>
  <c r="P1131" i="4"/>
  <c r="O1131" i="4"/>
  <c r="N1131" i="4"/>
  <c r="Q1130" i="4"/>
  <c r="Q1129" i="4"/>
  <c r="O1128" i="4"/>
  <c r="N1128" i="4"/>
  <c r="Q1127" i="4"/>
  <c r="N1126" i="4"/>
  <c r="Q1126" i="4" s="1"/>
  <c r="Q1125" i="4"/>
  <c r="Q1124" i="4"/>
  <c r="P1123" i="4"/>
  <c r="N1123" i="4"/>
  <c r="Q1122" i="4"/>
  <c r="P1121" i="4"/>
  <c r="O1121" i="4"/>
  <c r="N1121" i="4"/>
  <c r="Q1120" i="4"/>
  <c r="Q1119" i="4"/>
  <c r="Q1118" i="4"/>
  <c r="N1117" i="4"/>
  <c r="Q1116" i="4"/>
  <c r="Q1115" i="4"/>
  <c r="Q1114" i="4"/>
  <c r="P1113" i="4"/>
  <c r="O1113" i="4"/>
  <c r="N1113" i="4"/>
  <c r="Q1111" i="4"/>
  <c r="Q1110" i="4"/>
  <c r="N1109" i="4"/>
  <c r="Q1109" i="4" s="1"/>
  <c r="Q1108" i="4"/>
  <c r="Q1107" i="4"/>
  <c r="Q1106" i="4"/>
  <c r="P1105" i="4"/>
  <c r="O1105" i="4"/>
  <c r="N1105" i="4"/>
  <c r="Q1104" i="4"/>
  <c r="Q1103" i="4"/>
  <c r="Q1102" i="4"/>
  <c r="P1101" i="4"/>
  <c r="O1101" i="4"/>
  <c r="N1101" i="4"/>
  <c r="Q1100" i="4"/>
  <c r="P1099" i="4"/>
  <c r="O1099" i="4"/>
  <c r="N1099" i="4"/>
  <c r="Q1098" i="4"/>
  <c r="Q1097" i="4"/>
  <c r="O1096" i="4"/>
  <c r="N1096" i="4"/>
  <c r="Q1095" i="4"/>
  <c r="N1094" i="4"/>
  <c r="Q1094" i="4" s="1"/>
  <c r="Q1093" i="4"/>
  <c r="N1092" i="4"/>
  <c r="Q1092" i="4" s="1"/>
  <c r="Q1091" i="4"/>
  <c r="Q1090" i="4"/>
  <c r="Q1089" i="4"/>
  <c r="P1088" i="4"/>
  <c r="O1088" i="4"/>
  <c r="N1088" i="4"/>
  <c r="Q1086" i="4"/>
  <c r="N1085" i="4"/>
  <c r="Q1085" i="4" s="1"/>
  <c r="Q1084" i="4"/>
  <c r="N1083" i="4"/>
  <c r="Q1083" i="4" s="1"/>
  <c r="Q1082" i="4"/>
  <c r="N1081" i="4"/>
  <c r="Q1079" i="4"/>
  <c r="N1078" i="4"/>
  <c r="Q1078" i="4" s="1"/>
  <c r="Q1077" i="4"/>
  <c r="N1076" i="4"/>
  <c r="Q1074" i="4"/>
  <c r="P1073" i="4"/>
  <c r="O1073" i="4"/>
  <c r="Q1072" i="4"/>
  <c r="P1071" i="4"/>
  <c r="Q1071" i="4" s="1"/>
  <c r="Q1070" i="4"/>
  <c r="Q1069" i="4"/>
  <c r="P1068" i="4"/>
  <c r="O1068" i="4"/>
  <c r="Q1067" i="4"/>
  <c r="O1066" i="4"/>
  <c r="Q1066" i="4" s="1"/>
  <c r="Q1065" i="4"/>
  <c r="O1064" i="4"/>
  <c r="Q1064" i="4" s="1"/>
  <c r="Q1063" i="4"/>
  <c r="O1062" i="4"/>
  <c r="Q1062" i="4" s="1"/>
  <c r="Q1061" i="4"/>
  <c r="Q1060" i="4"/>
  <c r="Q1059" i="4"/>
  <c r="P1058" i="4"/>
  <c r="O1058" i="4"/>
  <c r="Q1056" i="4"/>
  <c r="P1055" i="4"/>
  <c r="Q1054" i="4"/>
  <c r="O1053" i="4"/>
  <c r="N1053" i="4"/>
  <c r="Q1053" i="4" s="1"/>
  <c r="Q1052" i="4"/>
  <c r="O1051" i="4"/>
  <c r="N1051" i="4"/>
  <c r="Q1050" i="4"/>
  <c r="Q1049" i="4"/>
  <c r="Q1048" i="4"/>
  <c r="P1047" i="4"/>
  <c r="O1047" i="4"/>
  <c r="N1047" i="4"/>
  <c r="Q1045" i="4"/>
  <c r="O1044" i="4"/>
  <c r="Q1044" i="4" s="1"/>
  <c r="Q1043" i="4"/>
  <c r="P1042" i="4"/>
  <c r="O1042" i="4"/>
  <c r="N1042" i="4"/>
  <c r="Q1041" i="4"/>
  <c r="P1040" i="4"/>
  <c r="O1040" i="4"/>
  <c r="N1040" i="4"/>
  <c r="Q1039" i="4"/>
  <c r="P1038" i="4"/>
  <c r="Q1038" i="4" s="1"/>
  <c r="Q1037" i="4"/>
  <c r="N1036" i="4"/>
  <c r="Q1036" i="4" s="1"/>
  <c r="Q1035" i="4"/>
  <c r="O1034" i="4"/>
  <c r="N1034" i="4"/>
  <c r="Q1033" i="4"/>
  <c r="O1032" i="4"/>
  <c r="N1032" i="4"/>
  <c r="Q1031" i="4"/>
  <c r="O1030" i="4"/>
  <c r="N1030" i="4"/>
  <c r="Q1029" i="4"/>
  <c r="N1028" i="4"/>
  <c r="Q1028" i="4" s="1"/>
  <c r="Q1027" i="4"/>
  <c r="O1026" i="4"/>
  <c r="Q1026" i="4" s="1"/>
  <c r="Q1025" i="4"/>
  <c r="P1024" i="4"/>
  <c r="Q1024" i="4" s="1"/>
  <c r="Q1023" i="4"/>
  <c r="P1022" i="4"/>
  <c r="Q1022" i="4" s="1"/>
  <c r="Q1021" i="4"/>
  <c r="P1020" i="4"/>
  <c r="O1020" i="4"/>
  <c r="N1020" i="4"/>
  <c r="Q1019" i="4"/>
  <c r="O1018" i="4"/>
  <c r="Q1018" i="4" s="1"/>
  <c r="Q1017" i="4"/>
  <c r="Q1016" i="4"/>
  <c r="Q1015" i="4"/>
  <c r="P1014" i="4"/>
  <c r="O1014" i="4"/>
  <c r="N1014" i="4"/>
  <c r="Q1012" i="4"/>
  <c r="Q1011" i="4"/>
  <c r="Q1010" i="4"/>
  <c r="P1009" i="4"/>
  <c r="P1008" i="4" s="1"/>
  <c r="O1009" i="4"/>
  <c r="O1008" i="4" s="1"/>
  <c r="N1009" i="4"/>
  <c r="Q1007" i="4"/>
  <c r="Q1006" i="4"/>
  <c r="O1005" i="4"/>
  <c r="Q1004" i="4"/>
  <c r="Q1003" i="4"/>
  <c r="Q1002" i="4"/>
  <c r="P1001" i="4"/>
  <c r="P1000" i="4" s="1"/>
  <c r="O1001" i="4"/>
  <c r="N1001" i="4"/>
  <c r="Q999" i="4"/>
  <c r="Q998" i="4"/>
  <c r="P997" i="4"/>
  <c r="O997" i="4"/>
  <c r="N997" i="4"/>
  <c r="Q996" i="4"/>
  <c r="P995" i="4"/>
  <c r="O995" i="4"/>
  <c r="N995" i="4"/>
  <c r="Q994" i="4"/>
  <c r="P993" i="4"/>
  <c r="O993" i="4"/>
  <c r="N993" i="4"/>
  <c r="Q992" i="4"/>
  <c r="Q991" i="4"/>
  <c r="N990" i="4"/>
  <c r="Q990" i="4" s="1"/>
  <c r="Q989" i="4"/>
  <c r="Q988" i="4"/>
  <c r="Q987" i="4"/>
  <c r="P986" i="4"/>
  <c r="O986" i="4"/>
  <c r="Q985" i="4"/>
  <c r="Q984" i="4"/>
  <c r="Q983" i="4"/>
  <c r="P982" i="4"/>
  <c r="O982" i="4"/>
  <c r="Q981" i="4"/>
  <c r="Q980" i="4"/>
  <c r="Q979" i="4"/>
  <c r="Q978" i="4"/>
  <c r="P977" i="4"/>
  <c r="O977" i="4"/>
  <c r="N977" i="4"/>
  <c r="Q976" i="4"/>
  <c r="Q975" i="4"/>
  <c r="Q974" i="4"/>
  <c r="P973" i="4"/>
  <c r="O973" i="4"/>
  <c r="N973" i="4"/>
  <c r="Q971" i="4"/>
  <c r="O970" i="4"/>
  <c r="Q970" i="4" s="1"/>
  <c r="Q969" i="4"/>
  <c r="Q968" i="4"/>
  <c r="Q967" i="4"/>
  <c r="P966" i="4"/>
  <c r="P965" i="4" s="1"/>
  <c r="O966" i="4"/>
  <c r="Q964" i="4"/>
  <c r="P963" i="4"/>
  <c r="O963" i="4"/>
  <c r="N963" i="4"/>
  <c r="Q962" i="4"/>
  <c r="O961" i="4"/>
  <c r="Q961" i="4" s="1"/>
  <c r="Q960" i="4"/>
  <c r="Q959" i="4"/>
  <c r="Q958" i="4"/>
  <c r="P957" i="4"/>
  <c r="O957" i="4"/>
  <c r="N957" i="4"/>
  <c r="Q956" i="4"/>
  <c r="P955" i="4"/>
  <c r="O955" i="4"/>
  <c r="N955" i="4"/>
  <c r="Q954" i="4"/>
  <c r="Q953" i="4"/>
  <c r="Q952" i="4"/>
  <c r="P951" i="4"/>
  <c r="O951" i="4"/>
  <c r="N951" i="4"/>
  <c r="Q949" i="4"/>
  <c r="O948" i="4"/>
  <c r="N948" i="4"/>
  <c r="Q947" i="4"/>
  <c r="Q946" i="4"/>
  <c r="Q945" i="4"/>
  <c r="P944" i="4"/>
  <c r="P943" i="4" s="1"/>
  <c r="O944" i="4"/>
  <c r="N944" i="4"/>
  <c r="Q942" i="4"/>
  <c r="P941" i="4"/>
  <c r="P940" i="4" s="1"/>
  <c r="O941" i="4"/>
  <c r="N941" i="4"/>
  <c r="N940" i="4" s="1"/>
  <c r="Q939" i="4"/>
  <c r="P938" i="4"/>
  <c r="O938" i="4"/>
  <c r="N938" i="4"/>
  <c r="Q937" i="4"/>
  <c r="Q936" i="4"/>
  <c r="Q935" i="4"/>
  <c r="Q934" i="4"/>
  <c r="P933" i="4"/>
  <c r="O933" i="4"/>
  <c r="N933" i="4"/>
  <c r="Q932" i="4"/>
  <c r="N931" i="4"/>
  <c r="Q931" i="4" s="1"/>
  <c r="Q930" i="4"/>
  <c r="Q929" i="4"/>
  <c r="Q928" i="4"/>
  <c r="P927" i="4"/>
  <c r="O927" i="4"/>
  <c r="N927" i="4"/>
  <c r="Q926" i="4"/>
  <c r="P925" i="4"/>
  <c r="O925" i="4"/>
  <c r="Q924" i="4"/>
  <c r="Q923" i="4"/>
  <c r="Q922" i="4"/>
  <c r="Q921" i="4"/>
  <c r="P920" i="4"/>
  <c r="O920" i="4"/>
  <c r="N920" i="4"/>
  <c r="Q919" i="4"/>
  <c r="O918" i="4"/>
  <c r="N918" i="4"/>
  <c r="Q917" i="4"/>
  <c r="P916" i="4"/>
  <c r="O916" i="4"/>
  <c r="N916" i="4"/>
  <c r="Q915" i="4"/>
  <c r="P914" i="4"/>
  <c r="O914" i="4"/>
  <c r="N914" i="4"/>
  <c r="Q913" i="4"/>
  <c r="P912" i="4"/>
  <c r="O912" i="4"/>
  <c r="N912" i="4"/>
  <c r="Q911" i="4"/>
  <c r="Q910" i="4"/>
  <c r="Q909" i="4"/>
  <c r="P908" i="4"/>
  <c r="O908" i="4"/>
  <c r="N908" i="4"/>
  <c r="Q907" i="4"/>
  <c r="N906" i="4"/>
  <c r="Q906" i="4" s="1"/>
  <c r="Q905" i="4"/>
  <c r="Q904" i="4"/>
  <c r="Q903" i="4"/>
  <c r="Q902" i="4"/>
  <c r="Q901" i="4"/>
  <c r="P900" i="4"/>
  <c r="O900" i="4"/>
  <c r="N900" i="4"/>
  <c r="Q899" i="4"/>
  <c r="Q898" i="4"/>
  <c r="Q897" i="4"/>
  <c r="P896" i="4"/>
  <c r="O896" i="4"/>
  <c r="N896" i="4"/>
  <c r="Q894" i="4"/>
  <c r="N893" i="4"/>
  <c r="Q893" i="4" s="1"/>
  <c r="Q892" i="4"/>
  <c r="P891" i="4"/>
  <c r="N891" i="4"/>
  <c r="Q890" i="4"/>
  <c r="Q889" i="4"/>
  <c r="P888" i="4"/>
  <c r="O888" i="4"/>
  <c r="N888" i="4"/>
  <c r="Q887" i="4"/>
  <c r="P886" i="4"/>
  <c r="O886" i="4"/>
  <c r="N886" i="4"/>
  <c r="Q885" i="4"/>
  <c r="P884" i="4"/>
  <c r="O884" i="4"/>
  <c r="N884" i="4"/>
  <c r="Q883" i="4"/>
  <c r="Q882" i="4"/>
  <c r="Q881" i="4"/>
  <c r="Q880" i="4"/>
  <c r="P879" i="4"/>
  <c r="O879" i="4"/>
  <c r="N879" i="4"/>
  <c r="Q877" i="4"/>
  <c r="N876" i="4"/>
  <c r="Q876" i="4" s="1"/>
  <c r="Q875" i="4"/>
  <c r="Q874" i="4"/>
  <c r="N873" i="4"/>
  <c r="Q873" i="4" s="1"/>
  <c r="Q872" i="4"/>
  <c r="Q871" i="4"/>
  <c r="Q870" i="4"/>
  <c r="N869" i="4"/>
  <c r="Q869" i="4" s="1"/>
  <c r="Q868" i="4"/>
  <c r="Q867" i="4"/>
  <c r="P866" i="4"/>
  <c r="O866" i="4"/>
  <c r="N866" i="4"/>
  <c r="Q865" i="4"/>
  <c r="Q864" i="4"/>
  <c r="P863" i="4"/>
  <c r="O863" i="4"/>
  <c r="N863" i="4"/>
  <c r="Q862" i="4"/>
  <c r="Q861" i="4"/>
  <c r="P860" i="4"/>
  <c r="O860" i="4"/>
  <c r="N860" i="4"/>
  <c r="Q859" i="4"/>
  <c r="Q858" i="4"/>
  <c r="Q857" i="4"/>
  <c r="Q856" i="4"/>
  <c r="P855" i="4"/>
  <c r="O855" i="4"/>
  <c r="N855" i="4"/>
  <c r="Q853" i="4"/>
  <c r="N852" i="4"/>
  <c r="Q852" i="4" s="1"/>
  <c r="Q851" i="4"/>
  <c r="N850" i="4"/>
  <c r="Q849" i="4"/>
  <c r="N848" i="4"/>
  <c r="Q848" i="4" s="1"/>
  <c r="Q847" i="4"/>
  <c r="Q846" i="4"/>
  <c r="P845" i="4"/>
  <c r="O845" i="4"/>
  <c r="N845" i="4"/>
  <c r="Q844" i="4"/>
  <c r="P843" i="4"/>
  <c r="O843" i="4"/>
  <c r="N843" i="4"/>
  <c r="Q842" i="4"/>
  <c r="P841" i="4"/>
  <c r="O841" i="4"/>
  <c r="N841" i="4"/>
  <c r="Q840" i="4"/>
  <c r="Q839" i="4"/>
  <c r="Q838" i="4"/>
  <c r="Q837" i="4"/>
  <c r="P836" i="4"/>
  <c r="O836" i="4"/>
  <c r="N836" i="4"/>
  <c r="Q834" i="4"/>
  <c r="N833" i="4"/>
  <c r="Q833" i="4" s="1"/>
  <c r="Q832" i="4"/>
  <c r="N831" i="4"/>
  <c r="Q831" i="4" s="1"/>
  <c r="Q830" i="4"/>
  <c r="Q829" i="4"/>
  <c r="P828" i="4"/>
  <c r="O828" i="4"/>
  <c r="N828" i="4"/>
  <c r="Q828" i="4" s="1"/>
  <c r="Q827" i="4"/>
  <c r="P826" i="4"/>
  <c r="O826" i="4"/>
  <c r="N826" i="4"/>
  <c r="Q825" i="4"/>
  <c r="Q824" i="4"/>
  <c r="P823" i="4"/>
  <c r="O823" i="4"/>
  <c r="N823" i="4"/>
  <c r="Q822" i="4"/>
  <c r="Q821" i="4"/>
  <c r="Q820" i="4"/>
  <c r="Q819" i="4"/>
  <c r="P818" i="4"/>
  <c r="O818" i="4"/>
  <c r="N818" i="4"/>
  <c r="Q816" i="4"/>
  <c r="N815" i="4"/>
  <c r="Q815" i="4" s="1"/>
  <c r="Q814" i="4"/>
  <c r="N813" i="4"/>
  <c r="Q813" i="4" s="1"/>
  <c r="Q812" i="4"/>
  <c r="O811" i="4"/>
  <c r="Q811" i="4" s="1"/>
  <c r="Q810" i="4"/>
  <c r="N809" i="4"/>
  <c r="Q809" i="4" s="1"/>
  <c r="Q808" i="4"/>
  <c r="Q807" i="4"/>
  <c r="P806" i="4"/>
  <c r="O806" i="4"/>
  <c r="N806" i="4"/>
  <c r="Q805" i="4"/>
  <c r="Q804" i="4"/>
  <c r="P803" i="4"/>
  <c r="O803" i="4"/>
  <c r="N803" i="4"/>
  <c r="Q802" i="4"/>
  <c r="Q801" i="4"/>
  <c r="P800" i="4"/>
  <c r="O800" i="4"/>
  <c r="N800" i="4"/>
  <c r="Q799" i="4"/>
  <c r="Q798" i="4"/>
  <c r="Q797" i="4"/>
  <c r="P796" i="4"/>
  <c r="O796" i="4"/>
  <c r="N796" i="4"/>
  <c r="Q794" i="4"/>
  <c r="N793" i="4"/>
  <c r="Q793" i="4" s="1"/>
  <c r="Q792" i="4"/>
  <c r="O791" i="4"/>
  <c r="Q791" i="4" s="1"/>
  <c r="Q790" i="4"/>
  <c r="N789" i="4"/>
  <c r="Q789" i="4" s="1"/>
  <c r="Q788" i="4"/>
  <c r="Q787" i="4"/>
  <c r="P786" i="4"/>
  <c r="O786" i="4"/>
  <c r="N786" i="4"/>
  <c r="Q785" i="4"/>
  <c r="P784" i="4"/>
  <c r="O784" i="4"/>
  <c r="N784" i="4"/>
  <c r="Q783" i="4"/>
  <c r="Q782" i="4"/>
  <c r="P781" i="4"/>
  <c r="O781" i="4"/>
  <c r="N781" i="4"/>
  <c r="Q780" i="4"/>
  <c r="Q779" i="4"/>
  <c r="Q778" i="4"/>
  <c r="Q777" i="4"/>
  <c r="P776" i="4"/>
  <c r="O776" i="4"/>
  <c r="N776" i="4"/>
  <c r="Q774" i="4"/>
  <c r="N773" i="4"/>
  <c r="Q773" i="4" s="1"/>
  <c r="Q772" i="4"/>
  <c r="Q771" i="4"/>
  <c r="Q770" i="4"/>
  <c r="N769" i="4"/>
  <c r="Q769" i="4" s="1"/>
  <c r="Q768" i="4"/>
  <c r="Q767" i="4"/>
  <c r="P766" i="4"/>
  <c r="O766" i="4"/>
  <c r="N766" i="4"/>
  <c r="Q765" i="4"/>
  <c r="Q764" i="4"/>
  <c r="Q763" i="4"/>
  <c r="N762" i="4"/>
  <c r="Q762" i="4" s="1"/>
  <c r="Q761" i="4"/>
  <c r="Q760" i="4"/>
  <c r="P759" i="4"/>
  <c r="O759" i="4"/>
  <c r="N759" i="4"/>
  <c r="Q758" i="4"/>
  <c r="Q757" i="4"/>
  <c r="P756" i="4"/>
  <c r="O756" i="4"/>
  <c r="N756" i="4"/>
  <c r="Q755" i="4"/>
  <c r="Q754" i="4"/>
  <c r="P753" i="4"/>
  <c r="O753" i="4"/>
  <c r="N753" i="4"/>
  <c r="Q752" i="4"/>
  <c r="Q751" i="4"/>
  <c r="Q750" i="4"/>
  <c r="Q749" i="4"/>
  <c r="P748" i="4"/>
  <c r="O748" i="4"/>
  <c r="N748" i="4"/>
  <c r="Q746" i="4"/>
  <c r="N745" i="4"/>
  <c r="Q745" i="4" s="1"/>
  <c r="Q744" i="4"/>
  <c r="P743" i="4"/>
  <c r="Q743" i="4" s="1"/>
  <c r="Q742" i="4"/>
  <c r="Q741" i="4"/>
  <c r="P740" i="4"/>
  <c r="O740" i="4"/>
  <c r="N740" i="4"/>
  <c r="Q739" i="4"/>
  <c r="P738" i="4"/>
  <c r="O738" i="4"/>
  <c r="N738" i="4"/>
  <c r="Q737" i="4"/>
  <c r="P736" i="4"/>
  <c r="O736" i="4"/>
  <c r="N736" i="4"/>
  <c r="Q735" i="4"/>
  <c r="Q734" i="4"/>
  <c r="Q733" i="4"/>
  <c r="P732" i="4"/>
  <c r="O732" i="4"/>
  <c r="N732" i="4"/>
  <c r="Q730" i="4"/>
  <c r="N729" i="4"/>
  <c r="Q729" i="4" s="1"/>
  <c r="Q728" i="4"/>
  <c r="Q727" i="4"/>
  <c r="P726" i="4"/>
  <c r="O726" i="4"/>
  <c r="N726" i="4"/>
  <c r="Q725" i="4"/>
  <c r="P724" i="4"/>
  <c r="O724" i="4"/>
  <c r="N724" i="4"/>
  <c r="Q723" i="4"/>
  <c r="P722" i="4"/>
  <c r="O722" i="4"/>
  <c r="N722" i="4"/>
  <c r="Q721" i="4"/>
  <c r="Q720" i="4"/>
  <c r="Q719" i="4"/>
  <c r="Q718" i="4"/>
  <c r="P717" i="4"/>
  <c r="O717" i="4"/>
  <c r="N717" i="4"/>
  <c r="Q715" i="4"/>
  <c r="N714" i="4"/>
  <c r="Q714" i="4" s="1"/>
  <c r="Q713" i="4"/>
  <c r="N712" i="4"/>
  <c r="Q712" i="4" s="1"/>
  <c r="Q711" i="4"/>
  <c r="P710" i="4"/>
  <c r="Q710" i="4" s="1"/>
  <c r="Q709" i="4"/>
  <c r="N708" i="4"/>
  <c r="Q708" i="4" s="1"/>
  <c r="Q707" i="4"/>
  <c r="Q706" i="4"/>
  <c r="O705" i="4"/>
  <c r="N705" i="4"/>
  <c r="Q704" i="4"/>
  <c r="P703" i="4"/>
  <c r="O703" i="4"/>
  <c r="N703" i="4"/>
  <c r="Q702" i="4"/>
  <c r="Q701" i="4"/>
  <c r="P700" i="4"/>
  <c r="O700" i="4"/>
  <c r="N700" i="4"/>
  <c r="Q699" i="4"/>
  <c r="Q698" i="4"/>
  <c r="Q697" i="4"/>
  <c r="Q696" i="4"/>
  <c r="P695" i="4"/>
  <c r="O695" i="4"/>
  <c r="N695" i="4"/>
  <c r="Q693" i="4"/>
  <c r="N692" i="4"/>
  <c r="Q692" i="4" s="1"/>
  <c r="Q691" i="4"/>
  <c r="O690" i="4"/>
  <c r="Q690" i="4" s="1"/>
  <c r="Q689" i="4"/>
  <c r="N688" i="4"/>
  <c r="Q688" i="4" s="1"/>
  <c r="Q687" i="4"/>
  <c r="Q686" i="4"/>
  <c r="P685" i="4"/>
  <c r="O685" i="4"/>
  <c r="N685" i="4"/>
  <c r="Q684" i="4"/>
  <c r="Q683" i="4"/>
  <c r="P682" i="4"/>
  <c r="O682" i="4"/>
  <c r="N682" i="4"/>
  <c r="Q681" i="4"/>
  <c r="Q680" i="4"/>
  <c r="Q679" i="4"/>
  <c r="Q678" i="4"/>
  <c r="P677" i="4"/>
  <c r="O677" i="4"/>
  <c r="N677" i="4"/>
  <c r="Q675" i="4"/>
  <c r="Q674" i="4" s="1"/>
  <c r="N674" i="4"/>
  <c r="Q673" i="4"/>
  <c r="P672" i="4"/>
  <c r="O672" i="4"/>
  <c r="N672" i="4"/>
  <c r="Q671" i="4"/>
  <c r="Q670" i="4"/>
  <c r="P669" i="4"/>
  <c r="O669" i="4"/>
  <c r="N669" i="4"/>
  <c r="Q668" i="4"/>
  <c r="Q667" i="4"/>
  <c r="P666" i="4"/>
  <c r="O666" i="4"/>
  <c r="N666" i="4"/>
  <c r="Q665" i="4"/>
  <c r="Q664" i="4"/>
  <c r="Q663" i="4"/>
  <c r="Q662" i="4"/>
  <c r="P661" i="4"/>
  <c r="O661" i="4"/>
  <c r="N661" i="4"/>
  <c r="Q659" i="4"/>
  <c r="P658" i="4"/>
  <c r="Q658" i="4" s="1"/>
  <c r="Q657" i="4"/>
  <c r="P656" i="4"/>
  <c r="O656" i="4"/>
  <c r="N656" i="4"/>
  <c r="Q655" i="4"/>
  <c r="Q654" i="4"/>
  <c r="P653" i="4"/>
  <c r="O653" i="4"/>
  <c r="N653" i="4"/>
  <c r="Q652" i="4"/>
  <c r="Q651" i="4"/>
  <c r="P650" i="4"/>
  <c r="O650" i="4"/>
  <c r="N650" i="4"/>
  <c r="Q649" i="4"/>
  <c r="Q648" i="4"/>
  <c r="P647" i="4"/>
  <c r="O647" i="4"/>
  <c r="Q646" i="4"/>
  <c r="Q645" i="4"/>
  <c r="Q644" i="4"/>
  <c r="Q643" i="4"/>
  <c r="P642" i="4"/>
  <c r="O642" i="4"/>
  <c r="N642" i="4"/>
  <c r="Q640" i="4"/>
  <c r="Q639" i="4" s="1"/>
  <c r="N639" i="4"/>
  <c r="Q638" i="4"/>
  <c r="Q637" i="4"/>
  <c r="P636" i="4"/>
  <c r="N636" i="4"/>
  <c r="Q635" i="4"/>
  <c r="N634" i="4"/>
  <c r="Q634" i="4" s="1"/>
  <c r="Q633" i="4"/>
  <c r="Q632" i="4"/>
  <c r="P631" i="4"/>
  <c r="O631" i="4"/>
  <c r="N631" i="4"/>
  <c r="Q630" i="4"/>
  <c r="P629" i="4"/>
  <c r="O629" i="4"/>
  <c r="N629" i="4"/>
  <c r="Q628" i="4"/>
  <c r="P627" i="4"/>
  <c r="O627" i="4"/>
  <c r="N627" i="4"/>
  <c r="Q626" i="4"/>
  <c r="Q625" i="4"/>
  <c r="Q624" i="4"/>
  <c r="Q623" i="4"/>
  <c r="P622" i="4"/>
  <c r="O622" i="4"/>
  <c r="N622" i="4"/>
  <c r="Q620" i="4"/>
  <c r="P619" i="4"/>
  <c r="Q619" i="4" s="1"/>
  <c r="Q618" i="4"/>
  <c r="P617" i="4"/>
  <c r="O617" i="4"/>
  <c r="N617" i="4"/>
  <c r="Q616" i="4"/>
  <c r="O615" i="4"/>
  <c r="N615" i="4"/>
  <c r="Q614" i="4"/>
  <c r="Q613" i="4"/>
  <c r="Q612" i="4"/>
  <c r="P611" i="4"/>
  <c r="O611" i="4"/>
  <c r="N611" i="4"/>
  <c r="Q610" i="4"/>
  <c r="P609" i="4"/>
  <c r="O609" i="4"/>
  <c r="N609" i="4"/>
  <c r="Q608" i="4"/>
  <c r="Q607" i="4"/>
  <c r="Q606" i="4"/>
  <c r="P605" i="4"/>
  <c r="O605" i="4"/>
  <c r="N605" i="4"/>
  <c r="Q603" i="4"/>
  <c r="O602" i="4"/>
  <c r="Q602" i="4" s="1"/>
  <c r="Q601" i="4"/>
  <c r="Q600" i="4"/>
  <c r="Q599" i="4"/>
  <c r="P598" i="4"/>
  <c r="P597" i="4" s="1"/>
  <c r="O598" i="4"/>
  <c r="N598" i="4"/>
  <c r="N597" i="4" s="1"/>
  <c r="M596" i="4"/>
  <c r="L596" i="4"/>
  <c r="Q595" i="4"/>
  <c r="P594" i="4"/>
  <c r="Q594" i="4" s="1"/>
  <c r="Q593" i="4"/>
  <c r="P592" i="4"/>
  <c r="Q592" i="4" s="1"/>
  <c r="Q591" i="4"/>
  <c r="P590" i="4"/>
  <c r="Q590" i="4" s="1"/>
  <c r="Q589" i="4"/>
  <c r="O588" i="4"/>
  <c r="Q588" i="4" s="1"/>
  <c r="Q587" i="4"/>
  <c r="N586" i="4"/>
  <c r="Q586" i="4" s="1"/>
  <c r="Q585" i="4"/>
  <c r="Q584" i="4"/>
  <c r="Q583" i="4"/>
  <c r="N582" i="4"/>
  <c r="M582" i="4"/>
  <c r="L582" i="4"/>
  <c r="Q581" i="4"/>
  <c r="N580" i="4"/>
  <c r="Q580" i="4" s="1"/>
  <c r="Q579" i="4"/>
  <c r="Q578" i="4"/>
  <c r="P577" i="4"/>
  <c r="O577" i="4"/>
  <c r="Q576" i="4"/>
  <c r="Q575" i="4"/>
  <c r="P574" i="4"/>
  <c r="O574" i="4"/>
  <c r="N574" i="4"/>
  <c r="M574" i="4"/>
  <c r="Q573" i="4"/>
  <c r="Q572" i="4"/>
  <c r="Q571" i="4"/>
  <c r="Q570" i="4"/>
  <c r="P569" i="4"/>
  <c r="O569" i="4"/>
  <c r="N569" i="4"/>
  <c r="M569" i="4"/>
  <c r="Q568" i="4"/>
  <c r="Q567" i="4"/>
  <c r="Q566" i="4"/>
  <c r="Q565" i="4"/>
  <c r="O564" i="4"/>
  <c r="Q564" i="4" s="1"/>
  <c r="Q563" i="4"/>
  <c r="P562" i="4"/>
  <c r="O562" i="4"/>
  <c r="Q561" i="4"/>
  <c r="Q560" i="4"/>
  <c r="O559" i="4"/>
  <c r="N559" i="4"/>
  <c r="M559" i="4"/>
  <c r="Q558" i="4"/>
  <c r="P557" i="4"/>
  <c r="N557" i="4"/>
  <c r="Q556" i="4"/>
  <c r="N555" i="4"/>
  <c r="Q555" i="4" s="1"/>
  <c r="Q554" i="4"/>
  <c r="Q553" i="4"/>
  <c r="N552" i="4"/>
  <c r="M552" i="4"/>
  <c r="Q551" i="4"/>
  <c r="M550" i="4"/>
  <c r="Q550" i="4" s="1"/>
  <c r="Q549" i="4"/>
  <c r="Q548" i="4"/>
  <c r="P547" i="4"/>
  <c r="O547" i="4"/>
  <c r="N547" i="4"/>
  <c r="M547" i="4"/>
  <c r="Q546" i="4"/>
  <c r="Q545" i="4"/>
  <c r="Q544" i="4"/>
  <c r="Q543" i="4"/>
  <c r="P542" i="4"/>
  <c r="O542" i="4"/>
  <c r="N542" i="4"/>
  <c r="M542" i="4"/>
  <c r="L542" i="4"/>
  <c r="Q541" i="4"/>
  <c r="L540" i="4"/>
  <c r="Q540" i="4" s="1"/>
  <c r="Q539" i="4"/>
  <c r="M538" i="4"/>
  <c r="Q538" i="4" s="1"/>
  <c r="Q537" i="4"/>
  <c r="Q536" i="4"/>
  <c r="Q535" i="4"/>
  <c r="P534" i="4"/>
  <c r="O534" i="4"/>
  <c r="N534" i="4"/>
  <c r="M534" i="4"/>
  <c r="Q533" i="4"/>
  <c r="P532" i="4"/>
  <c r="Q532" i="4" s="1"/>
  <c r="Q531" i="4"/>
  <c r="Q530" i="4"/>
  <c r="Q529" i="4"/>
  <c r="P528" i="4"/>
  <c r="O528" i="4"/>
  <c r="N528" i="4"/>
  <c r="M528" i="4"/>
  <c r="L528" i="4"/>
  <c r="Q527" i="4"/>
  <c r="Q526" i="4"/>
  <c r="O525" i="4"/>
  <c r="N525" i="4"/>
  <c r="M525" i="4"/>
  <c r="Q524" i="4"/>
  <c r="Q523" i="4"/>
  <c r="Q522" i="4"/>
  <c r="P521" i="4"/>
  <c r="O521" i="4"/>
  <c r="N521" i="4"/>
  <c r="M521" i="4"/>
  <c r="Q520" i="4"/>
  <c r="Q519" i="4"/>
  <c r="P518" i="4"/>
  <c r="O518" i="4"/>
  <c r="N518" i="4"/>
  <c r="Q517" i="4"/>
  <c r="Q516" i="4"/>
  <c r="O515" i="4"/>
  <c r="N515" i="4"/>
  <c r="M515" i="4"/>
  <c r="Q514" i="4"/>
  <c r="O513" i="4"/>
  <c r="N513" i="4"/>
  <c r="M513" i="4"/>
  <c r="Q512" i="4"/>
  <c r="O511" i="4"/>
  <c r="N511" i="4"/>
  <c r="M511" i="4"/>
  <c r="Q510" i="4"/>
  <c r="Q509" i="4"/>
  <c r="P508" i="4"/>
  <c r="O508" i="4"/>
  <c r="N508" i="4"/>
  <c r="M508" i="4"/>
  <c r="Q507" i="4"/>
  <c r="O506" i="4"/>
  <c r="N506" i="4"/>
  <c r="M506" i="4"/>
  <c r="Q505" i="4"/>
  <c r="Q504" i="4"/>
  <c r="Q503" i="4"/>
  <c r="P502" i="4"/>
  <c r="O502" i="4"/>
  <c r="M502" i="4"/>
  <c r="Q501" i="4"/>
  <c r="O500" i="4"/>
  <c r="N500" i="4"/>
  <c r="Q499" i="4"/>
  <c r="Q498" i="4"/>
  <c r="Q497" i="4"/>
  <c r="P496" i="4"/>
  <c r="O496" i="4"/>
  <c r="N496" i="4"/>
  <c r="M496" i="4"/>
  <c r="Q495" i="4"/>
  <c r="O494" i="4"/>
  <c r="N494" i="4"/>
  <c r="M494" i="4"/>
  <c r="Q493" i="4"/>
  <c r="O492" i="4"/>
  <c r="N492" i="4"/>
  <c r="M492" i="4"/>
  <c r="Q491" i="4"/>
  <c r="O490" i="4"/>
  <c r="N490" i="4"/>
  <c r="M490" i="4"/>
  <c r="Q489" i="4"/>
  <c r="Q488" i="4"/>
  <c r="Q487" i="4"/>
  <c r="P486" i="4"/>
  <c r="O486" i="4"/>
  <c r="N486" i="4"/>
  <c r="M486" i="4"/>
  <c r="Q485" i="4"/>
  <c r="P484" i="4"/>
  <c r="O484" i="4"/>
  <c r="N484" i="4"/>
  <c r="M484" i="4"/>
  <c r="Q483" i="4"/>
  <c r="O482" i="4"/>
  <c r="Q482" i="4" s="1"/>
  <c r="Q481" i="4"/>
  <c r="Q480" i="4"/>
  <c r="P479" i="4"/>
  <c r="O479" i="4"/>
  <c r="N479" i="4"/>
  <c r="M479" i="4"/>
  <c r="Q478" i="4"/>
  <c r="Q477" i="4"/>
  <c r="Q476" i="4"/>
  <c r="Q475" i="4"/>
  <c r="P474" i="4"/>
  <c r="O474" i="4"/>
  <c r="N474" i="4"/>
  <c r="M474" i="4"/>
  <c r="L474" i="4"/>
  <c r="Q471" i="4"/>
  <c r="P470" i="4"/>
  <c r="Q470" i="4" s="1"/>
  <c r="Q469" i="4"/>
  <c r="P468" i="4"/>
  <c r="R465" i="4"/>
  <c r="Q464" i="4"/>
  <c r="Q463" i="4"/>
  <c r="Q462" i="4"/>
  <c r="Q461" i="4"/>
  <c r="Q460" i="4"/>
  <c r="P459" i="4"/>
  <c r="O459" i="4"/>
  <c r="O458" i="4" s="1"/>
  <c r="Q457" i="4"/>
  <c r="Q456" i="4"/>
  <c r="Q455" i="4"/>
  <c r="P454" i="4"/>
  <c r="P453" i="4" s="1"/>
  <c r="O454" i="4"/>
  <c r="O453" i="4" s="1"/>
  <c r="Q452" i="4"/>
  <c r="P451" i="4"/>
  <c r="O451" i="4"/>
  <c r="Q450" i="4"/>
  <c r="Q449" i="4"/>
  <c r="P448" i="4"/>
  <c r="O448" i="4"/>
  <c r="Q447" i="4"/>
  <c r="Q446" i="4"/>
  <c r="O445" i="4"/>
  <c r="Q445" i="4" s="1"/>
  <c r="Q444" i="4"/>
  <c r="O443" i="4"/>
  <c r="Q443" i="4" s="1"/>
  <c r="Q442" i="4"/>
  <c r="P441" i="4"/>
  <c r="O441" i="4"/>
  <c r="Q440" i="4"/>
  <c r="P439" i="4"/>
  <c r="O439" i="4"/>
  <c r="Q438" i="4"/>
  <c r="O437" i="4"/>
  <c r="Q437" i="4" s="1"/>
  <c r="Q436" i="4"/>
  <c r="O435" i="4"/>
  <c r="Q435" i="4" s="1"/>
  <c r="Q434" i="4"/>
  <c r="O433" i="4"/>
  <c r="Q433" i="4" s="1"/>
  <c r="Q432" i="4"/>
  <c r="Q431" i="4"/>
  <c r="P430" i="4"/>
  <c r="O430" i="4"/>
  <c r="Q429" i="4"/>
  <c r="Q428" i="4"/>
  <c r="P427" i="4"/>
  <c r="O427" i="4"/>
  <c r="Q427" i="4" s="1"/>
  <c r="Q426" i="4"/>
  <c r="Q425" i="4"/>
  <c r="O424" i="4"/>
  <c r="Q424" i="4" s="1"/>
  <c r="Q423" i="4"/>
  <c r="Q422" i="4"/>
  <c r="P421" i="4"/>
  <c r="O421" i="4"/>
  <c r="Q420" i="4"/>
  <c r="Q419" i="4"/>
  <c r="Q418" i="4"/>
  <c r="P417" i="4"/>
  <c r="O417" i="4"/>
  <c r="Q416" i="4"/>
  <c r="P415" i="4"/>
  <c r="O415" i="4"/>
  <c r="Q414" i="4"/>
  <c r="P413" i="4"/>
  <c r="O413" i="4"/>
  <c r="Q413" i="4" s="1"/>
  <c r="Q412" i="4"/>
  <c r="O411" i="4"/>
  <c r="Q411" i="4" s="1"/>
  <c r="Q410" i="4"/>
  <c r="Q409" i="4"/>
  <c r="Q408" i="4"/>
  <c r="O407" i="4"/>
  <c r="Q407" i="4" s="1"/>
  <c r="Q406" i="4"/>
  <c r="Q405" i="4"/>
  <c r="Q404" i="4"/>
  <c r="Q403" i="4"/>
  <c r="P402" i="4"/>
  <c r="O402" i="4"/>
  <c r="Q400" i="4"/>
  <c r="P399" i="4"/>
  <c r="Q399" i="4" s="1"/>
  <c r="Q398" i="4"/>
  <c r="P397" i="4"/>
  <c r="Q397" i="4" s="1"/>
  <c r="Q396" i="4"/>
  <c r="P395" i="4"/>
  <c r="Q395" i="4" s="1"/>
  <c r="Q394" i="4"/>
  <c r="P393" i="4"/>
  <c r="Q393" i="4" s="1"/>
  <c r="Q392" i="4"/>
  <c r="P391" i="4"/>
  <c r="Q391" i="4" s="1"/>
  <c r="Q390" i="4"/>
  <c r="P389" i="4"/>
  <c r="Q389" i="4" s="1"/>
  <c r="Q388" i="4"/>
  <c r="P387" i="4"/>
  <c r="Q387" i="4" s="1"/>
  <c r="Q386" i="4"/>
  <c r="P385" i="4"/>
  <c r="Q385" i="4" s="1"/>
  <c r="Q384" i="4"/>
  <c r="Q383" i="4"/>
  <c r="P382" i="4"/>
  <c r="Q382" i="4" s="1"/>
  <c r="Q381" i="4"/>
  <c r="P380" i="4"/>
  <c r="Q378" i="4"/>
  <c r="P377" i="4"/>
  <c r="Q377" i="4" s="1"/>
  <c r="Q376" i="4"/>
  <c r="P375" i="4"/>
  <c r="Q375" i="4" s="1"/>
  <c r="Q374" i="4"/>
  <c r="P373" i="4"/>
  <c r="Q373" i="4" s="1"/>
  <c r="Q372" i="4"/>
  <c r="P371" i="4"/>
  <c r="Q371" i="4" s="1"/>
  <c r="Q369" i="4"/>
  <c r="P368" i="4"/>
  <c r="O368" i="4"/>
  <c r="Q367" i="4"/>
  <c r="Q366" i="4"/>
  <c r="O365" i="4"/>
  <c r="Q365" i="4" s="1"/>
  <c r="Q364" i="4"/>
  <c r="O363" i="4"/>
  <c r="Q363" i="4" s="1"/>
  <c r="Q362" i="4"/>
  <c r="Q361" i="4"/>
  <c r="Q360" i="4"/>
  <c r="Q359" i="4"/>
  <c r="P358" i="4"/>
  <c r="O358" i="4"/>
  <c r="Q356" i="4"/>
  <c r="O355" i="4"/>
  <c r="Q354" i="4"/>
  <c r="Q353" i="4"/>
  <c r="Q352" i="4"/>
  <c r="Q351" i="4"/>
  <c r="P350" i="4"/>
  <c r="P349" i="4" s="1"/>
  <c r="O350" i="4"/>
  <c r="Q348" i="4"/>
  <c r="P347" i="4"/>
  <c r="Q347" i="4" s="1"/>
  <c r="Q346" i="4"/>
  <c r="Q345" i="4"/>
  <c r="P344" i="4"/>
  <c r="Q344" i="4" s="1"/>
  <c r="Q343" i="4"/>
  <c r="P342" i="4"/>
  <c r="Q342" i="4" s="1"/>
  <c r="Q341" i="4"/>
  <c r="Q340" i="4"/>
  <c r="P339" i="4"/>
  <c r="O338" i="4"/>
  <c r="Q337" i="4"/>
  <c r="P336" i="4"/>
  <c r="Q334" i="4"/>
  <c r="P333" i="4"/>
  <c r="O333" i="4"/>
  <c r="Q332" i="4"/>
  <c r="P331" i="4"/>
  <c r="O331" i="4"/>
  <c r="Q330" i="4"/>
  <c r="P329" i="4"/>
  <c r="O329" i="4"/>
  <c r="Q328" i="4"/>
  <c r="O327" i="4"/>
  <c r="Q327" i="4" s="1"/>
  <c r="Q326" i="4"/>
  <c r="O325" i="4"/>
  <c r="Q325" i="4" s="1"/>
  <c r="Q324" i="4"/>
  <c r="P323" i="4"/>
  <c r="O323" i="4"/>
  <c r="Q322" i="4"/>
  <c r="P321" i="4"/>
  <c r="O321" i="4"/>
  <c r="Q320" i="4"/>
  <c r="O319" i="4"/>
  <c r="Q319" i="4" s="1"/>
  <c r="Q318" i="4"/>
  <c r="P317" i="4"/>
  <c r="O317" i="4"/>
  <c r="Q316" i="4"/>
  <c r="Q315" i="4"/>
  <c r="Q314" i="4"/>
  <c r="Q313" i="4"/>
  <c r="P312" i="4"/>
  <c r="O312" i="4"/>
  <c r="Q310" i="4"/>
  <c r="Q309" i="4"/>
  <c r="P308" i="4"/>
  <c r="P307" i="4" s="1"/>
  <c r="O308" i="4"/>
  <c r="Q306" i="4"/>
  <c r="Q305" i="4"/>
  <c r="Q304" i="4"/>
  <c r="Q303" i="4"/>
  <c r="P302" i="4"/>
  <c r="P301" i="4" s="1"/>
  <c r="O302" i="4"/>
  <c r="O301" i="4" s="1"/>
  <c r="Q300" i="4"/>
  <c r="Q299" i="4"/>
  <c r="Q298" i="4"/>
  <c r="Q297" i="4"/>
  <c r="P296" i="4"/>
  <c r="P295" i="4" s="1"/>
  <c r="O296" i="4"/>
  <c r="Q294" i="4"/>
  <c r="Q293" i="4"/>
  <c r="P292" i="4"/>
  <c r="O292" i="4"/>
  <c r="Q292" i="4" s="1"/>
  <c r="Q291" i="4"/>
  <c r="Q290" i="4"/>
  <c r="P289" i="4"/>
  <c r="O289" i="4"/>
  <c r="Q288" i="4"/>
  <c r="P287" i="4"/>
  <c r="O287" i="4"/>
  <c r="Q286" i="4"/>
  <c r="Q285" i="4"/>
  <c r="Q284" i="4"/>
  <c r="Q283" i="4"/>
  <c r="P282" i="4"/>
  <c r="O282" i="4"/>
  <c r="Q281" i="4"/>
  <c r="Q280" i="4"/>
  <c r="Q279" i="4"/>
  <c r="Q278" i="4"/>
  <c r="P277" i="4"/>
  <c r="O277" i="4"/>
  <c r="Q275" i="4"/>
  <c r="Q274" i="4"/>
  <c r="Q273" i="4"/>
  <c r="Q272" i="4"/>
  <c r="P271" i="4"/>
  <c r="P270" i="4" s="1"/>
  <c r="O271" i="4"/>
  <c r="Q269" i="4"/>
  <c r="Q268" i="4"/>
  <c r="Q267" i="4"/>
  <c r="P266" i="4"/>
  <c r="O266" i="4"/>
  <c r="Q265" i="4"/>
  <c r="Q264" i="4"/>
  <c r="Q263" i="4"/>
  <c r="Q262" i="4"/>
  <c r="P261" i="4"/>
  <c r="O261" i="4"/>
  <c r="Q259" i="4"/>
  <c r="Q258" i="4"/>
  <c r="Q257" i="4"/>
  <c r="Q256" i="4"/>
  <c r="P255" i="4"/>
  <c r="P254" i="4" s="1"/>
  <c r="O255" i="4"/>
  <c r="Q253" i="4"/>
  <c r="Q252" i="4"/>
  <c r="P251" i="4"/>
  <c r="O251" i="4"/>
  <c r="Q250" i="4"/>
  <c r="Q249" i="4"/>
  <c r="Q248" i="4"/>
  <c r="P247" i="4"/>
  <c r="Q246" i="4"/>
  <c r="Q245" i="4"/>
  <c r="P244" i="4"/>
  <c r="Q244" i="4" s="1"/>
  <c r="Q243" i="4"/>
  <c r="Q242" i="4"/>
  <c r="Q241" i="4"/>
  <c r="Q240" i="4"/>
  <c r="P239" i="4"/>
  <c r="O239" i="4"/>
  <c r="Q238" i="4"/>
  <c r="P237" i="4"/>
  <c r="Q237" i="4" s="1"/>
  <c r="Q236" i="4"/>
  <c r="Q235" i="4"/>
  <c r="P234" i="4"/>
  <c r="Q234" i="4" s="1"/>
  <c r="Q232" i="4"/>
  <c r="P231" i="4"/>
  <c r="O231" i="4"/>
  <c r="Q230" i="4"/>
  <c r="Q229" i="4"/>
  <c r="Q228" i="4"/>
  <c r="Q227" i="4"/>
  <c r="P226" i="4"/>
  <c r="O226" i="4"/>
  <c r="Q225" i="4"/>
  <c r="P224" i="4"/>
  <c r="O224" i="4"/>
  <c r="Q223" i="4"/>
  <c r="Q222" i="4"/>
  <c r="Q221" i="4"/>
  <c r="Q220" i="4"/>
  <c r="P219" i="4"/>
  <c r="O219" i="4"/>
  <c r="Q219" i="4" s="1"/>
  <c r="Q218" i="4"/>
  <c r="Q217" i="4"/>
  <c r="P216" i="4"/>
  <c r="O216" i="4"/>
  <c r="Q215" i="4"/>
  <c r="P214" i="4"/>
  <c r="O214" i="4"/>
  <c r="Q213" i="4"/>
  <c r="Q212" i="4"/>
  <c r="Q211" i="4"/>
  <c r="Q210" i="4"/>
  <c r="P209" i="4"/>
  <c r="O209" i="4"/>
  <c r="Q209" i="4" s="1"/>
  <c r="Q208" i="4"/>
  <c r="Q207" i="4"/>
  <c r="P206" i="4"/>
  <c r="O206" i="4"/>
  <c r="Q205" i="4"/>
  <c r="Q204" i="4"/>
  <c r="Q203" i="4"/>
  <c r="Q202" i="4"/>
  <c r="P201" i="4"/>
  <c r="O201" i="4"/>
  <c r="Q200" i="4"/>
  <c r="Q199" i="4"/>
  <c r="P198" i="4"/>
  <c r="O198" i="4"/>
  <c r="Q198" i="4" s="1"/>
  <c r="Q197" i="4"/>
  <c r="Q196" i="4"/>
  <c r="Q195" i="4"/>
  <c r="Q194" i="4"/>
  <c r="P193" i="4"/>
  <c r="O193" i="4"/>
  <c r="Q191" i="4"/>
  <c r="P190" i="4"/>
  <c r="O190" i="4"/>
  <c r="Q189" i="4"/>
  <c r="Q188" i="4"/>
  <c r="P187" i="4"/>
  <c r="O187" i="4"/>
  <c r="Q186" i="4"/>
  <c r="Q185" i="4"/>
  <c r="Q184" i="4"/>
  <c r="P183" i="4"/>
  <c r="O183" i="4"/>
  <c r="Q182" i="4"/>
  <c r="P181" i="4"/>
  <c r="O181" i="4"/>
  <c r="Q180" i="4"/>
  <c r="P179" i="4"/>
  <c r="O179" i="4"/>
  <c r="Q178" i="4"/>
  <c r="Q177" i="4"/>
  <c r="P176" i="4"/>
  <c r="O176" i="4"/>
  <c r="Q175" i="4"/>
  <c r="Q174" i="4"/>
  <c r="P173" i="4"/>
  <c r="O173" i="4"/>
  <c r="Q173" i="4" s="1"/>
  <c r="Q172" i="4"/>
  <c r="Q171" i="4"/>
  <c r="Q170" i="4"/>
  <c r="Q169" i="4"/>
  <c r="P168" i="4"/>
  <c r="O168" i="4"/>
  <c r="Q167" i="4"/>
  <c r="Q166" i="4"/>
  <c r="Q165" i="4"/>
  <c r="Q164" i="4"/>
  <c r="P163" i="4"/>
  <c r="O163" i="4"/>
  <c r="Q161" i="4"/>
  <c r="P160" i="4"/>
  <c r="O160" i="4"/>
  <c r="Q159" i="4"/>
  <c r="Q158" i="4"/>
  <c r="P157" i="4"/>
  <c r="O157" i="4"/>
  <c r="Q156" i="4"/>
  <c r="Q155" i="4"/>
  <c r="P154" i="4"/>
  <c r="O154" i="4"/>
  <c r="Q153" i="4"/>
  <c r="P152" i="4"/>
  <c r="O152" i="4"/>
  <c r="Q152" i="4" s="1"/>
  <c r="Q151" i="4"/>
  <c r="Q150" i="4"/>
  <c r="P149" i="4"/>
  <c r="O149" i="4"/>
  <c r="Q148" i="4"/>
  <c r="P147" i="4"/>
  <c r="O147" i="4"/>
  <c r="Q146" i="4"/>
  <c r="Q145" i="4"/>
  <c r="Q144" i="4"/>
  <c r="Q143" i="4"/>
  <c r="P142" i="4"/>
  <c r="O142" i="4"/>
  <c r="Q141" i="4"/>
  <c r="Q140" i="4"/>
  <c r="Q139" i="4"/>
  <c r="Q138" i="4"/>
  <c r="P137" i="4"/>
  <c r="O137" i="4"/>
  <c r="Q135" i="4"/>
  <c r="P134" i="4"/>
  <c r="O134" i="4"/>
  <c r="Q133" i="4"/>
  <c r="P132" i="4"/>
  <c r="O132" i="4"/>
  <c r="Q131" i="4"/>
  <c r="Q130" i="4"/>
  <c r="P129" i="4"/>
  <c r="Q129" i="4" s="1"/>
  <c r="Q128" i="4"/>
  <c r="P127" i="4"/>
  <c r="O127" i="4"/>
  <c r="Q126" i="4"/>
  <c r="O125" i="4"/>
  <c r="Q125" i="4" s="1"/>
  <c r="Q124" i="4"/>
  <c r="P123" i="4"/>
  <c r="O123" i="4"/>
  <c r="Q122" i="4"/>
  <c r="P121" i="4"/>
  <c r="O121" i="4"/>
  <c r="Q120" i="4"/>
  <c r="Q119" i="4"/>
  <c r="P118" i="4"/>
  <c r="O118" i="4"/>
  <c r="Q118" i="4" s="1"/>
  <c r="Q117" i="4"/>
  <c r="P116" i="4"/>
  <c r="O116" i="4"/>
  <c r="Q115" i="4"/>
  <c r="Q114" i="4"/>
  <c r="Q113" i="4"/>
  <c r="Q112" i="4"/>
  <c r="P111" i="4"/>
  <c r="O111" i="4"/>
  <c r="Q110" i="4"/>
  <c r="Q109" i="4"/>
  <c r="Q108" i="4"/>
  <c r="Q107" i="4"/>
  <c r="P106" i="4"/>
  <c r="O106" i="4"/>
  <c r="Q104" i="4"/>
  <c r="Q103" i="4"/>
  <c r="P102" i="4"/>
  <c r="O102" i="4"/>
  <c r="Q101" i="4"/>
  <c r="O100" i="4"/>
  <c r="Q100" i="4" s="1"/>
  <c r="Q99" i="4"/>
  <c r="P98" i="4"/>
  <c r="O98" i="4"/>
  <c r="Q97" i="4"/>
  <c r="Q96" i="4"/>
  <c r="P95" i="4"/>
  <c r="O95" i="4"/>
  <c r="Q94" i="4"/>
  <c r="Q93" i="4"/>
  <c r="P92" i="4"/>
  <c r="O92" i="4"/>
  <c r="Q91" i="4"/>
  <c r="Q90" i="4"/>
  <c r="Q89" i="4"/>
  <c r="P88" i="4"/>
  <c r="O88" i="4"/>
  <c r="N88" i="4"/>
  <c r="Q87" i="4"/>
  <c r="P86" i="4"/>
  <c r="Q86" i="4" s="1"/>
  <c r="Q85" i="4"/>
  <c r="Q84" i="4"/>
  <c r="Q82" i="4"/>
  <c r="Q81" i="4"/>
  <c r="P80" i="4"/>
  <c r="O80" i="4"/>
  <c r="N80" i="4"/>
  <c r="Q79" i="4"/>
  <c r="Q78" i="4"/>
  <c r="Q77" i="4"/>
  <c r="Q76" i="4"/>
  <c r="Q75" i="4"/>
  <c r="P74" i="4"/>
  <c r="O74" i="4"/>
  <c r="N74" i="4"/>
  <c r="Q72" i="4"/>
  <c r="Q71" i="4"/>
  <c r="Q70" i="4"/>
  <c r="Q69" i="4"/>
  <c r="P68" i="4"/>
  <c r="P67" i="4" s="1"/>
  <c r="O68" i="4"/>
  <c r="Q68" i="4" s="1"/>
  <c r="O67" i="4"/>
  <c r="Q65" i="4"/>
  <c r="P64" i="4"/>
  <c r="O64" i="4"/>
  <c r="N64" i="4"/>
  <c r="Q63" i="4"/>
  <c r="Q62" i="4"/>
  <c r="Q61" i="4"/>
  <c r="P60" i="4"/>
  <c r="O60" i="4"/>
  <c r="N60" i="4"/>
  <c r="Q59" i="4"/>
  <c r="Q58" i="4"/>
  <c r="Q57" i="4"/>
  <c r="Q56" i="4"/>
  <c r="P55" i="4"/>
  <c r="O55" i="4"/>
  <c r="N55" i="4"/>
  <c r="Q54" i="4"/>
  <c r="Q53" i="4"/>
  <c r="Q52" i="4"/>
  <c r="Q51" i="4"/>
  <c r="P50" i="4"/>
  <c r="O50" i="4"/>
  <c r="N50" i="4"/>
  <c r="Q48" i="4"/>
  <c r="O47" i="4"/>
  <c r="Q47" i="4" s="1"/>
  <c r="Q46" i="4"/>
  <c r="P45" i="4"/>
  <c r="O45" i="4"/>
  <c r="Q44" i="4"/>
  <c r="Q43" i="4"/>
  <c r="Q42" i="4"/>
  <c r="Q41" i="4"/>
  <c r="P40" i="4"/>
  <c r="O40" i="4"/>
  <c r="N40" i="4"/>
  <c r="N39" i="4" s="1"/>
  <c r="Q2342" i="4"/>
  <c r="Q2341" i="4"/>
  <c r="Q2340" i="4"/>
  <c r="Q2339" i="4"/>
  <c r="Q2338" i="4"/>
  <c r="P2337" i="4"/>
  <c r="O2337" i="4"/>
  <c r="N2337" i="4"/>
  <c r="Q2336" i="4"/>
  <c r="Q2335" i="4"/>
  <c r="P2334" i="4"/>
  <c r="O2334" i="4"/>
  <c r="N2334" i="4"/>
  <c r="Q2333" i="4"/>
  <c r="Q2332" i="4"/>
  <c r="Q2331" i="4"/>
  <c r="Q2330" i="4"/>
  <c r="Q2329" i="4"/>
  <c r="Q2328" i="4"/>
  <c r="Q2327" i="4"/>
  <c r="P2326" i="4"/>
  <c r="Q2326" i="4" s="1"/>
  <c r="Q2325" i="4"/>
  <c r="P2323" i="4"/>
  <c r="O2323" i="4"/>
  <c r="N2323" i="4"/>
  <c r="Q2322" i="4"/>
  <c r="Q2321" i="4"/>
  <c r="P2320" i="4"/>
  <c r="O2320" i="4"/>
  <c r="N2320" i="4"/>
  <c r="Q2319" i="4"/>
  <c r="Q2318" i="4"/>
  <c r="Q2317" i="4"/>
  <c r="O2316" i="4"/>
  <c r="N2316" i="4"/>
  <c r="Q2315" i="4"/>
  <c r="Q2314" i="4"/>
  <c r="P2313" i="4"/>
  <c r="O2313" i="4"/>
  <c r="N2313" i="4"/>
  <c r="Q37" i="4"/>
  <c r="P36" i="4"/>
  <c r="Q36" i="4" s="1"/>
  <c r="Q35" i="4"/>
  <c r="Q323" i="4" l="1"/>
  <c r="Q368" i="4"/>
  <c r="Q2026" i="4"/>
  <c r="Q2690" i="4"/>
  <c r="Q1942" i="4"/>
  <c r="Q2417" i="4"/>
  <c r="Q2522" i="4"/>
  <c r="Q2707" i="4"/>
  <c r="Q1263" i="4"/>
  <c r="Q1859" i="4"/>
  <c r="Q1991" i="4"/>
  <c r="Q402" i="4"/>
  <c r="Q2176" i="4"/>
  <c r="N2147" i="4"/>
  <c r="N2146" i="4" s="1"/>
  <c r="Q2187" i="4"/>
  <c r="Q1327" i="4"/>
  <c r="Q627" i="4"/>
  <c r="Q193" i="4"/>
  <c r="Q277" i="4"/>
  <c r="Q918" i="4"/>
  <c r="Q1143" i="4"/>
  <c r="Q282" i="4"/>
  <c r="Q187" i="4"/>
  <c r="Q682" i="4"/>
  <c r="Q1123" i="4"/>
  <c r="Q1676" i="4"/>
  <c r="Q255" i="4"/>
  <c r="Q149" i="4"/>
  <c r="Q239" i="4"/>
  <c r="Q60" i="4"/>
  <c r="Q672" i="4"/>
  <c r="Q1671" i="4"/>
  <c r="Q1683" i="4"/>
  <c r="Q333" i="4"/>
  <c r="Q350" i="4"/>
  <c r="Q1096" i="4"/>
  <c r="Q1349" i="4"/>
  <c r="Q2904" i="4"/>
  <c r="Q98" i="4"/>
  <c r="Q2165" i="4"/>
  <c r="Q2774" i="4"/>
  <c r="Q2898" i="4"/>
  <c r="Q1515" i="4"/>
  <c r="Q2148" i="4"/>
  <c r="N1906" i="4"/>
  <c r="Q2487" i="4"/>
  <c r="O1689" i="4"/>
  <c r="Q2506" i="4"/>
  <c r="Q2589" i="4"/>
  <c r="Q3180" i="4"/>
  <c r="Q695" i="4"/>
  <c r="N1075" i="4"/>
  <c r="Q1075" i="4" s="1"/>
  <c r="Q1319" i="4"/>
  <c r="Q1333" i="4"/>
  <c r="Q1868" i="4"/>
  <c r="Q2818" i="4"/>
  <c r="Q2852" i="4"/>
  <c r="Q3084" i="4"/>
  <c r="Q142" i="4"/>
  <c r="Q154" i="4"/>
  <c r="Q1197" i="4"/>
  <c r="Q2380" i="4"/>
  <c r="Q2229" i="4"/>
  <c r="P2147" i="4"/>
  <c r="P2146" i="4" s="1"/>
  <c r="Q2323" i="4"/>
  <c r="P1675" i="4"/>
  <c r="Q74" i="4"/>
  <c r="Q1817" i="4"/>
  <c r="P370" i="4"/>
  <c r="Q370" i="4" s="1"/>
  <c r="P357" i="4"/>
  <c r="Q500" i="4"/>
  <c r="Q329" i="4"/>
  <c r="Q34" i="4"/>
  <c r="Q190" i="4"/>
  <c r="Q2103" i="4"/>
  <c r="Q2504" i="4"/>
  <c r="Q2698" i="4"/>
  <c r="Q2761" i="4"/>
  <c r="Q2013" i="4"/>
  <c r="Q1113" i="4"/>
  <c r="Q1916" i="4"/>
  <c r="Q1047" i="4"/>
  <c r="Q1701" i="4"/>
  <c r="P1915" i="4"/>
  <c r="Q2352" i="4"/>
  <c r="N2570" i="4"/>
  <c r="Q1431" i="4"/>
  <c r="Q1775" i="4"/>
  <c r="Q841" i="4"/>
  <c r="P747" i="4"/>
  <c r="Q993" i="4"/>
  <c r="O1181" i="4"/>
  <c r="Q1662" i="4"/>
  <c r="Q1771" i="4"/>
  <c r="Q2994" i="4"/>
  <c r="Q3186" i="4"/>
  <c r="Q3283" i="4"/>
  <c r="O1214" i="4"/>
  <c r="Q941" i="4"/>
  <c r="Q766" i="4"/>
  <c r="Q1265" i="4"/>
  <c r="Q1279" i="4"/>
  <c r="Q2060" i="4"/>
  <c r="Q2426" i="4"/>
  <c r="P2806" i="4"/>
  <c r="O473" i="4"/>
  <c r="O472" i="4" s="1"/>
  <c r="Q492" i="4"/>
  <c r="Q2820" i="4"/>
  <c r="Q163" i="4"/>
  <c r="O731" i="4"/>
  <c r="Q1434" i="4"/>
  <c r="N2446" i="4"/>
  <c r="Q2446" i="4" s="1"/>
  <c r="Q2878" i="4"/>
  <c r="O2312" i="4"/>
  <c r="Q287" i="4"/>
  <c r="Q521" i="4"/>
  <c r="P1378" i="4"/>
  <c r="Q1986" i="4"/>
  <c r="Q2422" i="4"/>
  <c r="Q3150" i="4"/>
  <c r="Q3246" i="4"/>
  <c r="M1514" i="4"/>
  <c r="P49" i="4"/>
  <c r="Q574" i="4"/>
  <c r="Q622" i="4"/>
  <c r="Q784" i="4"/>
  <c r="Q1148" i="4"/>
  <c r="Q1801" i="4"/>
  <c r="Q1812" i="4"/>
  <c r="P1811" i="4"/>
  <c r="Q2561" i="4"/>
  <c r="Q2858" i="4"/>
  <c r="Q2945" i="4"/>
  <c r="N1514" i="4"/>
  <c r="Q1549" i="4"/>
  <c r="Q1560" i="4"/>
  <c r="Q102" i="4"/>
  <c r="Q116" i="4"/>
  <c r="Q1058" i="4"/>
  <c r="Q1339" i="4"/>
  <c r="Q1395" i="4"/>
  <c r="Q1944" i="4"/>
  <c r="O2344" i="4"/>
  <c r="P2570" i="4"/>
  <c r="Q2781" i="4"/>
  <c r="P2877" i="4"/>
  <c r="Q80" i="4"/>
  <c r="Q1152" i="4"/>
  <c r="P1825" i="4"/>
  <c r="N2403" i="4"/>
  <c r="Q2701" i="4"/>
  <c r="Q2732" i="4"/>
  <c r="O2784" i="4"/>
  <c r="Q2951" i="4"/>
  <c r="Q2219" i="4"/>
  <c r="N1647" i="4"/>
  <c r="P2079" i="4"/>
  <c r="O260" i="4"/>
  <c r="O817" i="4"/>
  <c r="Q977" i="4"/>
  <c r="Q2392" i="4"/>
  <c r="Q2538" i="4"/>
  <c r="P2659" i="4"/>
  <c r="Q2740" i="4"/>
  <c r="O1647" i="4"/>
  <c r="Q2635" i="4"/>
  <c r="N1080" i="4"/>
  <c r="Q1080" i="4" s="1"/>
  <c r="P1258" i="4"/>
  <c r="Q2649" i="4"/>
  <c r="O2680" i="4"/>
  <c r="O1721" i="4"/>
  <c r="P1057" i="4"/>
  <c r="Q1440" i="4"/>
  <c r="Q896" i="4"/>
  <c r="Q312" i="4"/>
  <c r="Q1167" i="4"/>
  <c r="Q631" i="4"/>
  <c r="Q908" i="4"/>
  <c r="O940" i="4"/>
  <c r="Q940" i="4" s="1"/>
  <c r="P2876" i="4"/>
  <c r="P1839" i="4"/>
  <c r="Q963" i="4"/>
  <c r="Q1076" i="4"/>
  <c r="Q1940" i="4"/>
  <c r="Q3114" i="4"/>
  <c r="Q3210" i="4"/>
  <c r="O1514" i="4"/>
  <c r="Q448" i="4"/>
  <c r="Q1128" i="4"/>
  <c r="Q1823" i="4"/>
  <c r="Q2472" i="4"/>
  <c r="Q2584" i="4"/>
  <c r="Q2807" i="4"/>
  <c r="Q2964" i="4"/>
  <c r="Q3156" i="4"/>
  <c r="Q3252" i="4"/>
  <c r="O3295" i="4"/>
  <c r="Q2224" i="4"/>
  <c r="Q2316" i="4"/>
  <c r="Q50" i="4"/>
  <c r="Q88" i="4"/>
  <c r="Q700" i="4"/>
  <c r="Q912" i="4"/>
  <c r="Q1187" i="4"/>
  <c r="Q1729" i="4"/>
  <c r="N1751" i="4"/>
  <c r="Q1803" i="4"/>
  <c r="Q2424" i="4"/>
  <c r="Q2494" i="4"/>
  <c r="Q2554" i="4"/>
  <c r="Q2596" i="4"/>
  <c r="Q2886" i="4"/>
  <c r="Q3006" i="4"/>
  <c r="Q3102" i="4"/>
  <c r="P3295" i="4"/>
  <c r="Q3295" i="4" s="1"/>
  <c r="Q176" i="4"/>
  <c r="Q201" i="4"/>
  <c r="Q214" i="4"/>
  <c r="Q226" i="4"/>
  <c r="Q656" i="4"/>
  <c r="Q738" i="4"/>
  <c r="Q806" i="4"/>
  <c r="Q966" i="4"/>
  <c r="Q1164" i="4"/>
  <c r="Q1337" i="4"/>
  <c r="Q1421" i="4"/>
  <c r="Q1492" i="4"/>
  <c r="Q1782" i="4"/>
  <c r="Q1921" i="4"/>
  <c r="Q2087" i="4"/>
  <c r="Q2350" i="4"/>
  <c r="Q2652" i="4"/>
  <c r="Q2864" i="4"/>
  <c r="Q2939" i="4"/>
  <c r="Q1532" i="4"/>
  <c r="Q20" i="4"/>
  <c r="Q2337" i="4"/>
  <c r="Q183" i="4"/>
  <c r="Q459" i="4"/>
  <c r="Q1717" i="4"/>
  <c r="Q1759" i="4"/>
  <c r="Q3030" i="4"/>
  <c r="Q3222" i="4"/>
  <c r="Q21" i="4"/>
  <c r="Q123" i="4"/>
  <c r="Q266" i="4"/>
  <c r="Q421" i="4"/>
  <c r="Q685" i="4"/>
  <c r="Q803" i="4"/>
  <c r="O878" i="4"/>
  <c r="P1448" i="4"/>
  <c r="P2370" i="4"/>
  <c r="O2416" i="4"/>
  <c r="Q439" i="4"/>
  <c r="Q933" i="4"/>
  <c r="Q2737" i="4"/>
  <c r="Q2844" i="4"/>
  <c r="Q2927" i="4"/>
  <c r="Q3228" i="4"/>
  <c r="Q2189" i="4"/>
  <c r="P2403" i="4"/>
  <c r="Q3078" i="4"/>
  <c r="Q3174" i="4"/>
  <c r="Q1481" i="4"/>
  <c r="Q1862" i="4"/>
  <c r="N2067" i="4"/>
  <c r="Q179" i="4"/>
  <c r="Q525" i="4"/>
  <c r="Q776" i="4"/>
  <c r="Q1121" i="4"/>
  <c r="Q1411" i="4"/>
  <c r="O1925" i="4"/>
  <c r="P2354" i="4"/>
  <c r="O2615" i="4"/>
  <c r="Q2916" i="4"/>
  <c r="Q2970" i="4"/>
  <c r="Q3066" i="4"/>
  <c r="N1554" i="4"/>
  <c r="N1513" i="4" s="1"/>
  <c r="Q951" i="4"/>
  <c r="O1811" i="4"/>
  <c r="Q886" i="4"/>
  <c r="Q1731" i="4"/>
  <c r="O1795" i="4"/>
  <c r="O2403" i="4"/>
  <c r="P2416" i="4"/>
  <c r="Q2334" i="4"/>
  <c r="O162" i="4"/>
  <c r="Q206" i="4"/>
  <c r="Q231" i="4"/>
  <c r="Q289" i="4"/>
  <c r="Q605" i="4"/>
  <c r="Q1032" i="4"/>
  <c r="Q1757" i="4"/>
  <c r="Q1819" i="4"/>
  <c r="P1906" i="4"/>
  <c r="Q1965" i="4"/>
  <c r="Q2376" i="4"/>
  <c r="Q2566" i="4"/>
  <c r="Q2591" i="4"/>
  <c r="Q2710" i="4"/>
  <c r="N2719" i="4"/>
  <c r="Q2803" i="4"/>
  <c r="Q2892" i="4"/>
  <c r="Q2957" i="4"/>
  <c r="Q3012" i="4"/>
  <c r="Q3108" i="4"/>
  <c r="O1554" i="4"/>
  <c r="Q997" i="4"/>
  <c r="Q2829" i="4"/>
  <c r="P660" i="4"/>
  <c r="Q1030" i="4"/>
  <c r="Q2427" i="4"/>
  <c r="P260" i="4"/>
  <c r="L473" i="4"/>
  <c r="L472" i="4" s="1"/>
  <c r="O795" i="4"/>
  <c r="N878" i="4"/>
  <c r="O1661" i="4"/>
  <c r="N1901" i="4"/>
  <c r="Q1901" i="4" s="1"/>
  <c r="N2602" i="4"/>
  <c r="Q2602" i="4" s="1"/>
  <c r="Q2669" i="4"/>
  <c r="N2828" i="4"/>
  <c r="P1554" i="4"/>
  <c r="Q502" i="4"/>
  <c r="O2742" i="4"/>
  <c r="P1013" i="4"/>
  <c r="Q796" i="4"/>
  <c r="P854" i="4"/>
  <c r="Q2043" i="4"/>
  <c r="Q732" i="4"/>
  <c r="P1781" i="4"/>
  <c r="Q2001" i="4"/>
  <c r="Q2048" i="4"/>
  <c r="P2067" i="4"/>
  <c r="Q2510" i="4"/>
  <c r="Q2540" i="4"/>
  <c r="Q2660" i="4"/>
  <c r="Q2869" i="4"/>
  <c r="Q2907" i="4"/>
  <c r="Q64" i="4"/>
  <c r="N676" i="4"/>
  <c r="Q1796" i="4"/>
  <c r="Q2497" i="4"/>
  <c r="M1554" i="4"/>
  <c r="O39" i="4"/>
  <c r="Q95" i="4"/>
  <c r="Q321" i="4"/>
  <c r="Q518" i="4"/>
  <c r="Q722" i="4"/>
  <c r="Q1009" i="4"/>
  <c r="Q1020" i="4"/>
  <c r="Q1034" i="4"/>
  <c r="Q1136" i="4"/>
  <c r="Q1457" i="4"/>
  <c r="Q1653" i="4"/>
  <c r="P1735" i="4"/>
  <c r="P1925" i="4"/>
  <c r="Q2345" i="4"/>
  <c r="Q2355" i="4"/>
  <c r="N2700" i="4"/>
  <c r="Q2794" i="4"/>
  <c r="Q2933" i="4"/>
  <c r="Q3042" i="4"/>
  <c r="Q3138" i="4"/>
  <c r="Q181" i="4"/>
  <c r="O105" i="4"/>
  <c r="P192" i="4"/>
  <c r="Q302" i="4"/>
  <c r="P401" i="4"/>
  <c r="Q484" i="4"/>
  <c r="Q490" i="4"/>
  <c r="Q562" i="4"/>
  <c r="N621" i="4"/>
  <c r="Q891" i="4"/>
  <c r="N895" i="4"/>
  <c r="Q1014" i="4"/>
  <c r="M473" i="4"/>
  <c r="M472" i="4" s="1"/>
  <c r="P105" i="4"/>
  <c r="Q55" i="4"/>
  <c r="N73" i="4"/>
  <c r="Q106" i="4"/>
  <c r="Q134" i="4"/>
  <c r="Q160" i="4"/>
  <c r="Q168" i="4"/>
  <c r="Q224" i="4"/>
  <c r="O233" i="4"/>
  <c r="O254" i="4"/>
  <c r="Q254" i="4" s="1"/>
  <c r="Q441" i="4"/>
  <c r="Q496" i="4"/>
  <c r="P676" i="4"/>
  <c r="P795" i="4"/>
  <c r="Q818" i="4"/>
  <c r="Q866" i="4"/>
  <c r="Q973" i="4"/>
  <c r="Q982" i="4"/>
  <c r="Q1068" i="4"/>
  <c r="Q111" i="4"/>
  <c r="P73" i="4"/>
  <c r="P233" i="4"/>
  <c r="Q296" i="4"/>
  <c r="Q615" i="4"/>
  <c r="P621" i="4"/>
  <c r="O694" i="4"/>
  <c r="Q759" i="4"/>
  <c r="Q836" i="4"/>
  <c r="Q925" i="4"/>
  <c r="Q1042" i="4"/>
  <c r="P1112" i="4"/>
  <c r="Q1166" i="4"/>
  <c r="Q1206" i="4"/>
  <c r="O349" i="4"/>
  <c r="Q349" i="4" s="1"/>
  <c r="Q1295" i="4"/>
  <c r="O1294" i="4"/>
  <c r="Q1294" i="4" s="1"/>
  <c r="Q92" i="4"/>
  <c r="Q547" i="4"/>
  <c r="Q753" i="4"/>
  <c r="O895" i="4"/>
  <c r="O950" i="4"/>
  <c r="Q957" i="4"/>
  <c r="Q1081" i="4"/>
  <c r="Q121" i="4"/>
  <c r="Q2320" i="4"/>
  <c r="Q2313" i="4"/>
  <c r="P2312" i="4"/>
  <c r="Q40" i="4"/>
  <c r="Q137" i="4"/>
  <c r="O136" i="4"/>
  <c r="P276" i="4"/>
  <c r="P311" i="4"/>
  <c r="Q506" i="4"/>
  <c r="Q557" i="4"/>
  <c r="Q609" i="4"/>
  <c r="N49" i="4"/>
  <c r="P136" i="4"/>
  <c r="Q147" i="4"/>
  <c r="Q308" i="4"/>
  <c r="O357" i="4"/>
  <c r="N473" i="4"/>
  <c r="N472" i="4" s="1"/>
  <c r="Q513" i="4"/>
  <c r="Q542" i="4"/>
  <c r="O604" i="4"/>
  <c r="Q617" i="4"/>
  <c r="O621" i="4"/>
  <c r="Q927" i="4"/>
  <c r="N972" i="4"/>
  <c r="N1000" i="4"/>
  <c r="Q1001" i="4"/>
  <c r="Q336" i="4"/>
  <c r="P335" i="4"/>
  <c r="Q335" i="4" s="1"/>
  <c r="Q453" i="4"/>
  <c r="Q358" i="4"/>
  <c r="Q474" i="4"/>
  <c r="P473" i="4"/>
  <c r="P472" i="4" s="1"/>
  <c r="Q534" i="4"/>
  <c r="O641" i="4"/>
  <c r="Q781" i="4"/>
  <c r="O854" i="4"/>
  <c r="Q944" i="4"/>
  <c r="Q986" i="4"/>
  <c r="Q1073" i="4"/>
  <c r="Q1322" i="4"/>
  <c r="P379" i="4"/>
  <c r="Q379" i="4" s="1"/>
  <c r="Q454" i="4"/>
  <c r="Q717" i="4"/>
  <c r="O747" i="4"/>
  <c r="Q823" i="4"/>
  <c r="Q855" i="4"/>
  <c r="O1403" i="4"/>
  <c r="Q1417" i="4"/>
  <c r="Q271" i="4"/>
  <c r="O270" i="4"/>
  <c r="Q270" i="4" s="1"/>
  <c r="Q301" i="4"/>
  <c r="P338" i="4"/>
  <c r="Q338" i="4" s="1"/>
  <c r="Q508" i="4"/>
  <c r="P604" i="4"/>
  <c r="Q748" i="4"/>
  <c r="Q884" i="4"/>
  <c r="O401" i="4"/>
  <c r="Q515" i="4"/>
  <c r="Q528" i="4"/>
  <c r="Q552" i="4"/>
  <c r="Q577" i="4"/>
  <c r="Q611" i="4"/>
  <c r="Q661" i="4"/>
  <c r="Q740" i="4"/>
  <c r="O775" i="4"/>
  <c r="Q914" i="4"/>
  <c r="Q938" i="4"/>
  <c r="Q1040" i="4"/>
  <c r="Q1088" i="4"/>
  <c r="Q1146" i="4"/>
  <c r="Q995" i="4"/>
  <c r="N1013" i="4"/>
  <c r="Q1105" i="4"/>
  <c r="Q127" i="4"/>
  <c r="Q216" i="4"/>
  <c r="Q331" i="4"/>
  <c r="P467" i="4"/>
  <c r="Q467" i="4" s="1"/>
  <c r="Q494" i="4"/>
  <c r="Q569" i="4"/>
  <c r="N641" i="4"/>
  <c r="Q860" i="4"/>
  <c r="Q879" i="4"/>
  <c r="Q916" i="4"/>
  <c r="N950" i="4"/>
  <c r="O1046" i="4"/>
  <c r="P1245" i="4"/>
  <c r="Q1285" i="4"/>
  <c r="Q1479" i="4"/>
  <c r="Q1690" i="4"/>
  <c r="Q1763" i="4"/>
  <c r="Q1777" i="4"/>
  <c r="Q1831" i="4"/>
  <c r="O1915" i="4"/>
  <c r="Q1936" i="4"/>
  <c r="Q2003" i="4"/>
  <c r="Q2085" i="4"/>
  <c r="P2344" i="4"/>
  <c r="Q2460" i="4"/>
  <c r="Q2485" i="4"/>
  <c r="Q2520" i="4"/>
  <c r="Q2599" i="4"/>
  <c r="Q2729" i="4"/>
  <c r="Q2743" i="4"/>
  <c r="Q2849" i="4"/>
  <c r="Q2872" i="4"/>
  <c r="Q3024" i="4"/>
  <c r="Q3096" i="4"/>
  <c r="Q3168" i="4"/>
  <c r="Q3240" i="4"/>
  <c r="Q1540" i="4"/>
  <c r="Q2153" i="4"/>
  <c r="Q1225" i="4"/>
  <c r="P1705" i="4"/>
  <c r="Q1736" i="4"/>
  <c r="Q1907" i="4"/>
  <c r="N1953" i="4"/>
  <c r="Q1953" i="4" s="1"/>
  <c r="O1964" i="4"/>
  <c r="Q1964" i="4" s="1"/>
  <c r="Q1988" i="4"/>
  <c r="N2416" i="4"/>
  <c r="P2700" i="4"/>
  <c r="Q2720" i="4"/>
  <c r="Q2758" i="4"/>
  <c r="Q2797" i="4"/>
  <c r="Q2813" i="4"/>
  <c r="P2828" i="4"/>
  <c r="Q15" i="4"/>
  <c r="Q1520" i="4"/>
  <c r="M1547" i="4"/>
  <c r="Q1547" i="4" s="1"/>
  <c r="M2147" i="4"/>
  <c r="M2146" i="4" s="1"/>
  <c r="Q2160" i="4"/>
  <c r="Q2181" i="4"/>
  <c r="Q1226" i="4"/>
  <c r="Q1259" i="4"/>
  <c r="Q1655" i="4"/>
  <c r="Q1787" i="4"/>
  <c r="N1811" i="4"/>
  <c r="Q1971" i="4"/>
  <c r="Q1996" i="4"/>
  <c r="O2354" i="4"/>
  <c r="Q2384" i="4"/>
  <c r="Q2492" i="4"/>
  <c r="Q2535" i="4"/>
  <c r="Q2678" i="4"/>
  <c r="Q2693" i="4"/>
  <c r="O2806" i="4"/>
  <c r="Q3036" i="4"/>
  <c r="Q1527" i="4"/>
  <c r="Q1555" i="4"/>
  <c r="Q2203" i="4"/>
  <c r="Q2211" i="4"/>
  <c r="Q1752" i="4"/>
  <c r="O1765" i="4"/>
  <c r="Q1876" i="4"/>
  <c r="Q1883" i="4"/>
  <c r="N1915" i="4"/>
  <c r="Q1931" i="4"/>
  <c r="Q1981" i="4"/>
  <c r="Q2022" i="4"/>
  <c r="Q2030" i="4"/>
  <c r="Q2038" i="4"/>
  <c r="Q2371" i="4"/>
  <c r="Q2401" i="4"/>
  <c r="Q2576" i="4"/>
  <c r="Q2641" i="4"/>
  <c r="Q2791" i="4"/>
  <c r="N2851" i="4"/>
  <c r="Q2883" i="4"/>
  <c r="Q2976" i="4"/>
  <c r="Q3048" i="4"/>
  <c r="Q3120" i="4"/>
  <c r="Q3192" i="4"/>
  <c r="Q3265" i="4"/>
  <c r="Q3296" i="4"/>
  <c r="Q1773" i="4"/>
  <c r="Q1826" i="4"/>
  <c r="N1839" i="4"/>
  <c r="Q1923" i="4"/>
  <c r="O2079" i="4"/>
  <c r="Q2410" i="4"/>
  <c r="P2471" i="4"/>
  <c r="Q2471" i="4" s="1"/>
  <c r="Q2480" i="4"/>
  <c r="Q2514" i="4"/>
  <c r="N2623" i="4"/>
  <c r="Q2623" i="4" s="1"/>
  <c r="P2680" i="4"/>
  <c r="Q2695" i="4"/>
  <c r="Q2771" i="4"/>
  <c r="Q2777" i="4"/>
  <c r="Q2867" i="4"/>
  <c r="Q2910" i="4"/>
  <c r="Q3018" i="4"/>
  <c r="Q3090" i="4"/>
  <c r="Q3162" i="4"/>
  <c r="Q3234" i="4"/>
  <c r="Q2205" i="4"/>
  <c r="Q1250" i="4"/>
  <c r="Q1373" i="4"/>
  <c r="N2312" i="4"/>
  <c r="Q45" i="4"/>
  <c r="Q132" i="4"/>
  <c r="Q157" i="4"/>
  <c r="Q251" i="4"/>
  <c r="Q261" i="4"/>
  <c r="Q415" i="4"/>
  <c r="Q451" i="4"/>
  <c r="Q486" i="4"/>
  <c r="Q511" i="4"/>
  <c r="O597" i="4"/>
  <c r="Q597" i="4" s="1"/>
  <c r="O660" i="4"/>
  <c r="Q677" i="4"/>
  <c r="Q920" i="4"/>
  <c r="Q1374" i="4"/>
  <c r="Q1404" i="4"/>
  <c r="Q1475" i="4"/>
  <c r="Q1657" i="4"/>
  <c r="Q1722" i="4"/>
  <c r="N1895" i="4"/>
  <c r="Q1895" i="4" s="1"/>
  <c r="P1980" i="4"/>
  <c r="Q2007" i="4"/>
  <c r="Q2064" i="4"/>
  <c r="Q2096" i="4"/>
  <c r="N2441" i="4"/>
  <c r="Q2441" i="4" s="1"/>
  <c r="Q2530" i="4"/>
  <c r="Q2563" i="4"/>
  <c r="Q2673" i="4"/>
  <c r="Q2717" i="4"/>
  <c r="Q2755" i="4"/>
  <c r="O2764" i="4"/>
  <c r="N2806" i="4"/>
  <c r="Q2838" i="4"/>
  <c r="Q2861" i="4"/>
  <c r="Q2988" i="4"/>
  <c r="Q3060" i="4"/>
  <c r="Q3132" i="4"/>
  <c r="Q3204" i="4"/>
  <c r="Q3277" i="4"/>
  <c r="Q1537" i="4"/>
  <c r="O2147" i="4"/>
  <c r="O2146" i="4" s="1"/>
  <c r="Q2156" i="4"/>
  <c r="Q2234" i="4"/>
  <c r="P1474" i="4"/>
  <c r="O2851" i="4"/>
  <c r="Q1523" i="4"/>
  <c r="Q2199" i="4"/>
  <c r="Q2213" i="4"/>
  <c r="P1332" i="4"/>
  <c r="Q1355" i="4"/>
  <c r="Q1424" i="4"/>
  <c r="Q1741" i="4"/>
  <c r="Q1747" i="4"/>
  <c r="Q1791" i="4"/>
  <c r="Q1855" i="4"/>
  <c r="P1867" i="4"/>
  <c r="Q1926" i="4"/>
  <c r="Q2017" i="4"/>
  <c r="P2042" i="4"/>
  <c r="Q2396" i="4"/>
  <c r="Q2433" i="4"/>
  <c r="Q2502" i="4"/>
  <c r="Q2644" i="4"/>
  <c r="Q2681" i="4"/>
  <c r="Q2779" i="4"/>
  <c r="Q2785" i="4"/>
  <c r="Q2800" i="4"/>
  <c r="Q2823" i="4"/>
  <c r="P2851" i="4"/>
  <c r="Q2912" i="4"/>
  <c r="Q2921" i="4"/>
  <c r="Q3000" i="4"/>
  <c r="Q3072" i="4"/>
  <c r="Q3144" i="4"/>
  <c r="Q3216" i="4"/>
  <c r="Q3289" i="4"/>
  <c r="Q3299" i="4"/>
  <c r="P1514" i="4"/>
  <c r="Q1545" i="4"/>
  <c r="Q1366" i="4"/>
  <c r="Q1396" i="4"/>
  <c r="Q1496" i="4"/>
  <c r="Q1659" i="4"/>
  <c r="P1661" i="4"/>
  <c r="P1751" i="4"/>
  <c r="P1765" i="4"/>
  <c r="Q1807" i="4"/>
  <c r="Q1976" i="4"/>
  <c r="Q2010" i="4"/>
  <c r="Q2034" i="4"/>
  <c r="Q2098" i="4"/>
  <c r="Q2367" i="4"/>
  <c r="P2432" i="4"/>
  <c r="Q2459" i="4"/>
  <c r="Q2532" i="4"/>
  <c r="Q2558" i="4"/>
  <c r="Q2841" i="4"/>
  <c r="Q2846" i="4"/>
  <c r="Q3258" i="4"/>
  <c r="P29" i="4"/>
  <c r="Q2172" i="4"/>
  <c r="Q2221" i="4"/>
  <c r="N2764" i="4"/>
  <c r="O29" i="4"/>
  <c r="O1839" i="4"/>
  <c r="Q1970" i="4"/>
  <c r="Q1977" i="4"/>
  <c r="Q2051" i="4"/>
  <c r="Q2360" i="4"/>
  <c r="P2479" i="4"/>
  <c r="Q2713" i="4"/>
  <c r="Q2765" i="4"/>
  <c r="O2828" i="4"/>
  <c r="Q2914" i="4"/>
  <c r="Q2982" i="4"/>
  <c r="Q3054" i="4"/>
  <c r="Q3126" i="4"/>
  <c r="Q3198" i="4"/>
  <c r="Q3271" i="4"/>
  <c r="Q636" i="4"/>
  <c r="Q430" i="4"/>
  <c r="Q647" i="4"/>
  <c r="Q650" i="4"/>
  <c r="Q666" i="4"/>
  <c r="Q247" i="4"/>
  <c r="Q417" i="4"/>
  <c r="Q653" i="4"/>
  <c r="Q669" i="4"/>
  <c r="Q2114" i="4"/>
  <c r="Q1563" i="4"/>
  <c r="P26" i="4"/>
  <c r="Q26" i="4" s="1"/>
  <c r="Q30" i="4"/>
  <c r="Q67" i="4"/>
  <c r="P39" i="4"/>
  <c r="O73" i="4"/>
  <c r="Q582" i="4"/>
  <c r="Q598" i="4"/>
  <c r="Q642" i="4"/>
  <c r="P641" i="4"/>
  <c r="Q705" i="4"/>
  <c r="O716" i="4"/>
  <c r="Q724" i="4"/>
  <c r="P731" i="4"/>
  <c r="Q826" i="4"/>
  <c r="N817" i="4"/>
  <c r="Q850" i="4"/>
  <c r="N835" i="4"/>
  <c r="P1087" i="4"/>
  <c r="Q1099" i="4"/>
  <c r="Q1131" i="4"/>
  <c r="O1112" i="4"/>
  <c r="Q1175" i="4"/>
  <c r="O1174" i="4"/>
  <c r="Q1205" i="4"/>
  <c r="Q1215" i="4"/>
  <c r="P1214" i="4"/>
  <c r="Q1214" i="4" s="1"/>
  <c r="Q1236" i="4"/>
  <c r="P1235" i="4"/>
  <c r="Q1235" i="4" s="1"/>
  <c r="P1271" i="4"/>
  <c r="Q1276" i="4"/>
  <c r="O1332" i="4"/>
  <c r="Q479" i="4"/>
  <c r="N660" i="4"/>
  <c r="Q786" i="4"/>
  <c r="P775" i="4"/>
  <c r="P878" i="4"/>
  <c r="Q888" i="4"/>
  <c r="N1008" i="4"/>
  <c r="Q1008" i="4" s="1"/>
  <c r="Q1051" i="4"/>
  <c r="N1046" i="4"/>
  <c r="Q1117" i="4"/>
  <c r="N1112" i="4"/>
  <c r="Q1182" i="4"/>
  <c r="P1181" i="4"/>
  <c r="Q1246" i="4"/>
  <c r="O1245" i="4"/>
  <c r="O1378" i="4"/>
  <c r="Q1379" i="4"/>
  <c r="O49" i="4"/>
  <c r="P162" i="4"/>
  <c r="O295" i="4"/>
  <c r="Q295" i="4" s="1"/>
  <c r="O307" i="4"/>
  <c r="Q307" i="4" s="1"/>
  <c r="O311" i="4"/>
  <c r="Q317" i="4"/>
  <c r="Q339" i="4"/>
  <c r="Q355" i="4"/>
  <c r="Q380" i="4"/>
  <c r="P458" i="4"/>
  <c r="Q458" i="4" s="1"/>
  <c r="Q468" i="4"/>
  <c r="Q559" i="4"/>
  <c r="N604" i="4"/>
  <c r="Q629" i="4"/>
  <c r="O676" i="4"/>
  <c r="P694" i="4"/>
  <c r="Q703" i="4"/>
  <c r="N694" i="4"/>
  <c r="Q736" i="4"/>
  <c r="N731" i="4"/>
  <c r="Q756" i="4"/>
  <c r="N747" i="4"/>
  <c r="N775" i="4"/>
  <c r="Q845" i="4"/>
  <c r="O835" i="4"/>
  <c r="Q863" i="4"/>
  <c r="N854" i="4"/>
  <c r="Q900" i="4"/>
  <c r="P895" i="4"/>
  <c r="N943" i="4"/>
  <c r="Q955" i="4"/>
  <c r="P950" i="4"/>
  <c r="P972" i="4"/>
  <c r="O972" i="4"/>
  <c r="O1000" i="4"/>
  <c r="Q1005" i="4"/>
  <c r="O1013" i="4"/>
  <c r="O1057" i="4"/>
  <c r="N1087" i="4"/>
  <c r="Q1305" i="4"/>
  <c r="P1304" i="4"/>
  <c r="Q1304" i="4" s="1"/>
  <c r="Q1766" i="4"/>
  <c r="N1765" i="4"/>
  <c r="O192" i="4"/>
  <c r="O276" i="4"/>
  <c r="P716" i="4"/>
  <c r="Q726" i="4"/>
  <c r="N716" i="4"/>
  <c r="Q800" i="4"/>
  <c r="N795" i="4"/>
  <c r="P817" i="4"/>
  <c r="P835" i="4"/>
  <c r="Q843" i="4"/>
  <c r="Q948" i="4"/>
  <c r="O943" i="4"/>
  <c r="P1046" i="4"/>
  <c r="Q1055" i="4"/>
  <c r="Q1101" i="4"/>
  <c r="O1087" i="4"/>
  <c r="P1314" i="4"/>
  <c r="Q1315" i="4"/>
  <c r="N1735" i="4"/>
  <c r="Q1745" i="4"/>
  <c r="Q2080" i="4"/>
  <c r="N2079" i="4"/>
  <c r="Q2571" i="4"/>
  <c r="O2570" i="4"/>
  <c r="O1271" i="4"/>
  <c r="Q1360" i="4"/>
  <c r="Q1390" i="4"/>
  <c r="P1389" i="4"/>
  <c r="Q1389" i="4" s="1"/>
  <c r="Q1484" i="4"/>
  <c r="O1474" i="4"/>
  <c r="Q1503" i="4"/>
  <c r="P1502" i="4"/>
  <c r="Q1502" i="4" s="1"/>
  <c r="Q1727" i="4"/>
  <c r="P1721" i="4"/>
  <c r="Q1743" i="4"/>
  <c r="O1735" i="4"/>
  <c r="O965" i="4"/>
  <c r="Q965" i="4" s="1"/>
  <c r="O1196" i="4"/>
  <c r="Q1196" i="4" s="1"/>
  <c r="O1314" i="4"/>
  <c r="N1661" i="4"/>
  <c r="Q1669" i="4"/>
  <c r="Q1685" i="4"/>
  <c r="Q1695" i="4"/>
  <c r="P1689" i="4"/>
  <c r="Q1711" i="4"/>
  <c r="N1705" i="4"/>
  <c r="Q1715" i="4"/>
  <c r="O1781" i="4"/>
  <c r="Q1835" i="4"/>
  <c r="O1825" i="4"/>
  <c r="O1867" i="4"/>
  <c r="Q2362" i="4"/>
  <c r="N2354" i="4"/>
  <c r="P2542" i="4"/>
  <c r="O1258" i="4"/>
  <c r="Q1272" i="4"/>
  <c r="P1284" i="4"/>
  <c r="Q1284" i="4" s="1"/>
  <c r="Q1344" i="4"/>
  <c r="Q1361" i="4"/>
  <c r="P1403" i="4"/>
  <c r="Q1449" i="4"/>
  <c r="O1448" i="4"/>
  <c r="O1675" i="4"/>
  <c r="Q1687" i="4"/>
  <c r="Q1706" i="4"/>
  <c r="Q1713" i="4"/>
  <c r="O1705" i="4"/>
  <c r="Q1719" i="4"/>
  <c r="O1751" i="4"/>
  <c r="Q1761" i="4"/>
  <c r="Q1789" i="4"/>
  <c r="N1781" i="4"/>
  <c r="P1795" i="4"/>
  <c r="Q1912" i="4"/>
  <c r="O1906" i="4"/>
  <c r="Q2579" i="4"/>
  <c r="P2578" i="4"/>
  <c r="N1689" i="4"/>
  <c r="Q1805" i="4"/>
  <c r="N1795" i="4"/>
  <c r="Q1840" i="4"/>
  <c r="Q1848" i="4"/>
  <c r="Q1870" i="4"/>
  <c r="N1867" i="4"/>
  <c r="N1946" i="4"/>
  <c r="Q1947" i="4"/>
  <c r="O1980" i="4"/>
  <c r="Q1994" i="4"/>
  <c r="O2042" i="4"/>
  <c r="Q2068" i="4"/>
  <c r="O2370" i="4"/>
  <c r="Q2382" i="4"/>
  <c r="N2370" i="4"/>
  <c r="Q2386" i="4"/>
  <c r="Q2453" i="4"/>
  <c r="Q2465" i="4"/>
  <c r="Q2476" i="4"/>
  <c r="P2475" i="4"/>
  <c r="Q2475" i="4" s="1"/>
  <c r="O2479" i="4"/>
  <c r="Q2489" i="4"/>
  <c r="Q2524" i="4"/>
  <c r="Q2543" i="4"/>
  <c r="Q2550" i="4"/>
  <c r="O2542" i="4"/>
  <c r="Q2556" i="4"/>
  <c r="Q2616" i="4"/>
  <c r="P2615" i="4"/>
  <c r="N2629" i="4"/>
  <c r="Q2629" i="4" s="1"/>
  <c r="Q2630" i="4"/>
  <c r="P2634" i="4"/>
  <c r="O2634" i="4"/>
  <c r="Q2655" i="4"/>
  <c r="Q2671" i="4"/>
  <c r="N2659" i="4"/>
  <c r="Q2675" i="4"/>
  <c r="N1675" i="4"/>
  <c r="Q1833" i="4"/>
  <c r="N1825" i="4"/>
  <c r="Q2438" i="4"/>
  <c r="O2432" i="4"/>
  <c r="Q2687" i="4"/>
  <c r="N2680" i="4"/>
  <c r="O2700" i="4"/>
  <c r="Q1821" i="4"/>
  <c r="Q1845" i="4"/>
  <c r="Q1882" i="4"/>
  <c r="Q1888" i="4"/>
  <c r="P1887" i="4"/>
  <c r="Q2454" i="4"/>
  <c r="Q2466" i="4"/>
  <c r="N2479" i="4"/>
  <c r="Q2548" i="4"/>
  <c r="N2542" i="4"/>
  <c r="Q2552" i="4"/>
  <c r="O2578" i="4"/>
  <c r="N2611" i="4"/>
  <c r="Q2611" i="4" s="1"/>
  <c r="Q2612" i="4"/>
  <c r="Q2666" i="4"/>
  <c r="O2659" i="4"/>
  <c r="N1980" i="4"/>
  <c r="Q2715" i="4"/>
  <c r="Q2726" i="4"/>
  <c r="P2719" i="4"/>
  <c r="O2719" i="4"/>
  <c r="Q2734" i="4"/>
  <c r="P2764" i="4"/>
  <c r="N2344" i="4"/>
  <c r="N2634" i="4"/>
  <c r="Q2752" i="4"/>
  <c r="P2742" i="4"/>
  <c r="Q2749" i="4"/>
  <c r="N2742" i="4"/>
  <c r="N2784" i="4"/>
  <c r="Q2816" i="4"/>
  <c r="O2877" i="4"/>
  <c r="O2876" i="4" s="1"/>
  <c r="P2784" i="4"/>
  <c r="Q1839" i="4" l="1"/>
  <c r="Q357" i="4"/>
  <c r="Q1689" i="4"/>
  <c r="Q162" i="4"/>
  <c r="O1513" i="4"/>
  <c r="Q2354" i="4"/>
  <c r="Q276" i="4"/>
  <c r="Q2806" i="4"/>
  <c r="Q233" i="4"/>
  <c r="N1887" i="4"/>
  <c r="Q1887" i="4" s="1"/>
  <c r="Q1181" i="4"/>
  <c r="Q1258" i="4"/>
  <c r="Q1000" i="4"/>
  <c r="Q1314" i="4"/>
  <c r="Q1514" i="4"/>
  <c r="Q2570" i="4"/>
  <c r="Q1751" i="4"/>
  <c r="Q1867" i="4"/>
  <c r="Q1057" i="4"/>
  <c r="Q73" i="4"/>
  <c r="Q731" i="4"/>
  <c r="Q1825" i="4"/>
  <c r="Q311" i="4"/>
  <c r="Q2615" i="4"/>
  <c r="N38" i="4"/>
  <c r="Q2764" i="4"/>
  <c r="Q1721" i="4"/>
  <c r="Q2700" i="4"/>
  <c r="Q1765" i="4"/>
  <c r="Q2828" i="4"/>
  <c r="Q2403" i="4"/>
  <c r="Q1112" i="4"/>
  <c r="Q1647" i="4"/>
  <c r="Q260" i="4"/>
  <c r="Q2067" i="4"/>
  <c r="Q660" i="4"/>
  <c r="Q1378" i="4"/>
  <c r="Q401" i="4"/>
  <c r="Q192" i="4"/>
  <c r="Q1811" i="4"/>
  <c r="L3302" i="4"/>
  <c r="P2343" i="4"/>
  <c r="Q1661" i="4"/>
  <c r="Q747" i="4"/>
  <c r="Q472" i="4"/>
  <c r="Q1554" i="4"/>
  <c r="Q2079" i="4"/>
  <c r="Q1013" i="4"/>
  <c r="Q795" i="4"/>
  <c r="P1513" i="4"/>
  <c r="M1513" i="4"/>
  <c r="Q878" i="4"/>
  <c r="Q950" i="4"/>
  <c r="Q2147" i="4"/>
  <c r="Q2146" i="4"/>
  <c r="Q1906" i="4"/>
  <c r="Q1332" i="4"/>
  <c r="Q694" i="4"/>
  <c r="Q2416" i="4"/>
  <c r="Q1448" i="4"/>
  <c r="Q2542" i="4"/>
  <c r="Q2432" i="4"/>
  <c r="Q895" i="4"/>
  <c r="Q604" i="4"/>
  <c r="Q1245" i="4"/>
  <c r="Q29" i="4"/>
  <c r="Q1403" i="4"/>
  <c r="Q641" i="4"/>
  <c r="Q2680" i="4"/>
  <c r="Q2370" i="4"/>
  <c r="Q2042" i="4"/>
  <c r="Q1474" i="4"/>
  <c r="Q2479" i="4"/>
  <c r="Q854" i="4"/>
  <c r="Q473" i="4"/>
  <c r="Q136" i="4"/>
  <c r="Q1795" i="4"/>
  <c r="Q1087" i="4"/>
  <c r="O596" i="4"/>
  <c r="Q2578" i="4"/>
  <c r="O2343" i="4"/>
  <c r="Q1271" i="4"/>
  <c r="Q1915" i="4"/>
  <c r="Q2851" i="4"/>
  <c r="Q2877" i="4"/>
  <c r="Q2719" i="4"/>
  <c r="Q775" i="4"/>
  <c r="Q621" i="4"/>
  <c r="Q972" i="4"/>
  <c r="Q1781" i="4"/>
  <c r="Q1980" i="4"/>
  <c r="P596" i="4"/>
  <c r="Q2312" i="4"/>
  <c r="Q105" i="4"/>
  <c r="Q716" i="4"/>
  <c r="Q1675" i="4"/>
  <c r="N13" i="4"/>
  <c r="Q13" i="4" s="1"/>
  <c r="Q14" i="4"/>
  <c r="Q2659" i="4"/>
  <c r="Q2876" i="4"/>
  <c r="P1173" i="4"/>
  <c r="Q817" i="4"/>
  <c r="Q39" i="4"/>
  <c r="P38" i="4"/>
  <c r="N1925" i="4"/>
  <c r="Q1925" i="4" s="1"/>
  <c r="Q1946" i="4"/>
  <c r="Q1705" i="4"/>
  <c r="Q1735" i="4"/>
  <c r="Q943" i="4"/>
  <c r="Q1174" i="4"/>
  <c r="O1173" i="4"/>
  <c r="Q676" i="4"/>
  <c r="N2343" i="4"/>
  <c r="Q2344" i="4"/>
  <c r="Q2784" i="4"/>
  <c r="Q2742" i="4"/>
  <c r="Q835" i="4"/>
  <c r="Q2634" i="4"/>
  <c r="O38" i="4"/>
  <c r="Q1046" i="4"/>
  <c r="Q49" i="4"/>
  <c r="N596" i="4"/>
  <c r="M3302" i="4" l="1"/>
  <c r="Q1513" i="4"/>
  <c r="N1615" i="4"/>
  <c r="P3302" i="4"/>
  <c r="Q2343" i="4"/>
  <c r="Q38" i="4"/>
  <c r="Q596" i="4"/>
  <c r="O3302" i="4"/>
  <c r="Q1173" i="4"/>
  <c r="Q1615" i="4" l="1"/>
  <c r="Q2144" i="4"/>
  <c r="Q465" i="4"/>
  <c r="Q1511" i="4"/>
  <c r="Q3301" i="4"/>
  <c r="N3302" i="4" l="1"/>
  <c r="Q3302" i="4" s="1"/>
</calcChain>
</file>

<file path=xl/sharedStrings.xml><?xml version="1.0" encoding="utf-8"?>
<sst xmlns="http://schemas.openxmlformats.org/spreadsheetml/2006/main" count="6757" uniqueCount="893">
  <si>
    <t>№ Р/с</t>
  </si>
  <si>
    <t>Мем. аудит объектісі (лері)</t>
  </si>
  <si>
    <t>Мем. аудиттің типі</t>
  </si>
  <si>
    <t>Тексерудің түрі</t>
  </si>
  <si>
    <t>Аудиторлық іс-шараның қысқаша атауы</t>
  </si>
  <si>
    <t>Аудиторлық іс-шара бойынша мерзімдер (тоқсандарға бөліне отырып көрсетіледі)</t>
  </si>
  <si>
    <t>Дайындық кезеңі</t>
  </si>
  <si>
    <t>Негізгі кезеңі</t>
  </si>
  <si>
    <t>Қорытынды кезеңі</t>
  </si>
  <si>
    <t>Барлығы</t>
  </si>
  <si>
    <t>001</t>
  </si>
  <si>
    <t>011</t>
  </si>
  <si>
    <t>015</t>
  </si>
  <si>
    <t>жиыны</t>
  </si>
  <si>
    <t>Тиімділік аудиті</t>
  </si>
  <si>
    <t>Сыртқы мемлекеттік аудит</t>
  </si>
  <si>
    <t>Жергілікті бюджет қаражаты есебінен</t>
  </si>
  <si>
    <t>055</t>
  </si>
  <si>
    <t>Қазақстан Республикасының Ұлттық қорынан берілетін кепілдендірілген трансферт есебінен</t>
  </si>
  <si>
    <t>1-2 тоқсан</t>
  </si>
  <si>
    <t>2 тоқсан</t>
  </si>
  <si>
    <t>2019</t>
  </si>
  <si>
    <t>2023</t>
  </si>
  <si>
    <t>А.ДАРИБАЕВ</t>
  </si>
  <si>
    <t>           Мемлекеттік аудит объектілерінің 2024 жылға арналған тізбесі</t>
  </si>
  <si>
    <t>Аудан (облыстық маңызы бар қала) мәслихатының қызметін қамтамасыз ету жөніндегі қызметтер</t>
  </si>
  <si>
    <t>Республикалық бюджеттен берілетін трансферттер есебінен</t>
  </si>
  <si>
    <t>Республикалық бюджеттен жалпы сипаттағы мемлекеттiк қызметтеріне берілетін субвенциялар есебінен</t>
  </si>
  <si>
    <t>042</t>
  </si>
  <si>
    <t>Мемлекеттік органның күрделі шығыстары</t>
  </si>
  <si>
    <t>003</t>
  </si>
  <si>
    <t>005</t>
  </si>
  <si>
    <t>Аудан (облыстық маңызы бар қала) әкімінің қызметін қамтамасыз ету жөніндегі қызметтер</t>
  </si>
  <si>
    <t>Облыстық бюджеттен берілетін трансферттер есебінен</t>
  </si>
  <si>
    <t>Жалпыға бірдей әскери міндетті атқару шеңберіндегі іс-шаралар</t>
  </si>
  <si>
    <t>Республикалық бюджеттен қорғанысқа берілетін субвенциялар есебінен</t>
  </si>
  <si>
    <t>Аудан (облыстық маңызы бар қала) ауқымындағы төтенше жағдайлардың алдын алу және оларды жою</t>
  </si>
  <si>
    <t>Аудандық (қалалық) ауқымдағы дала өрттерінің, сондай-ақ мемлекеттік өртке қарсы қызмет органдары құрылмаған елдi мекендерде өрттердің алдын алу және оларды сөндіру жөніндегі іс-шаралар</t>
  </si>
  <si>
    <t>Жергілікті атқарушы органның шұғыл шығындарға арналған резервінің есебінен іс-шаралар өткізу</t>
  </si>
  <si>
    <t>Жергілікті бюджеттерден берілетін ағымдағы нысаналы трансферттер</t>
  </si>
  <si>
    <t>028</t>
  </si>
  <si>
    <t>043</t>
  </si>
  <si>
    <t>000</t>
  </si>
  <si>
    <t>002</t>
  </si>
  <si>
    <t>006</t>
  </si>
  <si>
    <t>007</t>
  </si>
  <si>
    <t>009</t>
  </si>
  <si>
    <t>103</t>
  </si>
  <si>
    <t>107</t>
  </si>
  <si>
    <t>113</t>
  </si>
  <si>
    <t>Ведомстволық бағыныстағы мемлекеттік мекемелерінің және ұйымдарының күрделі шығыстары</t>
  </si>
  <si>
    <t>004</t>
  </si>
  <si>
    <t>008</t>
  </si>
  <si>
    <t>013</t>
  </si>
  <si>
    <t>014</t>
  </si>
  <si>
    <t>022</t>
  </si>
  <si>
    <t>032</t>
  </si>
  <si>
    <t>051</t>
  </si>
  <si>
    <t>Жергілікті деңгейде халық үшін әлеуметтік бағдарламаларды жұмыспен қамтуды қамтамасыз етуді   іске асыру саласындағы мемлекеттік саясатты іске асыру жөніндегі қызметтер</t>
  </si>
  <si>
    <t>Республикалық бюджеттен әлеуметтік көмекке және әлеуметтік қамсыздандыруға берілетін субвенциялар есебінен</t>
  </si>
  <si>
    <t>Ауылдық жерлерде тұратын денсаулық сақтау, білім беру, әлеуметтік қамтамасыз ету, мәдениет, спорт және ветеринар мамандарына отын сатып алуға Қазақстан Республикасының заңнамасына сәйкес әлеуметтік көмек көрсету</t>
  </si>
  <si>
    <t>жергілікті бюджет қаражаты есебінен</t>
  </si>
  <si>
    <t>Мемлекеттік атаулы ғлеуметтік кµмек</t>
  </si>
  <si>
    <t>республикалық бюджет қаражаты есебінен</t>
  </si>
  <si>
    <t>Т±рѓын ‰йге кµмек кµрсету</t>
  </si>
  <si>
    <t>Жергілікті өкілетті органдардың шешімі бойынша мұқтаж азаматтардың жекелеген топтарына әлеуметтік көмек</t>
  </si>
  <si>
    <t>Жәрдемақыларды және басқа да әлеуметтік төлемдерді есептеу, төлеу мен жеткізу бойынша қызметтерге ақы төлеу</t>
  </si>
  <si>
    <t>Мүгедектерді оңалту жеке бағдарламасына сәйкес, мұқтаж мүгедектерді міндетті гигиеналық құралдармен және ымдау тілі мамандарының қызмет көрсетуін, жеке көмекшілермен қамтамасыз ету</t>
  </si>
  <si>
    <t>047</t>
  </si>
  <si>
    <t>016</t>
  </si>
  <si>
    <t>017</t>
  </si>
  <si>
    <t>Жұмыспен қамту бағдарламасы</t>
  </si>
  <si>
    <t>Қазақстан Республикасы Ұлттық қорынан бөлінетін нысаналы трансферт есебінен</t>
  </si>
  <si>
    <t>Жұмыспен қамту орталықтарының қызметін қамтамасыз ету</t>
  </si>
  <si>
    <t>100</t>
  </si>
  <si>
    <t>101</t>
  </si>
  <si>
    <t>023</t>
  </si>
  <si>
    <t>Халыққа әлеуметтік қызмет көрсетуТең қоғам" КММ</t>
  </si>
  <si>
    <t>Үйден тәрбиеленіп оқытылатын мүгедек балаларды материалдық қамтамасыз ету</t>
  </si>
  <si>
    <t>Мұқтаж азаматтарға үйде әлеуметтiк көмек көрсету</t>
  </si>
  <si>
    <t>Қазақстан Республикасында мүгедектердің құқықтарын қамтамасыз етуге және өмір сүру сапасын жақсарту</t>
  </si>
  <si>
    <t>Ведомстволық бағыныстағы мемлекеттік мекемелер мен ұйымдардың күрделі шығыстары</t>
  </si>
  <si>
    <t>010</t>
  </si>
  <si>
    <t>050</t>
  </si>
  <si>
    <t>067</t>
  </si>
  <si>
    <t>Белсенді ұзақ өмір КММ</t>
  </si>
  <si>
    <t>Зейнеткерлер мен мүгедектерге әлеуметтiк қызмет көрсету аумақтық орталығы</t>
  </si>
  <si>
    <t>Жергілікті деңгейде кәсіпкерлікті және ауыл шаруашылығын дамыту саласындағы мемлекеттік саясатты іске асыру жөніндегі қызметтер</t>
  </si>
  <si>
    <t>Жергілікті деңгейде ақпарат, мемлекеттілікті нығайту және азаматтардың әлеуметтік сенімділігін қалыптастыру саласында мемлекеттік саясатты іске асыру жөніндегі қызметтер</t>
  </si>
  <si>
    <t>Республикалық бюджеттен мәдениетке, спортқа, туризмге және ақпараттық кеңістiкке берілетін субвенциялар есебінен</t>
  </si>
  <si>
    <t>Мемлекеттік ақпараттық саясат жүргізу жөніндегі қызметтер</t>
  </si>
  <si>
    <t>049</t>
  </si>
  <si>
    <t>Жастар саясаты саласында іс-шараларды іске асыру</t>
  </si>
  <si>
    <t>Жергілікті деңгейде мәдениет, тілдерді дамыту, дене шынықтыру және спорт саласында мемлекеттік саясатты іске асыру жөніндегі қызметтер</t>
  </si>
  <si>
    <t>Мәдени-демалыс жұмысын қолдау</t>
  </si>
  <si>
    <t>Аудандық (облыстық маңызы бар қалалық)  деңгейде спорттық жарыстар өткiзу</t>
  </si>
  <si>
    <t>Әртүрлi спорт түрлерi бойынша аудан (облыстық маңызы бар қала)  құрама командаларының мүшелерiн дайындау және олардың облыстық спорт жарыстарына қатысуы</t>
  </si>
  <si>
    <t>Мемлекеттік-жекешелік әріптестік жобалар бойынша мемлекеттік міндеттемелерді орындау</t>
  </si>
  <si>
    <t>096</t>
  </si>
  <si>
    <t xml:space="preserve"> "Отырар аудандық орталықтандырылған кітапхана жүйесі" KMM</t>
  </si>
  <si>
    <t>Аудандық (қалалық) кiтапханалардың жұмыс iстеуi</t>
  </si>
  <si>
    <t>Тілдерді оқыту және дамыту орталығы' KMM</t>
  </si>
  <si>
    <t>Мемлекеттiк тiлдi және Қазақстан халқының басқа да тiлдерін дамыту</t>
  </si>
  <si>
    <t>Отырар спорт клубы' KMM</t>
  </si>
  <si>
    <t>Ұлттық және бұқаралық спорт түрлерін дамыту</t>
  </si>
  <si>
    <t>Жергілікті деңгейде тұрғын үй-коммуналдық шаруашылығы, жолаушылар көлігі және автомобиль жолдары саласындағы мемлекеттік саясатты іске асыру жөніндегі қызметтер</t>
  </si>
  <si>
    <t>Мемлекеттік тұрғын үй қорының сақтаулуын үйымдастыру</t>
  </si>
  <si>
    <t>Сумен жабдықтау және су бұру жүйесінің жұмыс істеуі</t>
  </si>
  <si>
    <t>Республикалық бюджеттен тұрғын үй-коммуналдық шаруашылыққа берілетін субвенциялар есебінен</t>
  </si>
  <si>
    <t>Елдi мекендердегі көшелердi жарықтандыру</t>
  </si>
  <si>
    <t>Елдi мекендердiң санитариясын қамтамасыз ету</t>
  </si>
  <si>
    <t>Елдi мекендердi абаттандыру және көгалдандыру</t>
  </si>
  <si>
    <t>Жылу-энергетикалық жүйелерін дамыту</t>
  </si>
  <si>
    <t>Қазақстан Республикасының Ұлттық қорынан бөлінетін нысаналы трансферт есебінен*</t>
  </si>
  <si>
    <t>Елдi мекендерде жол қозғалысы қауiпсiздiгін қамтамасыз ету</t>
  </si>
  <si>
    <t>Көлік инфрақұрылымын дамыту</t>
  </si>
  <si>
    <t>Автомобиль жолдарының жұмыс істеуін қамтамасыз ету</t>
  </si>
  <si>
    <t>Республикалық бюджеттен көлік және коммуникацияға берілетін субвенциялар есебінен</t>
  </si>
  <si>
    <t>Ауданның (облыстық маңызы бар қаланың) коммуналдық меншігіндегі жылу жүйелерін қолдануды ұйымдастыру</t>
  </si>
  <si>
    <t>Ауданның (облыстық маңызы бар қаланың) коммуналдық меншігіндегі газ жүйелерін қолдануды ұйымдастыру</t>
  </si>
  <si>
    <t>Коммуналдық шаруашылығын дамыту</t>
  </si>
  <si>
    <t>Инженерлік-коммуникациялық инфрақұрылымды жобалау, дамыту және (немесе) жайластыру</t>
  </si>
  <si>
    <t>Газ тасымалдау жүйесін дамыту</t>
  </si>
  <si>
    <t>Ғлеуметтік мањызы бар қалалық (ауылдық), қала мањындаѓы жғне ауданішілік қатынастар бойынша жолаушылар тасымалдарын субсидиялау</t>
  </si>
  <si>
    <t>Қаланы жғне елді мекендерді абаттандыруды дамыту</t>
  </si>
  <si>
    <t>Елді мекендердегі сумен жабдықтау және су бұру жүйелерін дамыту</t>
  </si>
  <si>
    <t>«Ауыл-Ел бесігі» жобасы шеңберінде ауылдық елді мекендердегі әлеуметтік және инженерлік инфрақұрылымдарды дамыту</t>
  </si>
  <si>
    <t>Қазақстан Республикасында төтенше жағдай режимінде коммуналдық қызметтерге ақы төлеу бойынша халықтың төлемдерін өтеу</t>
  </si>
  <si>
    <t>Әлеуметтік көмек ретінде тұрғын үй сертификаттарын беру</t>
  </si>
  <si>
    <t>Жергілікті бюджеттерден берілетін аѓымдаѓы нысаналы трансферттер</t>
  </si>
  <si>
    <t>Төменгі тұрған бюджеттерге берілетін нысаналы даму трансферттері</t>
  </si>
  <si>
    <t>Әлеуметтік, табиғи және техногендік сипаттағы төтенше жағдайларды жою үшін жергілікті атқарушы органның төтенше резерві есебінен іс-шаралар өткізу</t>
  </si>
  <si>
    <t>048</t>
  </si>
  <si>
    <t>053</t>
  </si>
  <si>
    <t>054</t>
  </si>
  <si>
    <t>012</t>
  </si>
  <si>
    <t>018</t>
  </si>
  <si>
    <t>019</t>
  </si>
  <si>
    <t>021</t>
  </si>
  <si>
    <t>026</t>
  </si>
  <si>
    <t>027</t>
  </si>
  <si>
    <t>033</t>
  </si>
  <si>
    <t>036</t>
  </si>
  <si>
    <t>037</t>
  </si>
  <si>
    <t>040</t>
  </si>
  <si>
    <t>041</t>
  </si>
  <si>
    <t>058</t>
  </si>
  <si>
    <t>062</t>
  </si>
  <si>
    <t>064</t>
  </si>
  <si>
    <t>065</t>
  </si>
  <si>
    <t>070</t>
  </si>
  <si>
    <t>094</t>
  </si>
  <si>
    <t>108</t>
  </si>
  <si>
    <t>114</t>
  </si>
  <si>
    <t>115</t>
  </si>
  <si>
    <t>106</t>
  </si>
  <si>
    <t>Ауданның (облыстық маңызы бар қаланың) экономикалық саясаттын қалыптастыру мен дамыту, мемлекеттік жоспарлау,  бюджеттік атқару және коммуналдық меншігін басқару  саласындағы мемлекеттік саясатты іске асыру жөніндегі қызметтер</t>
  </si>
  <si>
    <t>Салық салу мақсатында мүлікті бағалауды жүргізу</t>
  </si>
  <si>
    <t>Жергілікті атқарушы органның  жоғары тұрған бюджет алдындағы борышын өтеу</t>
  </si>
  <si>
    <t>Нысаналы пайдаланылмаған (толық пайдаланылмаған) трансферттерді қайтару</t>
  </si>
  <si>
    <t>Жекешелендіру, коммуналдық меншікті басқару, жекешелендіруден кейінгі қызмет және осыған байланысты дауларды реттеу</t>
  </si>
  <si>
    <t>Шұғыл шығындарға арналған ауданның (облыстық маңызы бар қаланың) жергілікті атқарушы органының резерві</t>
  </si>
  <si>
    <t>Мамандарды ғлеуметтік қолдау шараларын іске асыру ‰шін бюджеттік кредиттер</t>
  </si>
  <si>
    <t>Жергілікті бюджеттен бµлінген пайдаланылмаѓан бюджеттік кредиттерді қайтару</t>
  </si>
  <si>
    <t>Зањнаманы µзгертуге байланысты жоѓары т±рѓан бюджеттіњ шыѓындарын µтеуге тµменгі т±рѓан бюджеттен аѓымдаѓы нысаналы трансферттер</t>
  </si>
  <si>
    <t>Республикалық бюджеттен білім беру субвенциялары есебінен</t>
  </si>
  <si>
    <t>Субвенциялар</t>
  </si>
  <si>
    <t>Жергілікті өзін-өзі басқару органдарына берілетін трансферттер</t>
  </si>
  <si>
    <t>Қазақстан Республикасының Ұлттық қорынан берілетін нысаналы трансферт есебінен республикалық бюджеттен бөлінген пайдаланылмаған (түгел пайдаланылмаған) нысаналы трансферттердің сомасын қайтару</t>
  </si>
  <si>
    <t>Мамандарға әлеуметтік қолдау көрсету жөніндегі шараларды іске асыру</t>
  </si>
  <si>
    <t>Республикалық бюджеттен ауыл, су, орман, балық шаруашылығына, ерекше қорғалатын табиғи аумақтарға, қоршаған ортаны және жануарлар дүниесін қорғауға, жер қатынастарына берілетін субвенциялар есебінен</t>
  </si>
  <si>
    <t>045</t>
  </si>
  <si>
    <t>024</t>
  </si>
  <si>
    <t>038</t>
  </si>
  <si>
    <t>061</t>
  </si>
  <si>
    <t>066</t>
  </si>
  <si>
    <t>099</t>
  </si>
  <si>
    <t>Жергілікті деңгейде жер қатынастары саласындағы мемлекеттік саясатты іске асыру жөніндегі қызметтер</t>
  </si>
  <si>
    <t>Аудандардың, облыстық маңызы бар, аудандық маңызы бар қалалардың, кенттердiң, ауылдардың, ауылдық округтердiң шекарасын белгiлеу кезiнде жүргiзiлетiн жерге орналастыру</t>
  </si>
  <si>
    <t>Мемлекет мұқтажы үшін жер учаскелерін алу</t>
  </si>
  <si>
    <t>Жергілікті деңгейде құрылыс, сәулет және қала құрылысы саласындағы мемлекеттік саясатты іске асыру жөніндегі қызметтер</t>
  </si>
  <si>
    <t>Республикалық бюджеттен берілетін трансферттер есебiнен</t>
  </si>
  <si>
    <t>Коммуналдық тұрғын үй қорының тұрғын үйін жобалау және (немесе) салу, реконструкциялау</t>
  </si>
  <si>
    <t>"Cпорт объектілерін дамыту"</t>
  </si>
  <si>
    <t>Cпорт объектілерін дамыту</t>
  </si>
  <si>
    <t>Ауыл шаруашылығы объектілерін дамыту</t>
  </si>
  <si>
    <t>Мғдениет объектілерін дамыту</t>
  </si>
  <si>
    <t>Аудан аумағында қала құрылысын дамытудың кешенді схемаларын, аудандық (облыстық) маңызы бар қалалардың, кенттердің және өзге де ауылдық елді мекендердің бас жоспарларын әзірлеу</t>
  </si>
  <si>
    <t>Мемлекеттік органның объектілерін дамыту</t>
  </si>
  <si>
    <t>Жергілікті атқарушы органы резервінің қаражаты есебінен соттардың шешімдері бойынша жергілікті атқарушы органдардың міндеттемелерін орындау</t>
  </si>
  <si>
    <t>Қазақстан Республикасының Ұлттық қорынан берілетін нысаналы трансферт есебінен</t>
  </si>
  <si>
    <t>079</t>
  </si>
  <si>
    <t>098</t>
  </si>
  <si>
    <t>Аудандық маңызы бар қала, ауыл, кент, ауылдық округ әкімінің қызметін қамтамасыз ету жөніндегі қызметтер</t>
  </si>
  <si>
    <t>Елді мекендердегі көшелерді жарықтандыру</t>
  </si>
  <si>
    <t>Елді мекендердің санитариясын қамтамасыз ету</t>
  </si>
  <si>
    <t>Елді мекендерді абаттандыру мен көгалдандыру</t>
  </si>
  <si>
    <t>Аудандық маңызы бар қалаларда, ауылдарда, кенттерде, ауылдық округтерде автомобиль жолдарының жұмыс істеуін қамтамасыз ету</t>
  </si>
  <si>
    <t>Қазақстан Республикасының Ұлттық қорынан берілетін кепілдендірілген трансфер есебінен</t>
  </si>
  <si>
    <t>Мәслихат депутаттары қызметінің тиімділігін арттыру</t>
  </si>
  <si>
    <t>Аудандық мањызы бар қала, ауыл, кент, ауылдық округ әкімінің қызметін қамтамасыз ету жµніндегі қызметтер</t>
  </si>
  <si>
    <t>Ауданның (облыстық маңызы бар қаланың) бюджет қаражаты есебінен</t>
  </si>
  <si>
    <t>Мұқтаж азаматтарға үйде әлеуметтік көмек көрсету</t>
  </si>
  <si>
    <t>Жергілікті деңгейде мәдени-демалыс жұмысын қолдау</t>
  </si>
  <si>
    <t>Аудандық маңызы бар қалаларда, кенттерде, ауылдарда (селоларда), ауылдық (селолық) округтерде автомобиль жолдарының жұмыс істеуін қамтамасыз ету</t>
  </si>
  <si>
    <t>Жергілікті деңгейде дене шынықтыру-сауықтыру және спорттық іс-шараларды өткізу</t>
  </si>
  <si>
    <t>Ащысай ауыл әкімінің аппараты</t>
  </si>
  <si>
    <t>029</t>
  </si>
  <si>
    <t>Қарнақ ауылы әкімінің аппараты</t>
  </si>
  <si>
    <t>Жергілікті деңгейде  мәдени-демалыс жұмысын қолдау</t>
  </si>
  <si>
    <t>Жерлеу орындарын ұстау және туыстары жоқ адамдарды жерлеу</t>
  </si>
  <si>
    <t>Өңірлерді дамтырудың 2025 жылға дейінгі мемлекеттік бағдарламасы шеңберінде өңірлерді экономикалық дамытуға жәрдемдесу бойынша шараларды іске асыруға ауылдық елді мекендерді жайластыруды шешуге арналған іс-шараларды іске асыру</t>
  </si>
  <si>
    <t>"Ауыл Ел бесігі" жобасы шеңберінде ауылдық елді мекендердегі әлеуметтік және  нженерлік инфрақұрылым бойынша іс-шараларды іске асыру</t>
  </si>
  <si>
    <t>057</t>
  </si>
  <si>
    <t>Хантағы ауылы әкімінің аппараты</t>
  </si>
  <si>
    <t>Байылдыр ауылы әкімінің аппараты</t>
  </si>
  <si>
    <t>Республикалық бюджетке мәднеиетке, спортқа, туризмге және ақпараттық кеңістікке берілетін субвенциялар есебінен</t>
  </si>
  <si>
    <t>Жергілікті деңгейде халық үшін әлеуметтік бағдарламаларды жұмыспен қамтуды қамтамасыз етуді   іске асыру саласындағы мемлекеттік саясатты іске асыру жөніндегі қызметтер</t>
  </si>
  <si>
    <t>Ауылдық жерлерде тұратын денсаулық сақтау, білім беру, әлеуметтік қамтамасыз ету, мәдениет және спорт мамандарына отын сатып алуға Қазақстан Республикасының заңнамасына сәйкес әлеуметтік көмек көрсету</t>
  </si>
  <si>
    <t>Мемлекеттік атаулы әлеуметтік көмек</t>
  </si>
  <si>
    <t>Тұрғын үйге көмек көрсету</t>
  </si>
  <si>
    <t>Зейнеткерлер мен мүгедектерге әлеуметтік қызмет көрсету аумақтық орталығы</t>
  </si>
  <si>
    <t>Мүгедектерді оңалту жеке бағдарламасына сәйкес, мұқтаж мүгедектерді міндетті гигиеналық құралдарымен қамтамасыз етуге және ымдау тілі мамандарының, жеке көмекшілердің қызмет көрсету</t>
  </si>
  <si>
    <t>Мүгедектердің құқықтарын қамтамасыз ету және өмір сүру сапасын жақсарту жөніндегі іс-шаралар жоспарын іске асыру</t>
  </si>
  <si>
    <t>Қоғамдық жұмыстар</t>
  </si>
  <si>
    <t>Жұмыссыздарды кәсіптік даярлау және қайта даярлау</t>
  </si>
  <si>
    <t>Жергілікті деңгейде тілдерді және мәдениетті дамыту саласындағы мемлекеттік саясатты іске асыру жөніндегі қызметтер</t>
  </si>
  <si>
    <t>Жергілікті деңгейде ақпарат, мемлекет-   тілікті нығайту және азаматтардың әлеуме-   ттік сенімділігін қалыптастыру саласында мемлекет-  тік саясатты іске асыру жөніндегі қызметтер</t>
  </si>
  <si>
    <t>Газеттер мен журналдар арқылы мемлекеттік ақпараттық саясат жүргізу жөніндегі қызметтер</t>
  </si>
  <si>
    <t>Жастар саясаты саласындағы өңірлік бағдарламаларды iске асыру</t>
  </si>
  <si>
    <t>Жергілікті деңгейде мәдениет, тілдерді дамыту, дене шынықтыру және спорт саласында мемлекеттік саясатты іске асыру жөніндегі қызаметтер</t>
  </si>
  <si>
    <t>Аудандық (облыстық маңызы бар қалалық) деңгейде спорттық жарыстар өткізу</t>
  </si>
  <si>
    <t>Әртүрлі спорт түрлері бойынша аудан (облыстық маңызы бар қала) құрама командаларының мүшелерін дайындау және олардың облыстық спорт жарыстарына қатысуы</t>
  </si>
  <si>
    <t>"Ауыл-Ел бесігі" жобасы шеңберінде ауылдық елді мекендердегі әлеуметтік және инженерлік инфрақұрылым бойынша іс-шараларды іске асыру</t>
  </si>
  <si>
    <t>052</t>
  </si>
  <si>
    <t>Кентау қалалық мәдениет, тілдерді дамыту, дене шынықтыру және спорт бөлімінің Кентау қалалық орталықтандырылған кітапханалар жүйесі КММ</t>
  </si>
  <si>
    <t>Аудандақ (қалалық) кітапханалардың жұмыс істеуі</t>
  </si>
  <si>
    <t>Мемлекеттік тілді және Қазақстан халқының басқада тілдерін дамыту</t>
  </si>
  <si>
    <t>Экономикалық саясатты қалыптастыру мен дамыту, мемлекеттік жоспарлау ауданның облыстық маңызы бар қаланың бюджеттік атқару және коммуналдық меншігін басқару саласындағы мемлекеттік саясатты іске асыру жөніндегі қызметтер</t>
  </si>
  <si>
    <t>Жергілікті атқарушы органның жоғары тұрған бюджет алдындағы  борышын өтеу</t>
  </si>
  <si>
    <t xml:space="preserve"> Пайдаланылмаған (толық пайдаланылмаған) нысаналы трансферттерді қайтару</t>
  </si>
  <si>
    <t>Жекешелендіру, коммуналдық меншікті басқару,  жекешелендіруден кейінгі қызмет жғне осыѓан байланысты дауларды  реттеу</t>
  </si>
  <si>
    <t>Мамандарды әлеуметтік қолдау шараларын іске асыру үшін бюджеттік кредиттер</t>
  </si>
  <si>
    <t>Республикалық бюджеттен берілген кредиттер есебінен</t>
  </si>
  <si>
    <t xml:space="preserve">Жергілікті атқарушы органдардың облыстық бюджеттен қарыздар бойынша сыйақылар  мен өзге де төлемдерді төлеу бойынша борышына қызмет көрсету </t>
  </si>
  <si>
    <t>Заңнаманы өзгертуге байланысты жоғары тұрған бюджеттің шығындарын өтеуге төменгі тұрған бюджеттен ағымдағы нысаналы трансферттер</t>
  </si>
  <si>
    <t>Аудан (облыстық маңызы бар қала) аумағында жер қатынастарын реттеу саласындағы мемлекеттік саясатты іске асыру жөніндегі қызметтер</t>
  </si>
  <si>
    <t>Жергілікті деңгейде құрылыс саласындағы мемлекеттік саясатты іске асыру жөніндегі қызметтер</t>
  </si>
  <si>
    <t>Республикалық бюджеттен өнеркәсіпке, сәулет, қала құрылысы және құрылыс қызметіне берілетін субвенциялар есебінен</t>
  </si>
  <si>
    <t xml:space="preserve">Қазақстан Республикасының Ұлттық қорынан берілетін нысаналы трансферт есебінен </t>
  </si>
  <si>
    <t>Спорт объектілерін дамыту</t>
  </si>
  <si>
    <t>Мәдениет объектілерін дамыту</t>
  </si>
  <si>
    <t>Қазақстан Республикасы Ұлттық қорынан бөлінетін нысаналы трансферттер есебінен</t>
  </si>
  <si>
    <t>Коммуналдық тұрғын үй қорының тұрғын үйлерін сатып алу</t>
  </si>
  <si>
    <t>020</t>
  </si>
  <si>
    <t xml:space="preserve">Жергілікті деңгейде жолаушылар көлігі және автомоблиь саласындағы мемлекеттік саясатты іске асыру жөніндегі қызметтер </t>
  </si>
  <si>
    <t>Елді мекендерде жол қозғалысы қауіпсіздігін қамтамасыз ету</t>
  </si>
  <si>
    <t>Әлеуметтік маңызы бар қалалық (ауылдық), қала маңындағы және ауданішілік қатынастар бойынша жолаушылар тасмалдарын субсидиялау</t>
  </si>
  <si>
    <t>Жергілікті деңгейде жер қатынастары, сәулет және қала құрылысын реттеу саласындағы мемлекеттік саясатты іске асыру жөніндегі қызметтер</t>
  </si>
  <si>
    <t>Републикалық бюджеттен жалпы сипаттағы мемлекеттік қызметтеріне берілетін субвенциялар есебінен</t>
  </si>
  <si>
    <t>Мемлекеттік мұқтажы үшін жер учаскелерін алу</t>
  </si>
  <si>
    <t>Тұрғын үй-коммуналдық шаруашылық және тұрғын үй  қоры саласында жергілікті деңгейде мемлекеттік саясатты іске асыру бойынша қызметтер</t>
  </si>
  <si>
    <t>Жылу-энергетикалық жүйені дамыту</t>
  </si>
  <si>
    <t>Сумен жабдықтау және су бүру жүйесінің жұмысын істеу</t>
  </si>
  <si>
    <t>Ауданның (облыстық маңызы бар қаланың) коммуналдық меншігіндегі газдандыру желілерін пайдалануды ұйымдастыру</t>
  </si>
  <si>
    <t>Сумен жабдықтау және су бұру жүйелерін дамыту</t>
  </si>
  <si>
    <t>Кондоминимум объектілерінің ортақ мүлкіне күрделі жөндеу жүргізуге кредит беру</t>
  </si>
  <si>
    <t>Республикалық бюджеттен берілетінм кредиттер есебінен</t>
  </si>
  <si>
    <t>025</t>
  </si>
  <si>
    <t>030</t>
  </si>
  <si>
    <t>031</t>
  </si>
  <si>
    <t>081</t>
  </si>
  <si>
    <t>Жергілікті деңгейде тұрғын үй-коммуналдық шаруашылық, жолаушылар көлігі,  автомобиль жолдары және тұрғын үй инспекциясы саласындағы мемлекеттік саясатты іске асыру жөніндегі қызметтер</t>
  </si>
  <si>
    <t>Қаланы және елді мекендерді абаттандыруды дамыту</t>
  </si>
  <si>
    <t>Елді мекендегі көшелерді жарықтандыру</t>
  </si>
  <si>
    <t>Республикалық бюджеттен қоғамдық тәптіпке, қауіпсіздікке, құқықтық, сот қылмыстық-атқару қызыметіне берілетін субвенциялар есебінен</t>
  </si>
  <si>
    <t>Ауданның (облыстық маңызы бар қаланың) коммуналдық меншігіндегі жылу желілерін пайдалануды ұйымдастыру</t>
  </si>
  <si>
    <t>Ауданның (облыстық маңызы бар қаланың) коммуналдық меншігіндегі газ жүйелерін пайдалануды ұйымдастыру</t>
  </si>
  <si>
    <t>Коммуналдық шаруашылықты дамыту</t>
  </si>
  <si>
    <t>Газ тасмалдау жүйесін дамыту</t>
  </si>
  <si>
    <t>Әлеуметтік маңызы бар қалалық (ауылдық), қала маңындағы және аудан ішілік қатынастар бойынша жолаушылар тасымалдарын субсидиялау</t>
  </si>
  <si>
    <t>Аудандық маңызы бар автомобиль жолдары және елді-мекендердің көшелерін күрделі және орташа жөндеу</t>
  </si>
  <si>
    <t>044</t>
  </si>
  <si>
    <t>077</t>
  </si>
  <si>
    <t>"Кентау қалалық қызметі" КММ</t>
  </si>
  <si>
    <t>Мәслихаттар депутаттары қызметінің тиімділігін арттыру</t>
  </si>
  <si>
    <t>Шардара ауданы әкімінің аппараты</t>
  </si>
  <si>
    <t>Шардара ауданы әкімдігінің Жұмыспен қамту және әлеуметтік бағдарламалар бөлімі</t>
  </si>
  <si>
    <t>Үйден тәрбиеленіп оқытылатын мүгедектігі бар балаларды материалдық қамтамасыз ету</t>
  </si>
  <si>
    <t>Зейнеткерлер мен мүгедектігі бар адамдарға әлеуметтiк қызмет көрсету аумақтық орталығы</t>
  </si>
  <si>
    <t>Оңалтудың жеке бағдарламасына сәйкес мұқтаж мүгедектігі бар адамдарды протездік-ортопедиялық көмек, сурдотехникалық құралдар, тифлотехникалық құралдар, санаторий-курорттық емделу, мiндеттi гигиеналық құралдармен қамтамасыз ету, арнаулы жүрiп-тұру құралдары, қозғалуға қиындығы бар бірінші топтағы мүгедектігі бар адамдарға жеке көмекшінің және есту бойынша мүгедектігі бар адамдарға қолмен көрсететiн тіл маманының қызметтері мен қамтамасыз ету</t>
  </si>
  <si>
    <t>Шардара ауданы әкімдігінің Жұмыспен қамту және әлеуметтік бағдарламалар бөлімінің Шардара ауданының халықты жұмыспен қамту орталығы КММ</t>
  </si>
  <si>
    <t>Шардара ауданы әкімдігінің Ішкі саясат бөлімі</t>
  </si>
  <si>
    <t>Шардара ауданы әкімдігінің   Ішкі саясат бөлімінің  "Жастар ресурстық орталығы" КММ</t>
  </si>
  <si>
    <t>Шардара ауданы әкімдігінің "Мәдениет, тілдерді дамыту, дене шынықтыру және спорт бөлімі" мемлекеттік мекемесінің "Шардара аудандық мәдениет сарайы" мемлекеттік коммуналдық қазыналық кәсіпорны</t>
  </si>
  <si>
    <t xml:space="preserve"> Шардара ауданы әкімдігінің Шардара ауданы Аудандық орталықтандырылған кітапханалар жүйесі КММ</t>
  </si>
  <si>
    <t>Шардара ауданы әкімдігінің "Мәдениет, тілдерді дамыту, дене шынықтыру және спорт бөлімі" мемлекеттік мекемесінің Тілдерді оқыту және дамыту орталығы</t>
  </si>
  <si>
    <t>Шардара ауданы әкімдігінің Мәдениет, тілдерді дамыту, дене шынықтыру және спорт бөлімінің  Шардара аудандық жекпе-жек  спорт түрлері бойынша спорт клубы КММ</t>
  </si>
  <si>
    <t>Шардара ауданы әкімдігінің Мәдениет, тілдерді дамыту, дене шынықтыру және спорт бөлімінің  Шардара аудандық  күш спорт түрлері бойынша спорт клубы КММ</t>
  </si>
  <si>
    <t>Шардара ауданы әкімдігінің Тұрғын үй-коммуналдық шаруашылығы, жолаушылар көлігі және автомобиль жолдары бөлімі</t>
  </si>
  <si>
    <t>Республикалық бюджеттен отын-энергетика кешенiне және жер қойнауын пайдалануға берілетін субвенциялар есебінен</t>
  </si>
  <si>
    <t>Қазақстан Республикасының Ұлттық қорынан бөлінетін нысаналы трансферт есебінен</t>
  </si>
  <si>
    <t>Әлеуметтік маңызы бар қалалық (ауылдық), қала маңындағы және ауданішілік қатынастар бойынша жолаушылар тасымалдарын субсидиялау</t>
  </si>
  <si>
    <t>Аудандық маңызы бар автомобиль жолдарын және  елді-мекендердің көшелерін күрделі және орташа жөндеу</t>
  </si>
  <si>
    <t>«Ауыл-Ел бесігі» жобасы шеңберінде ауылдық елді мекендердегі әлеуметтік және инженерлік инфрақұрылым бойынша іс-шараларды іске асыру</t>
  </si>
  <si>
    <t>Республикалық бюджеттен өзге де шығыстарға берілетін субвенциялар есебінен</t>
  </si>
  <si>
    <t>Төменгі тұрған бюджеттерге берілетін нысаналы ағымдағы  трансферттер</t>
  </si>
  <si>
    <t>Шардара ауданы әкімдігінің Экономика және қаржы бөлімі</t>
  </si>
  <si>
    <t>Ауданның (облыстық маңызы бар қаланың) экономикалық саясатын қалыптастыру мен дамыту, мемлекеттік жоспарлау,  бюджеттік атқару және коммуналдық меншігін басқару  саласындағы мемлекеттік саясатты іске асыру жөніндегі қызметтер</t>
  </si>
  <si>
    <t>Жергілікті атқарушы органның  жоғары тұрған бюджет алдындағы борышын өтеу</t>
  </si>
  <si>
    <t>Пайдаланылмаған (толық пайдаланылмаған) нысаналы трансферттерді қайтару</t>
  </si>
  <si>
    <t>Ауданның (облыстық маңызы бар қаланың) жергілікті атқарушы органының резерві</t>
  </si>
  <si>
    <t>Ауданның (облыстық маңызы бар қаланың) аумағындағы табиғи және техногендік сипаттағы төтенше жағдайларды жоюға арналған ауданның (облыстық маңызы бар қаланың) жергілікті атқарушы органының төтенше резерві</t>
  </si>
  <si>
    <t>Соттардың шешiмдерi бойынша мiндеттемелердi орындауға арналған ауданның (облыстық маңызы бар қаланың) жергілікті атқарушы органының резерві</t>
  </si>
  <si>
    <t>Жергілікті атқарушы органдардың облыстық бюджеттен қарыздар бойынша сыйақылар  мен өзге де төлемдерді төлеу бойынша борышына қызмет көрсету</t>
  </si>
  <si>
    <t>Республикалық бюджеттен жалпы сипаттағы мемлекеттiк қызметтеріне берілетін субвенциялар</t>
  </si>
  <si>
    <t>102</t>
  </si>
  <si>
    <t>Шардара ауданы әкімдігінің Кәсіпкерлік бөлімі</t>
  </si>
  <si>
    <t>Жергілікті деңгейде кәсіпкерлікті дамыту саласындағы мемлекеттік саясатты іске асыру жөніндегі қызметтер</t>
  </si>
  <si>
    <t>Мемлекеттік органдардың объектілерін дамыту</t>
  </si>
  <si>
    <t>Жергілікті деңгейде ауыл шаруашылығы және жер қатынастары саласындағы мемлекеттік саясатты іске асыру жөніндегі қызметтер</t>
  </si>
  <si>
    <t>Шардара қаласы әкімінің аппараты</t>
  </si>
  <si>
    <t>Ауданның (облыстық маңызы бар қаланың)бюджет қаражаты есебінен</t>
  </si>
  <si>
    <t>Аудандық маңызы бар қалаларда, ауылдарда, кенттерде, ауылдық округтерде автомобиль жолдарын күрделі және орташа жөндеу</t>
  </si>
  <si>
    <t>Сүткент ауылдық округі әкімінің аппараты</t>
  </si>
  <si>
    <t>Достық ауылдық округі әкімінің аппараты</t>
  </si>
  <si>
    <t>Ақшеңгелді ауылдық округі әкімінің аппараты</t>
  </si>
  <si>
    <t>Қызылқұм ауылдық округі әкімінің аппараты</t>
  </si>
  <si>
    <t>Алатау батыр ауылдық округі әкімінің аппараты</t>
  </si>
  <si>
    <t>Ұзын ата ауылдық округі әкімінің аппараты</t>
  </si>
  <si>
    <t>Көксу ауылдық округі әкімінің аппараты</t>
  </si>
  <si>
    <t>Қоссейіт ауылдық округі әкімінің аппараты</t>
  </si>
  <si>
    <t>Өңірлерді дамытудың 2025 жылға дейінгі мемлекеттік бағдарламасы шеңберінде өңірлерді экономикалық дамытуға жәрдемдесу бойынша шараларды іске асыруға ауылдық елді мекендерді жайластыруды шешуге арналған іс-шараларды іске асыру</t>
  </si>
  <si>
    <t>Қ. Тұрысбеков ауылдық округі әкімінің аппараты</t>
  </si>
  <si>
    <t>Жаушықұм ауылдық округі әкімінің аппараты</t>
  </si>
  <si>
    <t>Отырар ауданы бойынша Мемлекеттік кірістер басқармасы</t>
  </si>
  <si>
    <t>Шардара ауданы бойынша Мемлекеттік кірістер басқарсы</t>
  </si>
  <si>
    <t xml:space="preserve">   </t>
  </si>
  <si>
    <t>Елді мекендерді сумен жабдықтауды ұйымдастыру</t>
  </si>
  <si>
    <t>"Сарыағаш ауданы Көктерек кенті әкімінің аппараты" ММ</t>
  </si>
  <si>
    <t>Сарыағаш ауданы "Әлімтау ауылдық округі әкімі аппараты" ММ</t>
  </si>
  <si>
    <t>Сарыағаш ауданы "Жарты төбе ауылдық округі әкімі аппараты" ММ</t>
  </si>
  <si>
    <t>Сарыағаш ауданы "Жылға ауылдық округі әкімі аппараты" ММ</t>
  </si>
  <si>
    <t>Сарыағаш ауданы "Тегісшіл ауылдық округі әкімі аппараты" ММ</t>
  </si>
  <si>
    <t>Сарыағаш ауданы "Қабланбек ауылдық округі әкімі аппараты" ММ</t>
  </si>
  <si>
    <t>Сарыағаш ауданы "Дербісек ауылдық округі әкімі аппараты" ММ</t>
  </si>
  <si>
    <t>Сарыағаш ауданы "Құркелес ауылдық округі әкімі аппараты" ММ</t>
  </si>
  <si>
    <t>Сарыағаш ауданы "Жібек жолы ауылдық округі әкімі аппараты" ММ</t>
  </si>
  <si>
    <t>Сарыағаш ауданы "Дарбаза ауылдық округі әкімі аппараты" ММ</t>
  </si>
  <si>
    <t>Сарыағаш ауданы "Қызылжар ауылдық округі әкімі аппараты" ММ</t>
  </si>
  <si>
    <t>Сарыағаш ауданы "Жемісті ауылдық округі әкімі аппараты" ММ</t>
  </si>
  <si>
    <t>"Сарыағаш ауданы Сарыағаш қаласы әкімі аппараты" ММ</t>
  </si>
  <si>
    <t>Сарыағаш ауданы "Ақжар ауылдық округі әкімі аппараты" ММ</t>
  </si>
  <si>
    <t>Жергілікті деңгейде халық үшін әлеуметтік бағдарламаларды жұмыспен қамтуды қамтамасыз етуді іске асыру саласындағы мемлекеттік саясатты іске асыру жөніндегі қызметтер</t>
  </si>
  <si>
    <t>Оңалтудың жеке бағдарламасына сәйкес мұқтаж мүгедектердi протездік-ортопедиялық көмек, сурдотехникалық құралдар, тифлотехникалық құралдар, санаторий-курорттық емделу, мiндеттi гигиеналық құралдармен қамтамасыз ету, арнаулы жүрiп-тұру құралдары, қозғалуға қиындығы бар бірінші топтағы мүгедектерге жеке көмекшінің және есту бойынша мүгедектерге қолмен көрсететiн тіл маманының қызметтері мен қамтамасыз ету</t>
  </si>
  <si>
    <t>"Аялы алақан" және "Қамқор" әлеуметтік қызмет көрсету орталығы</t>
  </si>
  <si>
    <t>Аудандық (облыстық маңызы бар қалалық) деңгейде спорттық жарыстар өткiзу</t>
  </si>
  <si>
    <t>Әртүрлi спорт түрлерi бойынша аудан (облыстық маңызы бар қала) құрама командаларының мүшелерiн дайындау және олардың облыстық спорт жарыстарына қатысуы</t>
  </si>
  <si>
    <t>Ауданның (облыстық маңызы бар қаланың) экономикалық саясаттын қалыптастыру мен дамыту, мемлекеттік жоспарлау, бюджеттік атқару және коммуналдық меншігін басқару саласындағы мемлекеттік саясатты іске асыру жөніндегі қызметтер</t>
  </si>
  <si>
    <t>Жергілікті атқарушы органның жоғары тұрған бюджет алдындағы борышын өтеу</t>
  </si>
  <si>
    <t>Бюджеттік алып коюлар</t>
  </si>
  <si>
    <t>Жергілікті атқарушы органдардың облыстық бюджеттен қарыздар бойынша сыйақылар мен өзге де төлемдерді төлеу бойынша борышына қызмет көрсету</t>
  </si>
  <si>
    <t>Жергілікті бюджеттен бөлінген пайдаланылмаған бюджеттік кредиттерді қайтару</t>
  </si>
  <si>
    <t>Ауыл шаруашылығы алқаптарын бiр түрден екiншiсiне ауыстыру жөнiндегi жұмыстар</t>
  </si>
  <si>
    <t>Елдi мекендердi жер-шаруашылық орналастыру</t>
  </si>
  <si>
    <t>"Ауыл-Ел бесігі" жобасы шеңберінде ауылдық елді мекендердегі әлеуметтік және инженерлік инфрақұрылымдарды дамыту</t>
  </si>
  <si>
    <t>Жергілікті деңгейде жолаушылар көлігі және автомобиль жолдары саласындағы мемлекеттік саясатты іске асыру жөніндегі қызметтер</t>
  </si>
  <si>
    <t>Аудандық маңызы бар автомобиль жолдарын және елді-мекендердің көшелерін күрделі және орташа жөндеу</t>
  </si>
  <si>
    <t>Жергілікті деңгейде тұрғын үй-коммуналдық шаруашылық саласындағы мемлекеттік саясатты іске асыру бойынша қызметтер</t>
  </si>
  <si>
    <t>Ауылдық елді мекендердегі сумен жабдықтау және су бұру жүйелерін дамыту</t>
  </si>
  <si>
    <t>035</t>
  </si>
  <si>
    <t>Сарыағаш қызмет</t>
  </si>
  <si>
    <t>"Елдi мекендерде жол қозғалысы қауiпсiздiгін қамтамасыз ету"</t>
  </si>
  <si>
    <t>«Бизнестің жол картасы-2025» бизнесті қолдау мен дамытудың мемлекеттік бағдарламасы шеңберінде индустриялық инфрақұрылымды дамыту</t>
  </si>
  <si>
    <t>С.АМЕТОВ</t>
  </si>
  <si>
    <t>А.ЖИЕНБЕКОВ</t>
  </si>
  <si>
    <t xml:space="preserve">Облыстың энергетика және тұрғын үй- коммуналдық шаруашылық  басқармасы </t>
  </si>
  <si>
    <t xml:space="preserve">Облыстың экономика және бюджетті жоспарлау басқармасы </t>
  </si>
  <si>
    <t>Тиімділік, сәйкестік аудиті</t>
  </si>
  <si>
    <t>1 тоқсан</t>
  </si>
  <si>
    <t>Сарыағаш ауданының  түсімдердің аудандық бюджетке толық, уақтылы түсуін, жергілікті бюджетті тиімді жоспарлау және атқару,  бюджеттік бағдарламаларды іске асыру, жергілікті бюджет қаражатын және мемлекет активтерін пайдалануына мемлекеттік аудит жүргізу</t>
  </si>
  <si>
    <t>4 тоқсан</t>
  </si>
  <si>
    <t xml:space="preserve">1 тоқсан </t>
  </si>
  <si>
    <t>Түркістан облысының балаларына қосымша білім беруге бөлінген бюджет қаражатының пайдалануына мемлекеттік аудит жүргізу</t>
  </si>
  <si>
    <t>Түркістан облысы мемлекеттік сатып алу басқармасында бюджет қаражаттарының  тиімді пайдаланылуына мемлекеттік аудит жүргізу</t>
  </si>
  <si>
    <t>Түркістан облысы  дене шынықтыру және спорт басқармасы мен бағыныстағы мекемелердің бюджет қаражаты мен мемлекет активтерінің тиімді пайдаланылуына мемлекеттік аудит жүргізу</t>
  </si>
  <si>
    <t>Кентау қаласы әкімінің аппараты ММ</t>
  </si>
  <si>
    <t>"Сарыағаш аудандық мәслихат аппараты" ММ</t>
  </si>
  <si>
    <t>"Сарыағаш ауданы әкімнің аппараты" ММ</t>
  </si>
  <si>
    <t>Сарыағаш ауданы "Жұмыспен қамту және әлеуметтік бағдарламалар бөлімі" мемлекеттік мекемесі</t>
  </si>
  <si>
    <t>Сарыағаш ауданы "Кәсіпкерлік және ауыл шаруашылығы бөлімі" мемлекеттік мекемесі</t>
  </si>
  <si>
    <t>"Сарыағаш ауданының ішкі саясат бөлімі" мемлекеттік мекемесі</t>
  </si>
  <si>
    <t>Сарыағаш ауданы ішкі саясат бөлімінің "Жастар ресурстық орталығы" коммуналдық мемлекеттік мекемесі</t>
  </si>
  <si>
    <t>Сарыағаш ауданы "Мәдениет, тілдерді дамыту, дене шынықтыру және спорт бөлімі" мемлекеттік мекемесі</t>
  </si>
  <si>
    <t>Сарыағаш ауданы мәдениет, тілдерді дамыту, дене шынықтыру және спорт бөлімінің "Орталықтандырылған кітапханалар жүйесі" коммуналдық мемлекеттік мекемесі</t>
  </si>
  <si>
    <t>Сарыағаш ауданы мәдениет, тілдерді дамыту, дене шынықтыру және спорт бөлімінің "Тілдерді оқыту және дамыту орталығы"  коммуналдық мемлекеттік мекемесі</t>
  </si>
  <si>
    <t>Сарыағаш ауданы "Экономика және қаржы бөлімі" мемлекеттік мекемесі</t>
  </si>
  <si>
    <t>Сарыағаш ауданы "Жер қатынастары бөлімі" мемлекеттік мекемесі</t>
  </si>
  <si>
    <t>"Сарыағаш ауданының құрылыс, сәулет және қала құрылысы бөлімі" ММ</t>
  </si>
  <si>
    <t>Сарыағаш ауданы "Жолаушылар көлігі және автомобиль жолдары бөлімі" мемлекеттік мекемесі</t>
  </si>
  <si>
    <t>"Сарыағаш ауданының тұрғын үй-коммуналдық шаруашылық бөлімі" мемлекеттік мекемесі</t>
  </si>
  <si>
    <t>«Отырар ауданының мәслихат аппараты» мемлекеттік мекемесі</t>
  </si>
  <si>
    <t>«Отырар ауданының әкімінің аппараты»  мемлекеттік мекемесі</t>
  </si>
  <si>
    <t>"Отырар аудандық жұмыспен қамту және әлеуметтік бағдарламалар бөлімі" ММ</t>
  </si>
  <si>
    <t>"Отырар ауданының кәсіпкерлік және ауыл шаруашылығы бөлімі" ММ</t>
  </si>
  <si>
    <t>"Отырар ауданының Ішкі саясат бөлімі" ММ</t>
  </si>
  <si>
    <t>Отырар ауданының ішкі саясат бөлімінің «Жастар ресурстық орталығы» коммуналдық мемлекеттік мекемесі</t>
  </si>
  <si>
    <t>«Отырар ауданының Тұрғын үй-коммуналдық шаруашылық, жолаушылар  көлігі және  автомобиль жолдары бөлімі» ММ</t>
  </si>
  <si>
    <t>"Отырар ауданының экономика және қаржы бөлімі" ММ</t>
  </si>
  <si>
    <t>"Отырар ауданының жер қатынастары бөлімі" мемлекеттік мекемесі</t>
  </si>
  <si>
    <t>«Отырар ауданының құрылыс, сәулет және қала құрылысы бөлімі»  мемлекеттік мекемесі</t>
  </si>
  <si>
    <t>"Шардара ауданы мәслихат аппараты" мемлекеттік мекемесі</t>
  </si>
  <si>
    <t>Кентау қаласы әкімдігі тұрғын-үй коммуналдық шаруашылығы және тұрғын үй инспекциясы бөлімінің  "Құрылыс Кентау" жауапкершілігі шектеулі серіктестігі</t>
  </si>
  <si>
    <t>Кентау қаласы әкімдігі тұрғын-үй коммуналдық шаруашылығы және тұрғын үй инспекциясы бөлімінің  "Кентау сервис" мемлекеттік коммуналдық кәсіпорны</t>
  </si>
  <si>
    <t xml:space="preserve">Кентау қаласы әкімдігі тұрғын-үй коммуналдық шаруашылығы және тұрғын үй инспекциясы бөлімінің «Ащысай Су» мемлекеттік коммуналдық кәсіпорны </t>
  </si>
  <si>
    <t>Сарыағаш ауданы тұрғын үй коммуналдық шаруашылық бөлімінің шаруашылық жүргізу құқығындағы "Сарыағаш тұрмыс" мемлекеттік коммуналдық кәсіпорны</t>
  </si>
  <si>
    <t>Сарыағаш ауданының кәсіпкерлік және ауыл шаруашылығы бөлімінің "Сарыағаш ауданы су шаруашылығы" шаруашылық жүргізу құқығындағы мемлекеттік коммуналдық кәсіпорны</t>
  </si>
  <si>
    <t>Сарыағаш ауданы әкімдігі Сарыағаш қаласы әкімінің "Сарыағаш-Тазалық" мемлекеттік коммуналдық кәсіпорны</t>
  </si>
  <si>
    <t>Отырар ауданы әкімдігінің  "Отырар қызмет" мемлекеттік коммуналдық кәсіпорны</t>
  </si>
  <si>
    <t>Шардара ауданы әкімдігінің тұрғын үй-коммуналдық шаруашылық, жолаушылар көлігі және автомобиль жолдары бөлімінің "Шардара сервис" шаруашылық жүргізу құқығындағы мемлекеттік коммуналдық кәсіпорны</t>
  </si>
  <si>
    <t>Түркістан облысының адами әлеуетті дамыту басқармасының Арыс қаласының адами әлеуетті дамыту бөлімінің "Ж.Байгуттиева атындағы өнер мектебі" МКҚК</t>
  </si>
  <si>
    <t>Түркістан облысының адами әлеуетті дамыту басқармасының Отырар ауданының "Отырар өнер және саз мектебі" МКҚК</t>
  </si>
  <si>
    <t>Түркістан облысының адами әлеуетті дамыту басқармасының Отырар ауданының адами әлеуетті дамыту  бөлімінің «Отырар балалар мен жасөспірімдер орталығы» МКҚК</t>
  </si>
  <si>
    <t>Түркістан облысының адами әлеуетті дамыту басқармасының Жетісай ауданының адами әлеуетті дамыту бөлімінің  «№1 Жетісай балалар өнер мектебі» МКҚК</t>
  </si>
  <si>
    <t>Түркістан облысы адами әлеуметті дамыту басқармасының Жетісай ауданы адами әлеуетті дамыту бөлімінің № 2 Ш.Қалдаяқов атындағы "Асықата балалар өнер мектебі"  МКҚК</t>
  </si>
  <si>
    <t>Түркістан облысының адами әлеуетті дамыту басқармасының Сайрам ауданының адами әлеуетті дамыту бөлімінің "№1 Сайрам балалар саз мектебі" МКҚК</t>
  </si>
  <si>
    <t>Түркістан облысының адами әлеуетті дамыту басқармасының Сайрам ауданының адами әлеуетті дамыту бөлімінің "Оқушылар үйі" МКҚК</t>
  </si>
  <si>
    <t>Түркістан облысының адами әлеуетті дамыту басқармасының Сарыағаш ауданының адами әлеуетті дамыту бөлімінің "№1 балалар музыка мектебі" МКҚК</t>
  </si>
  <si>
    <t>Түркістан облысының адами әлеуетті дамыту басқармасының Сарыағаш ауданының адами әлеуетті дамыту бөлімінің "№2 балалар музыка мектебі" МКҚК</t>
  </si>
  <si>
    <t>Түркістан облысының адами әлеуетті дамыту басқармасының Созақ ауданының адами әлеуетті дамыту бөлімінің “А.Жұбанов атындагы Созақ балалар саз мектебі ” МКҚК</t>
  </si>
  <si>
    <t>Түркістан облысының  адами әлеуетті дамыту   басқармасының Төлеби аудандық адами әлеуетті бөлімінің «Төлеби балалар көркемсурет мектебі» МКҚК</t>
  </si>
  <si>
    <t>Түркістан облысының  адами әлеуетті дамыту   басқармасының Төлеби аудандық  адами әлеуетті бөлімінің «Төлеби аудандық балалар саз мектебі» МКҚК</t>
  </si>
  <si>
    <t>Түркістан облысының  адами әлеуетті дамыту   басқармасының Төлеби аудандық адами әлеуетті бөлімінің «Ленгір қалалық балалар  саз мектебі» МКҚК</t>
  </si>
  <si>
    <t>Түркістан облысының  адами әлеуетті дамыту   басқармасының Төлеби аудандық адами әлеуетті бөлімінің «Төлеби аудандық оқушылар үйі» МКҚК</t>
  </si>
  <si>
    <t>Түркістан қаласының  адами әлеуметтік дамыту бөлімінің«Балалар мен жасөспірімдер орталығы» МКҚК</t>
  </si>
  <si>
    <t>Түркістан қаласының ауданының адами әлеуметтік дамыту бөлімінің "Түркістан балалар саз" мектебі  МКҚК</t>
  </si>
  <si>
    <t>Түркістан қаласының адами әлеуметтік дамыту бөлімінің «Өнер мектебі» мемлекеттік коммуналдық қазыналық кәсіпорын</t>
  </si>
  <si>
    <t>Түркістан қаласының  адами әлеуметтік дамыту бөлімінің «Түркістан қаласының балалар қолөнер мектебі» МКҚК</t>
  </si>
  <si>
    <t>Түркістан облысының адами әлеуетті дамыту басқармасының Түркістан қаласының адами әлеуетті дамыту бөлімінің «Оқушылар сарайы» шаруашылық жүргізу құқығындағы МКҚК</t>
  </si>
  <si>
    <t>Түркістан облысының адами әлеуетті дамыту басқармасының Кентау қаласының адами әлеуетті дамыту бөлімінің "С.Байтереков атындағы  Балалар саз мектебі" МКҚК</t>
  </si>
  <si>
    <t>Түркістан облысының адами әлеуетті дамыту басқармасының Кентау қаласының адами әлеуетті дамыту бөлімінің "Кентау оқушылар үйі" МКҚК</t>
  </si>
  <si>
    <t>Түркістан облысының адами әлеуетті дамыту басқармасының Кентау қаласының адами әлеуетті дамыту бөлімінің "Кентау балалар көркемсурет мектебі" МКҚК</t>
  </si>
  <si>
    <t>Келес ауданының адами әлеуметтік дамыту бөлімінің Абай ауылының «Балалар саз мектебі»  МКҚК</t>
  </si>
  <si>
    <t>Түркістан облысының адами әлеуетті дамыту басқармасының Шардара ауданының адами әлеуетті дамыту бөлімі "Шардара аудандық оқушылар үйі" МКҚК</t>
  </si>
  <si>
    <t>Түркістан облысының адами әлеуетті дамыту басқармасының Шардара ауданының адами әлеуетті дамыту бөлімі "Шардара аудандық саз мектебі" МКҚК</t>
  </si>
  <si>
    <t>Түркістан облысының адами әлеуетті дамыту басқармасының «Бәйдібек ауданының адами әлеуетті дамыту бөлімінің «О.Тайманов атындағы өнер және саз мектебі» МКҚК</t>
  </si>
  <si>
    <t>Түркістан облысының адами әлеуетті дамыту басқармасының Ордабасы ауданының адами әлеуетті дамыту бөлімінің "Өнер мектебі"  МКҚК</t>
  </si>
  <si>
    <t>Түркістан облысының адами әлеуетті дамыту басқармасының Ордабасы ауданының адами әлеуетті дамыту бөлімінің "Аудандық оқушылар үйі"  МКҚК</t>
  </si>
  <si>
    <t>Б А Р Л Ы Ғ Ы:</t>
  </si>
  <si>
    <t>ТК мүшесі бойынша барлығы</t>
  </si>
  <si>
    <t>Экономикалық саясатты, мемлекеттік жоспарлау жүйесін қалыптастыру мен дамыту  саласындағы мемлекеттік саясатты  іске асыру жөніндегі қызметтер</t>
  </si>
  <si>
    <t>Жергілікті деңгейде мемлекеттік сатып алуды басқару саласындағы мемлекеттік саясатты іске асыру жөніндегі қызметтер</t>
  </si>
  <si>
    <t>Мемлекеттік саясатты іске асыру жөніндегі қызметтер</t>
  </si>
  <si>
    <t>республикалық бюджеттен субвенциялар арқылы жүзеге асырылады</t>
  </si>
  <si>
    <t>Ұлттық қордан кепілденген трансферт</t>
  </si>
  <si>
    <t>Жергілікті бюджет есебінен</t>
  </si>
  <si>
    <t>Облыстық деңгейде спорт жарыстарын өткізу</t>
  </si>
  <si>
    <t>Облыстық түрлі спорт түрлері бойынша құрама командалардың мүшелерін республикалық және халықаралық спорт жарыстарына дайындау және қатыстыру</t>
  </si>
  <si>
    <t>Республикалық бюджеттен субвенциялар арқылы жүзеге асырылады</t>
  </si>
  <si>
    <t>Балар мен жасөспірімдерге қосымша білім беру</t>
  </si>
  <si>
    <t>Спорттағы дарынды балаларға жалпы білім беру</t>
  </si>
  <si>
    <t>Ведомстволық бағыныстағы мемлекеттік мекемелердің және ұйымдардың күрделі шығыстары</t>
  </si>
  <si>
    <t>Қазақстан Республикасы Үкіметінің кезек күттірмейтін шығындарға арналған резерві есебінен ағымдағы қызметті жүзеге асыру</t>
  </si>
  <si>
    <t>109</t>
  </si>
  <si>
    <t>Төменгі бюджеттерге мақсатты ағымдағы трансферттер</t>
  </si>
  <si>
    <t>Түркістан  облысы  дене  шынықтыру  және  спорт  басқармасының «Түркістан  облыстық  №1  олимпиада  резервінің  мамандандырылған балалар-жасөспірімдер  спорт  мектебі»  коммуналдық  мемлекеттік мекемесі</t>
  </si>
  <si>
    <t>Балаларға  қосымша білім беру</t>
  </si>
  <si>
    <t>Республикалық бюджеттен  шығыстарға берілетін субвенциялар</t>
  </si>
  <si>
    <t>Түркістан облысы дене шынықтыру және спорт басқармасының "Түркістан облыстық №2 олимпиада резервінің мамандандырылған балалар-жасөспірімдер спорт мектебі" коммуналдық мемлекеттік мекемесі</t>
  </si>
  <si>
    <t>Түркістан облысы дене шынықтыру және спорт басқармасының "Түркістан облыстық №3 олимпиада резервінің мамандандырылған балалар мен жасөспірімдер спорт мектебі" коммуналдық мемлекеттік мекемесі</t>
  </si>
  <si>
    <t>Түркістан облысы дене шынықтыру және спорт басқармасының "Түркістан облыстық №4 олимпиада резервінің мамандандырылған балалар мен жасөспірімдер спорт мектебі" коммуналдық мемлекеттік мекемесі</t>
  </si>
  <si>
    <t>Түркістан облысы дене шынықтыру және спорт басқармасының "Түркістан облыстық  №5 олимпиада резервінің  мамандандырылған балалар мен жасөспірімдер спорт мектебі" коммуналдық мемлекеттік мекемесі</t>
  </si>
  <si>
    <t>Түркістан облысы дене шынықтыру және спорт басқармасының "Түркістан  облыстық №6 балалар мен жасөспірімдер спорт мектебі" коммуналдық мемлекеттік мекемесі</t>
  </si>
  <si>
    <t xml:space="preserve">Түркістан облысы дене шынықтыру және спорт басқармасының "Түркістан облысы жоғары спорт шеберлігі мектебі" коммуналдық мемлекеттік мекемесі </t>
  </si>
  <si>
    <t>Түркістан облысы дене шынықтыру және спорт басқармасының "Түркістан облыстық су спорты түрлерінен олимпиада резервінің мамандандырылған балалар-жасөспірімдер спорт мектебі" коммуналдық мемлекеттік мекемесі</t>
  </si>
  <si>
    <t>Түркістан облысы дене шынықтыру және спорт басқармасының "Түркістан облысы Олимпиада резервін даярлау орталығы" коммуналдық мемлекеттік мекемесі</t>
  </si>
  <si>
    <t>Түркістан облысының дене шынықтыру және спорт
басқармасының «Балалар мен жасөспірімдердің
мамандандырылған облыстық футбол мектебі»
коммуналдық мемлекеттік мекемесі</t>
  </si>
  <si>
    <t>Түркістан облысы дене шынықтыру және спорт басқармасының «Бекзат Саттарханов атындағы Түркістан облыстық олимпиада резервінің мамандандырылған мектебі-интернат-колледжі» коммуналдық мемлекеттік мекемесі</t>
  </si>
  <si>
    <t>Түркістан облысы дене шынықтыру және спорт басқармасының "Кентау қалалық Б.Саттарханов атындағы  №1  балалар мен жасөспірімдер спорт мектебі " коммуналдық мемлекеттік мекемесі</t>
  </si>
  <si>
    <t>Түркістан облысы дене шынықтыру және спорт басқармасының "Кентау қалалық № 2 балалар мен жасөспірімдер спорт мектебі" коммуналдық мемлекеттік мекемесі</t>
  </si>
  <si>
    <t>Түркістан облысы дене шынықтыру және спорт басқармасының "Кентау қалалық №3 балалар мен жасөспірімдер спорт мектебі" коммуналдық мемлекеттік мекемесі</t>
  </si>
  <si>
    <t>Түркістан облысы дене шынықтыру және спорт басқармасының "Кентау қалалық №4 балалар мен
жасөспірімдер спорт мектебі" коммуналдық мемлекеттік мекемесі</t>
  </si>
  <si>
    <t>Түркістан облысы дене шынықтыру және спорт басқармасының «Шардара аудандық №1 балалар мен жасөспірімдер спорт мектебі» коммуналдық мемлекеттік мекемесі</t>
  </si>
  <si>
    <t>Түркістан облысы дене шынықтыру және спорт басқармасының  "Шардара аудандық №2 балалар мен жасөспірімдер спорт мектебі" коммуналдық мемлекеттік мекемесі</t>
  </si>
  <si>
    <t>Түркістан облысы дене шынықтыру және спорт басқармасының "Шардара аудандық №3 балалар мен жасөспірімдер спорт мектебі" коммуналдық мемлекеттік мекемесі</t>
  </si>
  <si>
    <t>Түркістан облысы дене шынықтыру және спорт басқармасының "Созақ аудандық №1 балалар мен жасөспірімдер спорт мектебі" коммуналдық мемлекеттік мекемесі</t>
  </si>
  <si>
    <t>Түркістан облысы дене шынықтыру және спорт басқармасының "Созақ аудандық №2 балалар мен жасөспірімдер спорт мектебі" коммуналдық мемлекеттік мекемесі</t>
  </si>
  <si>
    <t>Түркістан облысы дене шынықтыру және спорт басқармасының "Ордабасы аудандық №1 Қажымұқан атындағы балалар мен жасөспірімдер спорт мектебі"  коммуналдық мемлекеттік мекемесі</t>
  </si>
  <si>
    <t>Түркістан облысы дене шынықтыру және спорт басқармасының  «Ордабасы аудандық № 2 балалар мен жасөспірімдер спорт мектебі» коммуналдық мемлекеттік мекемесі</t>
  </si>
  <si>
    <t>Түркістан облысы дене шынықтыру және спорт басқармасының «Ордабасы аудандық №3 балалар мен жасөспірімдер спорт мектебі» коммуналдық мемлекеттік мекемесі</t>
  </si>
  <si>
    <t>Түркістан облысы дене шынықтыру және спорт  басқармасының «Сайрам аудандық №1 балалар мен жасөспірімдер спорт мектебі» коммуналдық мемлекеттік мекемесі</t>
  </si>
  <si>
    <t>Түркістан облысы дене шынықтыру және спорт  басқармасының «Сайрам аудандық №2 балалар мен жасөспірімдер спорт мектебі» коммуналдық мемлекеттік мекемесі</t>
  </si>
  <si>
    <t>Түркістан облысы дене шынықтыру және спорт басқармасының «Сайрам аудандық № 3 балалар мен жасөспірімдер спорт мектебі» коммуналдық мемлекеттік мекемесі</t>
  </si>
  <si>
    <t>Түркістан облысы дене шынықтыру және спорт басқармасының "Отырар аудандық №1 балалар мен жасөспірімдер спорт мектебі" коммуналдық мемлекеттік мекемесі</t>
  </si>
  <si>
    <t>Түркістан облысы дене шынықтыру және спорт басқармасының "Отырар аудандық №2 балалар мен жасөспірімдер спорт мектебі" коммуналдық мемлекеттік мекемесі</t>
  </si>
  <si>
    <t>Түркістан облысы дене шынықтыру және спорт басқармасының «Сарыағаш аудандық Қажымұқан атындағы №1 балалар мен жасөспірімдер спорт мектебі» коммуналдық мемлекеттік мекемесі</t>
  </si>
  <si>
    <t>Түркістан облысы дене шынықтыру және спорт басқармасының «Сарыағаш аудандық №2 балалар жасөспірімдер спорт мектебі» коммуналдық мемлекеттік мекемесі</t>
  </si>
  <si>
    <t>Түркістан облысы дене шынықтыру және спорт басқармасының «Сарыағаш аудандық №3 балалар жасөспірімдер спорт мектебі» коммуналдық мемлекеттік мекемесі</t>
  </si>
  <si>
    <t>Түркістан облысы дене шынықтыру және спорт басқармасының «Сарыағаш аудандық №4 балалар жасөспірімдер спорт мектебі» коммуналдық мемлекеттік мекемесі</t>
  </si>
  <si>
    <t>Түркістан облысы дене шынықтыру және спорт басқармасының "Жетісай аудандық №1 балалар мен жасөспірімдер спорт мектебі" коммуналдық мемлекеттік мекемесі</t>
  </si>
  <si>
    <t xml:space="preserve">Түркістан облысы дене шынықтыру және спорт басқармасының "Жетісай аудандық №2 балалар мен жасөспірімдер спорт мектебі" коммуналдық мемлекеттік мекемесі </t>
  </si>
  <si>
    <t>Түркістан облысы дене шынықтыру және спорт басқармасының "Жетісай аудандық №3 балалар мен жасөспірімдер спорт мектебі" коммуналдық мемлекеттік мекемесі</t>
  </si>
  <si>
    <t>Түркістан облысы дене шынықтыру және спорт басқармасының  «Төлеби аудандық №1 балалар мен жасөспірімдер спорт мектебі» коммуналдық мемлекеттік мекемесі</t>
  </si>
  <si>
    <t>Түркістан облысы дене шынықтыру және спорт басқармасының  «Төлеби аудандық №2 балалар мен жасөспірімдер спорт мектебі» коммуналдық мемлекеттік мекемесі</t>
  </si>
  <si>
    <t>Түркістан облысы дене шынықтыру және спорт басқармасының  «Төлеби аудандық №3 балалар мен жасөспірімдер спорт мектебі» коммуналдық мемлекеттік мекемесі</t>
  </si>
  <si>
    <t xml:space="preserve"> Түркістан облысы дене шынықтыру және спорт басқармасының "Арыс қалалық № 1 балалар мен жасөспірімдер спорт мектебі" коммуналдық мемлекеттік мекемесі</t>
  </si>
  <si>
    <t>Түркістан облысы дене шынықтыру және спорт басқармасының "Арыс қалалық №2 балалар мен жасөспірімдер спорт мектебі" коммуналдық мемлекеттік мекемесі</t>
  </si>
  <si>
    <t>Түркістан облысы дене шынықтыру және спорт басқармасының «Арыс қалалық №3 балалар мен жасөспірімдер спорт мектебі» коммуналдық мемлекеттік мекемесі</t>
  </si>
  <si>
    <t>Түркістан облысы дене шынықтыру және спорт басқармасының  Келес аудандық "№1 балалар мен жасөспірімдер спорт мектебі" коммуналдық мемлекеттік мекемесі</t>
  </si>
  <si>
    <t>Түркістан облысы дене шынықтыру және спорт басқармасының "Келес аудандық №2 балалар мен жасөспірімдер спорт мектебі" коммуналдық мемлекеттік мекемесі</t>
  </si>
  <si>
    <t>Түркістан облысы дене шынықтыру және спорт басқармасының  «Қазығұрт аудандық №4 балалар мен жасөспірімдер спорт мектебі» коммуналдық мемлекеттік мекемесі</t>
  </si>
  <si>
    <t>Түркістан облысы дене шынықтыру және спорт басқармасының "Қазығұрт аудандық №3 балалар мен жасөспірімдер спорт мектебі" коммуналдық мемлекеттік мекемесі</t>
  </si>
  <si>
    <t>Түркістан облысы дене шынықтыру және спорт басқармасының "Қазығұрт аудандық №2 балалар мен жасөспірімдер спорт мектебі" коммуналдық мемлекеттік мекемесі</t>
  </si>
  <si>
    <t>Түркістан облысы дене шынықтыру және спорт басқармасының "Қазығұрт аудандық №1 балалар мен жасөспірімдер спорт мектебі" коммуналдық мемлекеттік мекемесі</t>
  </si>
  <si>
    <t>Түркістан облысы дене шынықтыру және спортбасқармасының "Түлкібас аудандық №1 балалар мен жасөспірімдер спорт мектебі" коммуналдық мемлекеттік мекемесі</t>
  </si>
  <si>
    <t>Түркістан облысы дене шынықтыру және спорт  басқармасының "Мақтаарал аудандық №2 балалар мен жасөспірімдер спорт мектебі" коммуналдық мемлекеттік мекемесі</t>
  </si>
  <si>
    <t>Түркістан облысы дене шынықтыру және спортбасқармасының "Түлкібас аудандық №2 балалар мен жасөспірімдер спорт мектебі" коммуналдық мемлекеттік мекемесі</t>
  </si>
  <si>
    <t>Түркістан облысы дене шынықтыру және спортбасқармасының "Түлкібас аудандық №3 балалар мен жасөспірімдер спорт мектебі" коммуналдық мемлекеттік мекемесі</t>
  </si>
  <si>
    <t>Түркістан облысы дене шынықтыру және спорт басқармасының "Түлкібас аудандық №4 балалар мен жасөспірімдер спорт мектебі" коммуналдық мемлекеттік мекемесі</t>
  </si>
  <si>
    <t>Түркістан облысы дене шынықтыру және спорт басқармасының "Мақтаарал аудандық №1 балалар мен жасөспірімдер спорт мектебі" коммуналдық мемлекеттік мекемесі</t>
  </si>
  <si>
    <t>Түркістан облысы дене шынықтыру және спорт басқармасының "Бәйдібек аудандық №1 балалар мен жасөспірімдер спорт мектебі" коммуналдық мемлекеттік мекемесі</t>
  </si>
  <si>
    <t>Түркістан облысы дене шынықтыру және спорт басқармасының "Бәйдібек аудандық №2 балалар мен жасөспірімдер спорт мектебі" коммуналдық мемлекеттік мекемесі</t>
  </si>
  <si>
    <t>Түркістан облысы дене шынықтыру және спорт басқармасының "Бәйдібек аудандық №3 балалар мен жасөспірімдер спорт мектебі" коммуналдық мемлекеттік мекемесі</t>
  </si>
  <si>
    <t>Түркістан облысы дене шынықтыру және спорт басқармасының "Түркістан қалалық №1 балалар мен жасөспірімдер спорт мектебі" коммуналдық мемлекеттік мекемесі</t>
  </si>
  <si>
    <t>Түркістан облысы дене шынықтыру және спорт басқармасының "Түркістан қалалық № 2 балалар мен жасөспірімдер спорт мектебі" коммуналдық мемлекеттік мекемесі</t>
  </si>
  <si>
    <t>Түркістан облысы  дене шынықтыру және спорт  басқармасының "Түркістан  қалалық № 3 Балалар мен  жасөспірімдер спорт мектебі" коммуналдық мемлекеттік мекемесі</t>
  </si>
  <si>
    <t>Түркістан облысы дене шынықтыру және спорт басқармасының "Түркістан қалалық №4 балалар мен жасөспірімдер спорт мектебі" коммуналдық мемлекеттік мекемесі</t>
  </si>
  <si>
    <t>Түркістан облысы дене шынықтыру және спорт басқармасының "Түркістан қалалық №5 балалар мен жасөспірімдер спорт мектебі" коммуналдық мемлекеттік мекемесі</t>
  </si>
  <si>
    <t>Түркістан облысы дене шынықтыру және спорт басқармасының «Облыстық мүгедектерге арналған «Сауран» спорт клубы» коммуналдық мемлекеттік мекемесі</t>
  </si>
  <si>
    <t>Түркістан облысы дене шынықтыру және спорт басқармасының  "Олимпиадалық емес және ұлттық спорт түрлері бойынша жоғары спорт шеберлігі мектебі" коммуналдық мемлекеттік мекемесі</t>
  </si>
  <si>
    <t>"Отырар ауданының мәдениет, тілдерді дамыту, дене шынықтыру және спорт бөлімінің Отырар аудандық мәдениет сарайы" МКҚК</t>
  </si>
  <si>
    <t>Отырар ауданы әкімдігінің  "Отырар 2050" мемлекеттік коммуналдық кәсіпорны</t>
  </si>
  <si>
    <t>Жеке тұрғын үй қорынан алынған тұрғынжай үшін азамматардың жекелеген санаттарына төлемдер</t>
  </si>
  <si>
    <t>Жергілікті деңгейде энергетика және тұрғын үй-коммуналдық шаруашылық саласындағы мемлекеттік саясатты іске асыру жөніндегі қызметтер</t>
  </si>
  <si>
    <t>Ауыз сумен жабдықтаудың баламасыз көздерi болып табылатын сумен жабдықтаудың аса маңызды топтық және жергілікті жүйелерiнен ауыз су беру жөніндегі қызметтердің құнын субсидиялау</t>
  </si>
  <si>
    <t>Жергілікті атқарушы органның шұғыл шығындарға арналған резервінің есебінен іс-шаралар өткізуге арналған мемлекеттік басқарудың басқа деңгейлеріне берілетін трансферттер</t>
  </si>
  <si>
    <t>Бюджеттік инвестициялық жобалардың техникалық-экономикалық негіздемелерін және мемлекеттік-жекешелік әріптестік жобалардың,  оның ішінде концессиялық жобалардың конкурстық құжаттамаларын әзірлеу немесе түзету, сондай-ақ қажетті сараптамаларын жүргізу, мемлекеттік-жекешелік әріптестік жобаларды, оның ішінде концессиялық жобаларды консультациялық сүйемелдеу</t>
  </si>
  <si>
    <t>Қазақстан Республикасынық Ұлттық қорынан берілетін нысаналы трансферт есебінен</t>
  </si>
  <si>
    <t>Елді мекендерді шаруашылық-ауыз сумен жабдықтау үшін жерасты суларына іздестіру-барлау жұмыстарын ұйымдастыру және жүргізу</t>
  </si>
  <si>
    <t>Өңірлерді дамытудың 2025 жылға дейінгі мемлекеттік бағдарламасы шеңберінде инженерлік инфрақұрылымды дамыту</t>
  </si>
  <si>
    <t>087</t>
  </si>
  <si>
    <t>Аудандардың (облыстық маңызы бар қалалардың) бюджеттеріне кондоминиум объектілерінің ортақ мүлкіне күрделі жөндеу жүргізуге кредит беру</t>
  </si>
  <si>
    <t>"Профилактикалық дезинсекция мен дератизация жүргізу (инфекциялық және паразиттік аурулардың табиғи ошақтарының аумағындағы, сондай-ақ инфекциялық және паразиттік аурулардың ошақтарындағы дезинсекция мен дератизацияны қоспағанда)"</t>
  </si>
  <si>
    <t>Жергілікті бюджетті атқару және коммуналдық меншікті басқару саласындағы мемлекеттік саясатты іске асыру жөніндегі қызметтер</t>
  </si>
  <si>
    <t>Республикалық бюджеттен қоғамдық тәртіпке, қауіпсіздікке, құқықтық, сот, қылмыстық-атқару қызметіне берілетін субвенциялар</t>
  </si>
  <si>
    <t>Республикалық бюджеттен өзге де шығыстарға берілетін субвенциялар</t>
  </si>
  <si>
    <t>"Отырар ауданының кәсіпкерлік бөлімі" ММ</t>
  </si>
  <si>
    <t>"Отырар ауданының ауыл шаруашылығы бөлімі" ММ</t>
  </si>
  <si>
    <t>"Отырар ауданының мәдениет және тілдерді дамыту бөлімі" ММ</t>
  </si>
  <si>
    <t>"Отырар ауданының Дене шынықтыру және спорт бөлімі" ММ</t>
  </si>
  <si>
    <t>"Мемлекеттік органның күрделі шығыстары"</t>
  </si>
  <si>
    <t>ВАудандық (облыстық маңызы бар қалалық)  деңгейде спорттық жарыстар өткiзу</t>
  </si>
  <si>
    <t>Шардара ауданы әкімдігінің  мәдениет және тілдерді дамыту бөлімі ММ</t>
  </si>
  <si>
    <t>Шардара ауданы әкімдігінің  Дене шынықтыру және спорт бөлімі ММ</t>
  </si>
  <si>
    <t>Заңды тұлғалардың жарғылық капиталын қалыптастыру немесе ұлғайту</t>
  </si>
  <si>
    <t>Шардара ауданы әкімдігінің  құрылыс бөлімі ММ</t>
  </si>
  <si>
    <t>Шардара ауданы әкімдігінің  құрылыс, сәулет және қала құрылысы бөлімі ММ</t>
  </si>
  <si>
    <t>Шардара ауданы әкімдігінің  сәулет және қала құрылысы бөлімі ММ</t>
  </si>
  <si>
    <t>Шардара ауданы әкімдігінің ауыл шаруашылығы мен жер қатынастары бөлімі ММ</t>
  </si>
  <si>
    <t>Шардара ауданы әкімдігінің ауыл шаруашылығы бөлімі ММ</t>
  </si>
  <si>
    <t>Шардара ауданы әкімдігінің жер қатынастары бөлімі ММ</t>
  </si>
  <si>
    <t>Түркістан облысында тұрғын үй- коммуналдық шаруашылық саласындағы бюджеттік бағдарламаларының іске асырылуына және инвестициялық жобаларға бағытталған бюджет қаражатының пайдалануына мемлекеттік аудит жүргізу</t>
  </si>
  <si>
    <t>Ішкі қарыздар есебінен</t>
  </si>
  <si>
    <t>Жұмыспен қамту жол картасы шеңберінде шараларды қаржыландыру үшін аудандық (облыстық маңызы бар қалалар) бюджеттерге кредит беру</t>
  </si>
  <si>
    <t>088</t>
  </si>
  <si>
    <t>165</t>
  </si>
  <si>
    <t>Бюджет заңнамасында көзделген жағдайларда жалпы сипаттағы трансферттерді қайтару</t>
  </si>
  <si>
    <t>Аудандардың (облыстық маңызы бар қаланың) бюджетінен трансферттер</t>
  </si>
  <si>
    <t>"Сарыағаш ауданының сәулет және қала құрылысы бөлімі" ММ</t>
  </si>
  <si>
    <t>"Сарыағаш ауданының құрылыс бөлімі" ММ</t>
  </si>
  <si>
    <t>Қазақстан Республикасы Үкіметінің төтенше резерві есебінен іс-шаралар өткізу</t>
  </si>
  <si>
    <t>Түркістан облысының денсаулық сақтау басқармасы</t>
  </si>
  <si>
    <t xml:space="preserve">«Мемлекеттік-жекешелік әріптестік жобаларын, концессиялық жобалардың іске асырылу тиімділігін талдау және бағалау» </t>
  </si>
  <si>
    <t>754</t>
  </si>
  <si>
    <t>3-4 тоқсан</t>
  </si>
  <si>
    <t>Облыстың қаржы және мемлекеттік активтер басқармасында 2023 жылдың бюджетін жоспарлау және атқару кезінде бюджет заңнамасының сақталуына, облыстық бюджетке бөлінген бюджет қаражатының және мемлекеттік активтерінің пайдаланылу тиімділігіне мемлекеттік аудит жүргізу</t>
  </si>
  <si>
    <t>Шардара ауданының түсімдердің аудандық бюджетке толық, уақытылы түсуін, жергілікті бюджетті тиімді жоспарлау және атқару, аумақты дамыту бағдарламасын және бюджеттік бағдарламаларды іске асыру, жергілікті бюджет қаражатын және мемлекет активтерін пайдаланудың мемлекеттік аудиті</t>
  </si>
  <si>
    <t>Кентау қаласы жергілікті атқарушы органдары қызметінің экономикалық, әлеуметтік және басқа да мемлекеттік басқару салаларының дамуына әсер етуіне мемлекеттік аудит жүргізу</t>
  </si>
  <si>
    <t>Облыстың экономика және бюджетті жоспарлау басқармасынында 2023 жылдың бюджетін жоспарлау және атқару кезінде  бюджет заңнамасының сақталуына және Түркістан облысының  2021-2025 жылдарға арналған даму бағдарламасының іске асырылуына мемлекеттік аудит жүргізу</t>
  </si>
  <si>
    <t>Мемлекеттік, мемлекет кепілдік берген борыштың, сондай-ақ жекелеген квазимемлекеттік сектор субъектілері борышының басқарылу тиімділігіне мемлекеттік аудит жүргізу</t>
  </si>
  <si>
    <t>Кентау қаласының тұрғын үй-коммуналдық шаруашылық, жолаушылар  көлігі және  автомобиль жолдары бөлімі  ММ</t>
  </si>
  <si>
    <t>Сайрам ауданының тұрғын үй-коммуналдық шаруашылық, жолаушылар  көлігі және  автомобиль жолдары бөлімі  ММ</t>
  </si>
  <si>
    <t>Түркістан қаласының тұрғын үй-коммуналдық шаруашылық, жолаушылар  көлігі және  автомобиль жолдары бөлімі  ММ</t>
  </si>
  <si>
    <t xml:space="preserve">Түркістан облысының ауылшаруашылық  басқармасы </t>
  </si>
  <si>
    <t>ТОО "Құрлыс Кентау"</t>
  </si>
  <si>
    <t>ТОО " Сайрам тазалық"</t>
  </si>
  <si>
    <t>ТОО "Түркістан Жарық тазалық"</t>
  </si>
  <si>
    <t>Отырар ауданының түсімдердің аудандық бюджетке толық, уақтылы түсуін, жергілікті бюджетті тиімді жоспарлау және атқару, аумақты дамыту бағдарламасын және бюджеттік бағдарламаларды іске асыру, жергілікті бюджет қаражатын және мемлекет активтерін пайдаланудың мемлекеттік аудиті</t>
  </si>
  <si>
    <t xml:space="preserve">Түркістан облысының қаржы және мемлекеттік активтер басқармасы </t>
  </si>
  <si>
    <t xml:space="preserve">Түркістан облысының білім басқармасы </t>
  </si>
  <si>
    <t>Түркістан облысының мемлекеттік сатып алу басқармасы</t>
  </si>
  <si>
    <t>Түркістан облысының дене шынықтыру және спорт басқармасы</t>
  </si>
  <si>
    <t xml:space="preserve">4 тоқсан </t>
  </si>
  <si>
    <t>Түркістан облсының мәдениет және туризм басқармасы</t>
  </si>
  <si>
    <t>Түркістан облысының білім басқармасы</t>
  </si>
  <si>
    <t>Түркістан облсының цифрландыру, мемлекеттік қызметтер және архивтер басқармасы</t>
  </si>
  <si>
    <t>Сарыағаш ауданы бойынша Мемлекеттік кірістер басқарсы</t>
  </si>
  <si>
    <t>Тиімділік  Сәйкестік аудиті</t>
  </si>
  <si>
    <t xml:space="preserve">"Облыстық дін істері басқармасы" мемлекеттік мекемесі </t>
  </si>
  <si>
    <t>Облыс әкімінің қызметін қамтамасыз ету жөніндегі қызметтер</t>
  </si>
  <si>
    <t>Дін мәселелерін зерттеу орталығы" коммуналдық мемлекеттік мекемесі</t>
  </si>
  <si>
    <t>Өңірде діни ахуалды зерделеу және талдау</t>
  </si>
  <si>
    <t>2023 жылдың       4 тоқсаны</t>
  </si>
  <si>
    <t>2024 жылдың       1 тоқсаны</t>
  </si>
  <si>
    <t>Түркістан облысы әкімінің аппараты мен бағыныстағы мекемелердің бюджет қаражаты мен мемлекет активтерінің тиімді пайдаланылуына мемлекеттік аудит жүргізу</t>
  </si>
  <si>
    <t>"Түркістан облыс әкімінің аппараты" мемлекетітк мекемесі</t>
  </si>
  <si>
    <t>Аудандық маңызы бар қалалардың, ауылдардың, кенттердің, ауылдық округтердің әкімдерін сайлауды қамтамасыз ету және өткізу</t>
  </si>
  <si>
    <t>Аумақтық қорғанысты даярлау және облыс ауқымдағы аумақтық қорғаныс</t>
  </si>
  <si>
    <t>Облыстық ауқымдағы төтенше жағдайлардың алдын алу және жою</t>
  </si>
  <si>
    <t>Сайлау процесіне қатысушыларды оқыту</t>
  </si>
  <si>
    <t>Қазақстан Республикасы Үкіметінің төтенше резерві есебінен іс-шаралар өткізуге арналған мемлекеттік басқарудың басқа деңгейлеріне берілетін трансферттер</t>
  </si>
  <si>
    <t>Түркістан облысы әкімі аппаратының "Мамандандырылған базасы" коммуналдық мемлекеттік мекемесі</t>
  </si>
  <si>
    <t>Облыстық ауқымдағы жұмылдыру дайындығы және жұмылдыру</t>
  </si>
  <si>
    <t>Түркістан облыс әкімі аппаратының «Түркістан облысы әкімдігінің  іс басқармасы»  коммуналдық мемлекеттік мекемесі</t>
  </si>
  <si>
    <t>Қаржылық есептілік аудиті</t>
  </si>
  <si>
    <t>Облыстық құрылыс басқармасы</t>
  </si>
  <si>
    <t>"Түркістан облысы құрылыс басқармасы бюджеттік бағдарламалары бойынша бюджет қаражатының пайдаланылуына мемлекеттік аудит жүргізу"</t>
  </si>
  <si>
    <t>Жергілікті деңгейде құрлыс саласындағы мемлекеттік саясатты іске асыру жөніндегі қызметтер</t>
  </si>
  <si>
    <t>Жұмылдыру дайындығы мен төтенше жағдайлардың объектілерін дамыту</t>
  </si>
  <si>
    <t>Ішкі істер органдарының объектілерін дамыту</t>
  </si>
  <si>
    <t>"Аудандардың (облыстық маңызы бар қалалардың) бюджеттеріне тұрғын үй жобалауға және салуға кредит беру "</t>
  </si>
  <si>
    <t>Қоршаған ортаны қорғау объектілерін дамыту</t>
  </si>
  <si>
    <t>Деңсаулық сақтау объектілерін салу және реконструкциялау</t>
  </si>
  <si>
    <t>Республикалық бюджеттен денсаулық сақтауға берілетін субвенциялар есебінен</t>
  </si>
  <si>
    <t>Әлеуметтік қамтамасыз ету объектілерін салу және реконструкциялау</t>
  </si>
  <si>
    <t>039</t>
  </si>
  <si>
    <t>Арнайы экономикалық аймақтардың, индустриялық аймақтардың, индустриялық парктердің  инфрақұрылымын дамыту</t>
  </si>
  <si>
    <t>Қоғамдық тәртіп және қауіпсіздік объектілерін салу</t>
  </si>
  <si>
    <t>Қосымша білім беру объектілерін салу және реконструкциялау</t>
  </si>
  <si>
    <t>069</t>
  </si>
  <si>
    <t>078</t>
  </si>
  <si>
    <t>Бастауыш, негізгі орта және жалпы орта білім беру объектілерін салу және реконструкциялау</t>
  </si>
  <si>
    <t>086</t>
  </si>
  <si>
    <t>"Туризм объектілерін дамыту"</t>
  </si>
  <si>
    <t>089</t>
  </si>
  <si>
    <t>097</t>
  </si>
  <si>
    <t>Техникалық және кәсіптік, орта білімнен кейінгі білім беру объектілерін салу және реконструкциялау</t>
  </si>
  <si>
    <t>Қазақстан Республикасы Үкіметінің шұғыл шығындарға арналған резервінің есебінен іс-шаралар өткізуге арналған мемлекеттік басқарудың басқа деңгейлеріне берілетін ағымдағы нысаналы трансферттер</t>
  </si>
  <si>
    <t>116</t>
  </si>
  <si>
    <t>Әлеуметтік, табиғи және техногендік сипаттағы төтенше жағдайларды жою үшін жергілікті атқарушы органның төтенше резерві есебінен іс-шаралар өткізуге арналған мемлекеттік басқарудың басқа деңгейлеріне берілетін трансферттер</t>
  </si>
  <si>
    <t>121</t>
  </si>
  <si>
    <t>Облыстық, республикалық маңызы бар қалалардың, астананың бюджеттерінен берілетін нысаналы трансферттердің есебінен әлеуметтік, табиғи және техногендік сипаттағы төтенше жағдайлардың салдарларын жою, әкiмшiлiк-аумақтық бiрлiктiң саяси, экономикалық және әлеуметтiк тұрақтылығына, адамдардың өмiрi мен денсаулығына қауіп төндiретiн жалпы республикалық немесе халықаралық маңызы бар жағдайларды жою бойынша даму шығыстарына аудандық (облыстық маңызы бар қалалардың) бюджеттеріне берілетін нысаналы даму трансферттер</t>
  </si>
  <si>
    <t>126</t>
  </si>
  <si>
    <t>Қазақстан Республикасы Үкіметінің шұғыл шығындарға арналған резервінің есебінен іс-шаралар өткізуге арналған мемлекеттік басқарудың басқа деңгейлеріне берілетін нысаналы даму трансферттер</t>
  </si>
  <si>
    <t>133</t>
  </si>
  <si>
    <t>Қазақстан Республикасы Үкіметінің шұғыл шығындарға арналған резервінің есебінен дамуға бағытталған іс-шаралар өткізу</t>
  </si>
  <si>
    <t>139</t>
  </si>
  <si>
    <t>Түркістан облысының құрылыс басқармасы</t>
  </si>
  <si>
    <t xml:space="preserve">Мем. аудитпен қамтылатын бюджет қаражатының және активтердің жоспарланған сомалары бойынша болжам, жылдар бөлінісінде (млн. теңге)
</t>
  </si>
  <si>
    <t>Мем. аудитор(лар)дың ассистент(тер)ін, басқа да сыртқы мемлекеттік аудит және қаржылық бақылау органдарын, Уәкілетті органды, сарапшылар мен мемлекеттік емес аудиторларды тарту бойынша ақпарат</t>
  </si>
  <si>
    <t>Бюджеттік бағдарлама әкімшісінің коды</t>
  </si>
  <si>
    <t>Қаржыландыру көзі (бюджет, активтер)</t>
  </si>
  <si>
    <t>Ескертпе:</t>
  </si>
  <si>
    <t>      Аббревиатуралардың толық жазылуы:</t>
  </si>
  <si>
    <t>      мем. аудит – мемлекеттік аудит</t>
  </si>
  <si>
    <t>      млн. теңге – миллион теңге</t>
  </si>
  <si>
    <t>      мем. аудитор – мемлекеттік аудитор</t>
  </si>
  <si>
    <t xml:space="preserve">Сыртқы мемлекеттік аудит және
қаржылық бақылау жүргізу
қағидаларына
1-қосымша
      нысан
</t>
  </si>
  <si>
    <t>Агроөнеркәсіптік кешенді дамытуға бөлінген бюджет қаражатын пайдаланудың мемлекеттік аудиті (жекелеген бюджеттік бағдарламалар бойынша)</t>
  </si>
  <si>
    <t>Жергілікті деңгейде ауыл шаруашылығы  саласындағы мемлекеттік саясатты іске асыру жөніндегі қызметтер</t>
  </si>
  <si>
    <t>Тұқым шаруашылығын қолдау</t>
  </si>
  <si>
    <t>Басым дақылдардың өндірісін субсидиялау</t>
  </si>
  <si>
    <t>Cаны зиян тигізудің экономикалық шегінен жоғары зиянды және аса қауіпті зиянды организмдерге, карантинді объектілерге қарсы өңдеулер жүргізуге арналған пестицидтердің, биоагенттердiң (энтомофагтардың) құнын субсидиялау</t>
  </si>
  <si>
    <t>Мал қорымдарын (биотермиялық шұңқырларды) салуды, реконструкциялауды ұйымдастыру және оларды күтіп-ұстауды қамтамасыз ету</t>
  </si>
  <si>
    <t>Ауру жануарларды санитариялық союды ұйымдастыру</t>
  </si>
  <si>
    <t>Қаңғыбас иттер мен мысықтарды аулауды және жоюды ұйымдастыру</t>
  </si>
  <si>
    <t>Ауыл шаруашылығы тауарларын өндірушілерге су жеткізу бойынша көрсетілетін қызметтердің құнын субсидиялау</t>
  </si>
  <si>
    <t>Жеміс-жидек дақылдарының және жүзімнің көп жылдық көшеттерін отырғызу және өсіруді қамтамасыз ету</t>
  </si>
  <si>
    <t>Пестицидтерді (улы химикаттарды) залалсыздандыру</t>
  </si>
  <si>
    <t>Инновациялық тәжірибені тарату және енгізу жөніндегі қызметтер</t>
  </si>
  <si>
    <t>"Басым дақылдарды өндіруді субсидиялау арқылы өсімдік шаруашылығы өнімінің шығымдылығы мен сапасын арттыруды, және көктемгі егіс пен егін жинау жұмыстарын жүргізуге қажетті жанар-жағармай материалдары мен басқа да тауар-материалдық құндылықтардың құнын арзандатуды субсидиялау"</t>
  </si>
  <si>
    <t>Уақытша сақтау пунктына ветеринариялық препараттарды тасымалдау бойынша қызметтер</t>
  </si>
  <si>
    <t>Ауыл шаруашылық дақылдарының зиянды организмдеріне қарсы күрес жөніндегі іс- шаралар</t>
  </si>
  <si>
    <t>Жануарлардың энзоотиялық ауруларының профилактикасы мен диагностикасына арналған ветеринариялық препараттарды, олардың профилактикасы мен диагностикасы жөніндегі қызметтерді орталықтандырып сатып алу, оларды сақтауды және аудандардың (облыстық маңызы бар қалалардың) жергілікті атқарушы органдарына тасымалдауды (жеткізуді) ұйымдастыру</t>
  </si>
  <si>
    <t>Жануарлардың саулығы мен адамның денсаулығына қауіп төндіретін, алып қоймай залалсыздандырылған (зарарсыздандырылған) және қайта өңделген жануарлардың, жануарлардан алынатын өнім мен шикізаттың құнын иелеріне өтеу</t>
  </si>
  <si>
    <t>Жануарлардың энзоотиялық ауруларының профилактикасы мен диагностикасы бойынша ветеринариялық іс-шаралар жүргізу</t>
  </si>
  <si>
    <t>"Ауыл шаруашылығы тауарын өндірушілерге өсімдіктерді қорғау мақсатында ауыл шаруашылығы дақылдарын өңдеуге арналған гербицидтердің, биоагенттердің (энтомофагтардың) және биопрепараттардың құнын арзандату"</t>
  </si>
  <si>
    <t>"Тұқымдық және көшет отырғызылатын материалдың сорттық және себу сапаларын анықтау "</t>
  </si>
  <si>
    <t>"Тыңайтқыштар (органикалықтарды қоспағанда) құнын субсидиялау"</t>
  </si>
  <si>
    <t>Ауыл шаруашылығы жануарларын сәйкестендіру жөніндегі іс-шараларды өткізу</t>
  </si>
  <si>
    <t>Инвестициялар салынған жағдайда агроөнеркәсіптік кешен субъектісі көтерген шығыстардың бөліктерін өтеу</t>
  </si>
  <si>
    <t>Агроөнеркәсіптік кешен субъектілерінің қарыздарын кепілдендіру мен сақтандыру шеңберінде субсидиялау</t>
  </si>
  <si>
    <t>Мал шаруашылығы өнімдерінің өнімділігін және сапасын арттыруды, асыл тұқымды мал шаруашылығын дамытуды субсидиялау</t>
  </si>
  <si>
    <t>Агроөнеркәсіптік кешен саласындағы дайындаушы ұйымдарға есептелген қосылған құн салығы шегінде бюджетке төленген қосылған құн салығының сомасын субсидиялау</t>
  </si>
  <si>
    <t>Агроөнеркәсіптік кешен субъектілерін қаржылық сауықтыру жөніндегі бағыт шеңберінде кредиттік және лизингтік міндеттемелер бойынша пайыздық мөлшерлемені субсидиялау</t>
  </si>
  <si>
    <t>Ауыл шаруашылығы малын, техниканы және технологиялық жабдықты сатып алуға кредит беру, сондай-ақ лизинг кезінде сыйақы мөлшерлемесін субсидиялау</t>
  </si>
  <si>
    <t>056</t>
  </si>
  <si>
    <t>Мал шаруашылығы саласында терең қайта өңдеуден өткізілетін өнімдерді өндіру үшін ауыл шаруашылығы өнімін сатып алуға жұмсайтын өңдеуші кәсіпорындардың шығындарын субсидиялау</t>
  </si>
  <si>
    <t>Ауыл шаруашылығы кооперативтерінің тексеру одақтарының ауыл шаруашылығы кооперативтерінің ішкі аудитін жүргізуге арналған шығындарын субсидиялау</t>
  </si>
  <si>
    <t>059</t>
  </si>
  <si>
    <t>Нәтижелі жұмыспен қамтуды және жаппай кәсіпкерлікті дамытудың 2017 – 2021 жылдарға арналған «Еңбек» мемлекеттік бағдарламасы шеңберінде микрокредиттерді ішінара кепілдендіру</t>
  </si>
  <si>
    <t>060</t>
  </si>
  <si>
    <t>Нәтижелі жұмыспен қамтуды және жаппай кәсіпкерлікті дамытудың 2017 – 2021 жылдарға арналған «Еңбек» мемлекеттік бағдарламасы шеңберінде микроқаржы ұйымдарының операциялық шығындарын субсидиялау</t>
  </si>
  <si>
    <t>Эпизоотияға қарсы іс-шаралар жүргізу</t>
  </si>
  <si>
    <t>Ішкі нарыққа реттеушілік әсер ету үшін азық-түлік астығын өткізу кезінде агроөнеркәсіптік кешен саласындағы ұлттық компанияның шеккен шығыстарын өтеуді субсидиялау</t>
  </si>
  <si>
    <t>Қазақстан Республикасы Үкіметінің шұғыл шығындарға арналған резервінің есебінен іс-шаралар өткізу</t>
  </si>
  <si>
    <t>Облыстық, республикалық маңызы бар қалалардың, астананың бюджеттерінен берілетін нысаналы трансферттердің есебінен әлеуметтік, табиғи және техногендік сипаттағы төтенше жағдайлардың салдарларын жою, әкiмшiлiк-аумақтық бiрлiктiң саяси, экономикалық және әлеуметтiк тұрақтылығына, адамдардың өмiрi мен денсаулығына қауіп төндiретiн жалпы республикалық немесе халықаралық маңызы бар жағдайларды жою бойынша ағымдағы шығыстарға аудандық (облыстық маңызы бар қалалардың) бюджеттеріне берілетін ағымдағы ны</t>
  </si>
  <si>
    <t>125</t>
  </si>
  <si>
    <t>Коммуналдық меншіктегі су шаруашылығы құрылыстарының жұмыс істеуін қамтамасыз ету</t>
  </si>
  <si>
    <t>068</t>
  </si>
  <si>
    <t>Тауарлық балық өсіру өнімділігі мен сапасын арттыруды субсидиялау</t>
  </si>
  <si>
    <t>034</t>
  </si>
  <si>
    <t>"Азық-түлік тауарларының өңірлік тұрақтандыру қорларын қалыптастыру "</t>
  </si>
  <si>
    <t>Мемлекеттік ветеринариялық ұйымдарды материалдық-техникалық жабдықтау үшін, қызметкелердің жеке қорғану заттарың, аспаптарды, құралдарды, техниканы, жабдықтарды және инвентарды орталықтандырып сатып алу</t>
  </si>
  <si>
    <t>Нәтижелі жұмыспен қамтуды және жаппай кәсіпкерлікті дамытудың 2017 – 2021 жылдарға арналған «Еңбек» мемлекеттік бағдарламасы шеңберінде кәсіпкерлікті дамытуға жәрдемдесу үшін бюджеттік кредиттер беру</t>
  </si>
  <si>
    <t>Қазақстан Республикасы ұлттық қорынан бөлінетін нысаналы трансферт қаражатынан кредит беру есебінен</t>
  </si>
  <si>
    <t>Жұмыспен қамтудың 2020-2021 жылдарға арналған Жол картасы шеңберінде кәсіпкерлік бастамаларға кредит беру</t>
  </si>
  <si>
    <t>076</t>
  </si>
  <si>
    <t>Қазақстан Республикасы Ұлттық қорынан бөлінетін нысаналы трансферт қаражатынан кредит беру есебінен</t>
  </si>
  <si>
    <t>Ауылдық елді мекендер мен шағын қалаларда микрокредиттер беру үшін кредит беру</t>
  </si>
  <si>
    <t>Ауыл халқының кірістерін арттыру жөніндегі жобаны ауқымды түрде қолдану үшін ауыл халқына микрокредиттер беруге кредит беру</t>
  </si>
  <si>
    <t>Агроөнеркәсіптік кешендегі инвестициялық жобаларға кредит беру</t>
  </si>
  <si>
    <t>092</t>
  </si>
  <si>
    <t>Заңды тұлғалардың жарғылық капиталын қалыптастыру және (немесе) ұлғайту</t>
  </si>
  <si>
    <t>CОЗАҚ АУДАНЫ</t>
  </si>
  <si>
    <t>"Созақ ауданы әкімдігінің мәслихат аппараты" мемлекеттік мекемесі</t>
  </si>
  <si>
    <t>"Созақ ауданы әкімінің аппараты" мемлекеттік мекемесі</t>
  </si>
  <si>
    <t>Мероприятия по профилактике и тушению степных пожаров районного (городского) масштаба, а также пожаров в населенных пунктах, в которых не созданы органы государственной противопожарной службы</t>
  </si>
  <si>
    <t>Төменгі тұрған бюджеттерге берілетін нысаналы ағымдағы трансферттер</t>
  </si>
  <si>
    <t>"Созақ ауданының Шу ауылдық округі әкімінің аппараты" мемлекеттік мекемесі</t>
  </si>
  <si>
    <t>Қаладағы аудан, аудандық маңызы бар қала, кент, ауыл, ауылдық округ әкімінің қызметін қамтамасыз ету жөніндегі қызметтер</t>
  </si>
  <si>
    <t>Мектепке дейінгі тәрбие мен оқыту ұйымдарының қызметін қамтамасыз ету</t>
  </si>
  <si>
    <t>Жергілікті деңгейде дене шынықтыру – сауықтыру және спорттық іс-шараларды іске асыру</t>
  </si>
  <si>
    <t>"Созақ ауданының Тасты ауылдық округі әкімінің аппараты" мемлекеттік мекемесі</t>
  </si>
  <si>
    <t>"Созақ ауданының Шолаққорған ауылдық округі әкімінің аппараты" мемлекеттік мекемесі</t>
  </si>
  <si>
    <t>Елді мекендерді абаттандыру мен кµгалдандыру</t>
  </si>
  <si>
    <t>"Созақ ауданының Созақ ауылдық округі әкімінің аппараты" мемлекеттік мекемесі</t>
  </si>
  <si>
    <t>Автомобиль жолдарын күрделі әне орташа жөндеу</t>
  </si>
  <si>
    <t>"Созақ ауданының Жартытөбе ауылдық округі әкімінің аппараты" мемлекеттік мекемесі</t>
  </si>
  <si>
    <t>"Созақ ауданының Құмкент ауылдық округі әкімінің аппараты" мемлекеттік мекемесі</t>
  </si>
  <si>
    <t>"Созақ ауданының Сызған ауылдық округі әкімінің аппараты" мемлекеттік мекемесі</t>
  </si>
  <si>
    <t>"Созақ ауданының Қарақұр ауылдық округі әкімінің аппараты" мемлекеттік мекемесі</t>
  </si>
  <si>
    <t>Мұқтаж азаматтарға үйінде әлеуметтік көмек көрсету</t>
  </si>
  <si>
    <t>"Созақ ауданының Қаратау ауылдық округі әкімінің аппараты"мемлекеттік мекемесі</t>
  </si>
  <si>
    <t>"Созақ ауданының Жуантөбе ауылдық округі әкімінің аппараты" мемлекеттік мекемесі</t>
  </si>
  <si>
    <t>"Созақ ауданының Таукент ауылдық округі әкімінің аппараты" мемлекеттік мекемесі</t>
  </si>
  <si>
    <t>"Созақ ауданының Қыземшек ауылдық округі әкімінің аппараты" мемлекеттік мекемесі</t>
  </si>
  <si>
    <t>"Созақ ауданы әкімдігінің жұмыспен қамту және әлеуметтік бағдарламалар бөлімі" мемлекеттік мекемесі</t>
  </si>
  <si>
    <t xml:space="preserve">Жергілікті деңгейде халық үшін әлеуметтік бағдарламаларды жұмыспен қамтуды қамтамасыз етуді іске асыру саласындағы мемлекеттік саясатты іске асыру </t>
  </si>
  <si>
    <t>Социальная помощь отдельным категориям нуждающихся граждан по решениям местных представительных органов</t>
  </si>
  <si>
    <t>"Созақ ауданы әкімдігінің кәсіпкерлік және ауыл шаруашылығы бөліміі" мемлекеттік мекемесі</t>
  </si>
  <si>
    <t>454</t>
  </si>
  <si>
    <t>Жергілікті деңгейде ауыл шаруашылығы саласындағы мемлекеттік саясатты іске асыру жөніндегі қызметтер</t>
  </si>
  <si>
    <t>"Созақ ауданы әкімдігінің ішкі саясат бөлімі" мемлекеттік мекемесі</t>
  </si>
  <si>
    <t>"Мемлекеттік ақпараттық саясат жүргізу жөніндегі қызметтер"</t>
  </si>
  <si>
    <t xml:space="preserve">"Созақ ауданы әкімдігінің ішкі саясат бөлімі Жастар ресурстық орталығы" мемлекеттік мекемесі   </t>
  </si>
  <si>
    <t xml:space="preserve">"Созақ ауданы әкімдігінің мәдениет, тілдерді дамыту, дене шынықтыру және спорт бөлімі"  мемлекеттік мекемесі   </t>
  </si>
  <si>
    <t xml:space="preserve">"Созақ ауданы әкімдігінің мәдениет және тілдерді дамыту бөлімінің орталықтандырылған кітапханар жүйесі" коммуналдық мемлекеттік мекемесі   </t>
  </si>
  <si>
    <t xml:space="preserve">"Созақ ауданы әкімдігінің мәдениет және тілдерді дамыту бөлімінің тілдерді оқыту орталығы" коммуналдық мемлекеттік мекемесі   </t>
  </si>
  <si>
    <t>Развитие массового спорта и национальных видов спорта</t>
  </si>
  <si>
    <t xml:space="preserve">"Созақ ауданы әкімдігінің тұрғын үй-коммуналдық шаруашылығы, жолаушылар көлігі және автомобиль жолдары бөлімі" мемлекеттік мекемесі   </t>
  </si>
  <si>
    <t xml:space="preserve">Жергілікті деңгейде тұрғын үй-коммуналдық шаруашылығы, жолаушылар көлігі және автомобиль жолдары саласындағы мемлекеттік саясатты іске асыру жөніндегі </t>
  </si>
  <si>
    <t>Организация сохранения государственного жилищного фонда</t>
  </si>
  <si>
    <t>Азаматтардың жекелеген санаттарын тұрғын үймен қамтамасыз ету</t>
  </si>
  <si>
    <t>Шағын қалаларды жылумен жабдықтауды үздіксіз қамтамасыз ету</t>
  </si>
  <si>
    <t>Облыстық бюджет қаражаты есебәнен</t>
  </si>
  <si>
    <t>Реализация мер по содействию экономическому развитию регионов  в рамках Программы «Развитие регионов»</t>
  </si>
  <si>
    <t>Целевые текущие трансферты из местных бюджетов</t>
  </si>
  <si>
    <t>Выполнение обязательств местных исполнительных оргонов по решениям судов за счет средств резерва местного исполнительного органа</t>
  </si>
  <si>
    <t xml:space="preserve">"Созақ ауданы әкімдігінің экономика және қаржы бөлімі" мемлекеттік мекемесі   </t>
  </si>
  <si>
    <t>Ауданның (облыстық маңызы бар қаланың) экономикалық саясаттын қалыптастыру мен дамыту, мемлекеттік жоспарлау,  бюджеттік атқару және коммуналдық меншігін басқару  саласындағы мемлекеттік саясатты іске асыру жөніндегі қызметтер</t>
  </si>
  <si>
    <t>Мамандарды әлеуметтік қолдау шараларын іске асыруға берілетін бюджеттік кредиттер</t>
  </si>
  <si>
    <t>Целевые текущие трансферты из нижестоящего бюджета на компенсацию потерь вышестоящего бюджета в связи с изменением законодательства</t>
  </si>
  <si>
    <t>Аудандық маңызы бар қала, ауыл, кент, ауылдық округ бюджеттеріне азаматтық қызметшілердің жекелеген санаттарының, мемлекеттік бюджет қаражаты есебінен ұсталатын ұйымдар қызметкерлерінің, қазыналық кәсіпорындар қызметкерлерінің жалақысын көтеруге берілетін</t>
  </si>
  <si>
    <t>Субвенции</t>
  </si>
  <si>
    <t>Қазақстан Республикасы Үкіметінің шешімі бойынша толық пайдалануға рұқсат етілген, өткен қаржы жылында бөлінген, пайдаланылмаған (түгел пайдаланылмаған) нысаналы даму трансферттерінің сомасын қайтару</t>
  </si>
  <si>
    <t>Аудандық маңызы бар қала, ауыл, кент, ауылдық округ бюджеттеріне мемлекеттік әкімшілік қызметшілердің жекелеген санаттарының жалақысын көтеруге берілетін ағымдағы нысаналы трансферттер</t>
  </si>
  <si>
    <t>Мамандардың әлеуметтік көмек көрсетуі жөніндегі шараларды іске асыру</t>
  </si>
  <si>
    <t xml:space="preserve">"Созақ ауданы әкімдігінің құрылыс, сәулет және қала құрылысы бөлімі" мемлекеттік мекемесі   </t>
  </si>
  <si>
    <t>"Коммуналдық тұрғын үй қорының тұрғын үйін жобалау және (немесе) салу, реконструкциялау"</t>
  </si>
  <si>
    <t>"Инженерлік-коммуникациялық инфрақұрылымды жобалау, дамыту және (немесе) жайластыру"</t>
  </si>
  <si>
    <t>Развитие благоустройства городов и населенных пунктов</t>
  </si>
  <si>
    <t>Развитие объектов государственных органов</t>
  </si>
  <si>
    <t>Приобретение жилья коммунального жилищного фонда</t>
  </si>
  <si>
    <t xml:space="preserve">" Созақ ауданы әкімдігінің  жер қатынастары бөлімі" мемлекеттік мекемесі   </t>
  </si>
  <si>
    <t>Жердi аймақтарға бөлу жөнiндегi жұмыстарды ұйымдастыру</t>
  </si>
  <si>
    <t>Созақ ауданы әкімдігінің тұрғын үй-коммуналдық шаруашылығы, жолаушылар көлігі және автомобиль жолдары бөлімінің "Шолаққорған-Су" мемлекеттік коммуналдық кәсіпорны</t>
  </si>
  <si>
    <t xml:space="preserve">Түркістан облысының ауыл шаруашылығы басқармасы </t>
  </si>
  <si>
    <t>Созақ ауданының жергілікті атқарушы органдары қызметінің экономикалық, әлеуметтік және басқа да мемлекеттік басқару салаларының дамуына әсер етуіне мемлекеттік аудит жүргізу</t>
  </si>
  <si>
    <t>Кентау қалалық мәслихат аппараты ММ</t>
  </si>
  <si>
    <t>Кентау қаласының цифрландыру орталығы КММ</t>
  </si>
  <si>
    <t>Кентау қаласы әкімдігінің Кентау қалалық жұмыспен қамту және әлеуметтік бағдарламалар бөлімі ММ</t>
  </si>
  <si>
    <t>Кентау қаласы әкімдігінің Кентау қалалық жұмыспен қамту және әлеуметтік бағдарламалар бөлімінің Әлеуметтік қызмет көрсету орталығы КММ</t>
  </si>
  <si>
    <t>Кентау қаласы әкімдігінің Кентау қалалық кәсіпкерлік және ауыл шаруашылығы бөлімі ММ</t>
  </si>
  <si>
    <t>Кентау қаласы әкімдігінің Кентау қалалық ішкі саясат бөлімі ММ</t>
  </si>
  <si>
    <t>Кентау қаласы әкімдігі ішкі саясат бөлімінің Жастар орталығы КММ</t>
  </si>
  <si>
    <t>Кентау қаласы әкімдігінің Кентау қалалық мәдениет және тілдерді дамыту, дене шынықтыру және спорт бөлімі ММ</t>
  </si>
  <si>
    <t>Кентау қалалық мәдениет, тілдерді дамыту, дене шынықтыру және спорт бөлімінің Тілдерді оқыту және дамыту орталығы КММ</t>
  </si>
  <si>
    <t>Кентау қаласы әкімдігінің Кентау қалалық дене шынықтыру және спорт бөлімінің Кентау спорт клубы КММ</t>
  </si>
  <si>
    <t>Кентау қаласы әкімдігінің Кентау қалалық экономика және қаржы бөлімі ММ</t>
  </si>
  <si>
    <t>Кентау қаласы әкімдігінің Кентау қалалық жер қатынастары бөлімі ММ</t>
  </si>
  <si>
    <t>Кентау қаласы әкімдігінің құрылыс бөлімі ММ</t>
  </si>
  <si>
    <t>Кентау қаласы әкімдігінің сәулет және қала құрылысы бөлімі ММ</t>
  </si>
  <si>
    <t>Кентау қаласы әкімдігінің жолаушылар көлігі және автомобиль жолдары бөлімі ММ</t>
  </si>
  <si>
    <t>Кентау қаласы әкімдігінің жер қатынастары, сәулет және қала құрылысы бөлімі ММ</t>
  </si>
  <si>
    <t>Кентау қаласы әкімдігінің тұрғын үй-коммуналдық шаруашылық және тұрғын үй инспекциясы бөлімі ММ</t>
  </si>
  <si>
    <t>Кентау қаласы әкімдігінің тұрғын үй-коммуналдық шаруашылығы, жолаушылар көлігі,  автомобиль жолдары және тұрғын үй инспекциясы бөлімі ММ</t>
  </si>
  <si>
    <t>Кентау қаласы әкімдігінің Жасыл қала КММ</t>
  </si>
  <si>
    <t>Қоғам ауыл округі әкімінің аппараты мемлекеттік мекемесі</t>
  </si>
  <si>
    <t>Қарғалы ауыл округі әкімінің аппараты мемлекеттік мекемесі</t>
  </si>
  <si>
    <t>Аққұм ауыл округі әкімінің аппараты мемлекеттік мекемесі</t>
  </si>
  <si>
    <t>Отырар ауыл округі әкімінің аппараты мемлекеттік мекемесі</t>
  </si>
  <si>
    <t>Маяқұм ауыл округі әкімінің аппараты мемлекеттік мекемесі</t>
  </si>
  <si>
    <t>Темір ауыл округі әкімінің аппараты мемлекеттік мекемесі</t>
  </si>
  <si>
    <t>Шәуілдір ауыл округі әкімінің аппараты мемлекеттік мекемесі</t>
  </si>
  <si>
    <t>Шілік ауыл округі әкімінің аппараты мемлекеттік мекемесі</t>
  </si>
  <si>
    <t>Талапты ауыл округі әкімінің аппараты мемлекеттік мекемесі</t>
  </si>
  <si>
    <t>Көксарай ауыл округі әкімінің аппараты мемлекеттік мекемесі</t>
  </si>
  <si>
    <t>Балтакөл ауыл округі әкімінің аппараты мемлекеттік мекемесі</t>
  </si>
  <si>
    <t>Ақтөбе ауыл округі әкімінің аппараты мемлекеттік мекемесі</t>
  </si>
  <si>
    <t>Қарақоңыр ауыл округі әкімінің аппараты мемлекеттік мекемесі</t>
  </si>
  <si>
    <t>млн.теңге</t>
  </si>
  <si>
    <t>766</t>
  </si>
  <si>
    <t>753</t>
  </si>
  <si>
    <t>755</t>
  </si>
  <si>
    <t>Н.ТАҒАЕВ</t>
  </si>
  <si>
    <t>2022 жылға арналған жергілікті бюджеттердің шоғырландырылған қаржылық есептілігіне мемлекеттік аудит жүргізу</t>
  </si>
  <si>
    <t>2023 жылдың       4 тоқсаны -2024 жылдың       1 тоқсаны</t>
  </si>
  <si>
    <t xml:space="preserve"> «Ордабасы аудандық экономика және қаржы бөлімі» мемлекеттік мекемесі</t>
  </si>
  <si>
    <t>Үстеме тексеру:</t>
  </si>
  <si>
    <t>«Ордабасы ауданының мәслихат аппараты» мемлекеттік мекемесі</t>
  </si>
  <si>
    <t>«Ордабасы ауданы әкімінің аппараты» мемлекеттік мекемесі</t>
  </si>
  <si>
    <t>«Ордабасы аудандық мәдениет, тілдерді дамыту, дене шынықтыру және спорт бөлімі» мемлекеттік мекемесі</t>
  </si>
  <si>
    <t>«Ордабасы аудандық ішкі саясат бөлімі» мемлекеттік мекемесі</t>
  </si>
  <si>
    <t>«Ордабасы аудандық тұрғын үй-коммуналдық шаруашылық, жолаушылар көлігі, автомобиль жолдары және тұрғын үй инспекциясы бөлімі» мемлекеттік мекемесі</t>
  </si>
  <si>
    <t>«Ордабасы аудандық ауыл шаруашылығы және жер қатынастары бөлімі» мемлекеттік мекемесі</t>
  </si>
  <si>
    <t>«Ордабасы аудандық кәсіпкерлік бөлімі» мемлекеттік мекемесі</t>
  </si>
  <si>
    <t>«Ордабасы аудандық құрылыс, сәулет және қала құрылысы бөлімі» мемлекеттік мекемесі</t>
  </si>
  <si>
    <t>«Ордабасы аудандық жұмыспен қамту және әлеуметтік бағдарламалар бөлімі» мемлекеттік мекемесі</t>
  </si>
  <si>
    <t>«Бадам ауыл округі әкімі аппараты» мемлекеттік мекемесі</t>
  </si>
  <si>
    <t>«Бөген ауыл округі әкімі аппараты» мемлекеттік мекемесі</t>
  </si>
  <si>
    <t>«Бөржар ауыл округі әкімі аппараты» мемлекеттік мекемесі</t>
  </si>
  <si>
    <t>«Жеңіс ауыл округі әкімі аппараты» мемлекеттік мекемесі</t>
  </si>
  <si>
    <t>«Қараспан ауыл округі әкімі аппараты» мемлекеттік мекемесі</t>
  </si>
  <si>
    <t>«Қажымұхан ауыл округі әкімі аппараты» мемлекеттік мекемесі</t>
  </si>
  <si>
    <t>«Қарақұм ауыл округі әкімі аппараты» мемлекеттік мекемесі</t>
  </si>
  <si>
    <t>«Төрткүл ауылдық округінің әкімі аппараты» мемлекеттік мекемесі</t>
  </si>
  <si>
    <t>«Шұбар ауыл округі әкімі аппараты» мемлекеттік мекемесі</t>
  </si>
  <si>
    <t>«Шұбарсу ауыл округі әкімі аппараты» мемлекеттік мекемесі</t>
  </si>
  <si>
    <t>Бәйдібек ауданы әкімдігінің «Бәйдібек аудандық экономика және қаржы бөлімі» мемлекеттік мекемесі</t>
  </si>
  <si>
    <t>«Бәйдібек ауданының мәслихат аппараты» мемлекеттік мекемесі</t>
  </si>
  <si>
    <t>Бәйдібек ауданы әкімдігінің Бәйдібек ауданы әкімі аппараты мемлекеттік мекемесі</t>
  </si>
  <si>
    <t>«Бәйдібек аудандық жұмыспен қамту және әлеуметтік бағдарламалар бөлімі» мемлекеттік мекемесі</t>
  </si>
  <si>
    <t>«Бәйдібек аудандық мәдениет, тілдерді дамыту, дене шынықтыру және спорт бөлімі» мемлекеттік мекемесі</t>
  </si>
  <si>
    <t>«Бәйдібек ауданы әкімдігінің «Бәйдібек аудандық ішкі саясат бөлімі» мемлекеттік мекемесі</t>
  </si>
  <si>
    <t>«Бәйдібек ауданы әкімдігінің «Бәйдібек аудандық тұрғын үй-коммуналдық шаруашылық, жолаушылар көлігі және автомобиль жолдары бөлімі» мемлекеттік мекемесі</t>
  </si>
  <si>
    <t>Бәйдібек ауданы әкімдігінің «Бәйдібек аудандық кәсіпкерлік және ауыл шаруашылығы бөлімі» мемлекеттік мекемесі</t>
  </si>
  <si>
    <t>Бәйдібек ауданы әкімдігінің «Бәйдібек аудандық жер қатынастары бөлімі» мемлекеттік мекемесі</t>
  </si>
  <si>
    <t>«Бәйдібек ауданы әкімдігінің Бәйдібек аудандық құрылыс сәулет және қала құрылысы бөлімі» мемлекеттік мекемесі</t>
  </si>
  <si>
    <t>«Бәйдібек ауданы әкімдігінің «Көктерек ауылдық округі әкімі аппараты» мемлекеттік мекемесі</t>
  </si>
  <si>
    <t>«Бәйдібек ауданы әкімдігінің «Борлысай ауылдық округі әкімінің аппараты» мемлекеттік мекемесі</t>
  </si>
  <si>
    <t>«Бәйдібек ауданы әкімдігінің «Жамбыл ауылдық округі әкімі аппараты» мемлекеттік мекемесі</t>
  </si>
  <si>
    <t>«Бәйдібек ауданы әкімдігінің «Алмалы ауылдық округі әкімінің аппараты» мемлекеттік мекемесі</t>
  </si>
  <si>
    <t>«Бәйдібек ауданы әкімдігінің «Ақбастау ауылдық округі әкімінің аппараты» мемлекеттік мекемесі</t>
  </si>
  <si>
    <t>«Бәйдібек ауданы әкімдігінің «Боралдай ауылдық округі әкімі аппараты» мемлекеттік мекемесі</t>
  </si>
  <si>
    <t>«Бәйдібек ауданы әкімдігінің «Алғабас ауылдық округі әкімінің аппараты» мемлекеттік мекемесі</t>
  </si>
  <si>
    <t>«Бәйдібек ауданы әкімдігінің «Мыңбұлақ ауылдық округі әкімінің аппараты» мемлекеттік мекемесі</t>
  </si>
  <si>
    <t>«Бәйдібек ауданы әкімдігінің «Ағыбет ауылдық округі әкімінің аппараты» мемлекеттік мекемесі</t>
  </si>
  <si>
    <t>«Бәйдібек ауданы әкімдігінің «Шаян ауылдық округі әкімінің аппараты» мемлекеттік мекемесі</t>
  </si>
  <si>
    <t>«Бәйдібек ауданы әкімдігінің «Бөген ауылдық округі әкімі аппараты» мемлекеттік мекемесі</t>
  </si>
  <si>
    <t>«Облыс деңгейінде діни қызметті реттеу саласында мемлекеттік орган қызметінің тиімділігі мен бөлінген қаржылардың жоспарлануына және жұмсалуына мемлекеттік аудит жүргізу»</t>
  </si>
  <si>
    <t>046</t>
  </si>
  <si>
    <t>"Бәйдібек аудандық құрылыс,сәулет және қала құрылысы бөлімі" мемлекеттік мекемесі</t>
  </si>
  <si>
    <t>"Ауыл-Ел бесігі " жобасы шеңберінде ауылдық елді мекендердегі әлеуметтік және инженерлік инфрақұрылымдарды дамыту</t>
  </si>
  <si>
    <t>"Ордабасы  аудандық құрылыс,сәулет және қала құрылысы бөлімі" мемлекеттік мекемесі</t>
  </si>
  <si>
    <t>«Созақ  ауданы әкімдігінің құрылыс,сәулет және қала құрылысы бөлімі» мемлекеттік мекемесі</t>
  </si>
  <si>
    <t>ҚазақстанРеспубликасыҰлттыққорынанбөлінетіннысаналы трансферт есебінен</t>
  </si>
  <si>
    <t>«Кентау қаласы әкімдігінің Кентау қалалық құрылыс,сәулет және қала құрылысы бөлімі» мемлекеттік мекемесі</t>
  </si>
  <si>
    <t>Республикалықбюджеттенберілетінтрансферттересебiнен</t>
  </si>
  <si>
    <t>«Отырар  ауданы әкімдігінің «Отырар ауданының құрылыс,сәулет және қала құрылысы бөлімі» мемлекеттік мекемесі</t>
  </si>
  <si>
    <t>Газ тасымалдаужүйесіндамыту</t>
  </si>
  <si>
    <t>Қазақстан Республикасы Ұлттыққорынанбөлінетіннысаналы трансферт есебінен</t>
  </si>
  <si>
    <t>Шардара  ауданы әкімдігінің «Шардара аудандық құрылыс,сәулет және қала құрылысы бөлімі» мемлекеттік мекемесі</t>
  </si>
  <si>
    <t>Мәдениетобъектілеріндамыту</t>
  </si>
  <si>
    <t>Жергілікті бюджет қаражатыесебінен</t>
  </si>
  <si>
    <t>Қазығұрт ауданы әкімдігінің "Қазығұрт аудандық құрылыс, сәулет және қала құрылысы бөлімі" мемлекеттік мекемесі</t>
  </si>
  <si>
    <t>"Республикалықбюджеттенберілетінтрансферттересебінен"</t>
  </si>
  <si>
    <t>"Ауыл-Ел бесігі " жобасы шеңберінде ауылдық елдімекендердегі әлеуметтік және нженерлік нфрақұрылымдарды  дамыту</t>
  </si>
  <si>
    <t>ҚазақстанРеспубликасыныңҰлттыққорынанберілетінкепілдендірілген трансферт есебінен</t>
  </si>
  <si>
    <t>Түлкібас ауданы әкімдігінің «Түлкібас аудандық құрылыс,сәулет және қала құрылысы бөлімі» мемлекеттік мекемесі</t>
  </si>
  <si>
    <t>Облыстықбюджеттенберілетінтрансферттересебінен</t>
  </si>
  <si>
    <t>"Ауыл-Ел бесігі " жобасышеңберіндеауылдықелді-мекендердегіәлеуметтікжәнеинженерлікинфрақұрылымдардыдамыту</t>
  </si>
  <si>
    <t>Сарыағаш қаласы әкімдігінің «Сарыағаш аудандық құрылыс,сәулет және қала құрылысы бөлімі» мемлекеттік мекемес</t>
  </si>
  <si>
    <t>2024 жылдың       1-2 тоқсаны</t>
  </si>
  <si>
    <t>Оның ішінде:ҮСТЕМЕ (9 объекті)</t>
  </si>
  <si>
    <t>үстеме аудиті</t>
  </si>
  <si>
    <t>1тоқсан</t>
  </si>
  <si>
    <t>3 -4 тоқсан</t>
  </si>
  <si>
    <t>2024 жылдың 4 тоқсан, 2025 жылдың 1 тоқсан</t>
  </si>
  <si>
    <t>2025 жылдың 1 тоқсан</t>
  </si>
  <si>
    <t xml:space="preserve">2023 жылдың       4 тоқсаны, 2024 жылдың 1 тоқсаны </t>
  </si>
  <si>
    <t xml:space="preserve">ТК мүшесі бойынша барлығы 18 аудиторлық ісшара </t>
  </si>
  <si>
    <t>Түркістан облысы бойынша тексеру комиссиясының 2023 жылғы 13 қаңтардағы №13 бұйрығының                          1 қосымшасы</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</si>
</sst>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_-* #,##0.00_р_._-;\-* #,##0.00_р_._-;_-* &quot;-&quot;??_р_._-;_-@_-"/>
    <numFmt numFmtId="166" formatCode="_-* #,##0.00\ _р_._-;\-* #,##0.00\ _р_._-;_-* &quot;-&quot;??\ _р_._-;_-@_-"/>
    <numFmt numFmtId="167" formatCode="0.000000"/>
    <numFmt numFmtId="168" formatCode="0.0"/>
    <numFmt numFmtId="169" formatCode="#,##0.000"/>
    <numFmt numFmtId="170" formatCode="#,##0.0000"/>
    <numFmt numFmtId="171" formatCode="#,##0.00000"/>
  </numFmts>
  <fonts count="77">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sz val="8"/>
      <name val="Arial"/>
      <family val="2"/>
    </font>
    <font>
      <sz val="10"/>
      <name val="Arial Cyr"/>
      <family val="2"/>
      <charset val="204"/>
    </font>
    <font>
      <sz val="11"/>
      <color indexed="8"/>
      <name val="Calibri"/>
      <family val="2"/>
      <charset val="204"/>
    </font>
    <font>
      <sz val="8"/>
      <name val="Times New Roman"/>
      <family val="1"/>
      <charset val="204"/>
    </font>
    <font>
      <b/>
      <sz val="8"/>
      <name val="Times New Roman"/>
      <family val="1"/>
      <charset val="204"/>
    </font>
    <font>
      <b/>
      <sz val="8"/>
      <color theme="1"/>
      <name val="Times New Roman"/>
      <family val="1"/>
      <charset val="204"/>
    </font>
    <font>
      <sz val="8"/>
      <color theme="1"/>
      <name val="Times New Roman"/>
      <family val="1"/>
      <charset val="204"/>
    </font>
    <font>
      <sz val="11"/>
      <color theme="1"/>
      <name val="Calibri"/>
      <family val="2"/>
      <scheme val="minor"/>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2"/>
      <name val="KZ Times New Roman"/>
      <family val="1"/>
      <charset val="204"/>
    </font>
    <font>
      <b/>
      <sz val="12"/>
      <name val="KZ Times New Roman"/>
      <family val="1"/>
      <charset val="204"/>
    </font>
    <font>
      <sz val="10"/>
      <name val="KZ Times New Roman"/>
      <family val="1"/>
      <charset val="204"/>
    </font>
    <font>
      <sz val="10"/>
      <name val="Helv"/>
    </font>
    <font>
      <sz val="10"/>
      <name val="Helv"/>
      <charset val="204"/>
    </font>
    <font>
      <sz val="14"/>
      <color theme="1"/>
      <name val="Calibri"/>
      <family val="2"/>
      <charset val="204"/>
      <scheme val="minor"/>
    </font>
    <font>
      <sz val="14"/>
      <color theme="0"/>
      <name val="Calibri"/>
      <family val="2"/>
      <charset val="204"/>
      <scheme val="minor"/>
    </font>
    <font>
      <sz val="14"/>
      <color rgb="FF3F3F76"/>
      <name val="Calibri"/>
      <family val="2"/>
      <charset val="204"/>
      <scheme val="minor"/>
    </font>
    <font>
      <b/>
      <sz val="14"/>
      <color rgb="FF3F3F3F"/>
      <name val="Calibri"/>
      <family val="2"/>
      <charset val="204"/>
      <scheme val="minor"/>
    </font>
    <font>
      <b/>
      <sz val="14"/>
      <color rgb="FFFA7D00"/>
      <name val="Calibri"/>
      <family val="2"/>
      <charset val="204"/>
      <scheme val="minor"/>
    </font>
    <font>
      <b/>
      <sz val="14"/>
      <color theme="1"/>
      <name val="Calibri"/>
      <family val="2"/>
      <charset val="204"/>
      <scheme val="minor"/>
    </font>
    <font>
      <b/>
      <sz val="14"/>
      <color theme="0"/>
      <name val="Calibri"/>
      <family val="2"/>
      <charset val="204"/>
      <scheme val="minor"/>
    </font>
    <font>
      <sz val="14"/>
      <color rgb="FF9C6500"/>
      <name val="Calibri"/>
      <family val="2"/>
      <charset val="204"/>
      <scheme val="minor"/>
    </font>
    <font>
      <sz val="14"/>
      <color rgb="FF9C0006"/>
      <name val="Calibri"/>
      <family val="2"/>
      <charset val="204"/>
      <scheme val="minor"/>
    </font>
    <font>
      <i/>
      <sz val="14"/>
      <color rgb="FF7F7F7F"/>
      <name val="Calibri"/>
      <family val="2"/>
      <charset val="204"/>
      <scheme val="minor"/>
    </font>
    <font>
      <sz val="14"/>
      <color rgb="FFFA7D00"/>
      <name val="Calibri"/>
      <family val="2"/>
      <charset val="204"/>
      <scheme val="minor"/>
    </font>
    <font>
      <sz val="14"/>
      <color rgb="FFFF0000"/>
      <name val="Calibri"/>
      <family val="2"/>
      <charset val="204"/>
      <scheme val="minor"/>
    </font>
    <font>
      <sz val="14"/>
      <color rgb="FF006100"/>
      <name val="Calibri"/>
      <family val="2"/>
      <charset val="204"/>
      <scheme val="minor"/>
    </font>
    <font>
      <sz val="8"/>
      <color indexed="8"/>
      <name val="Times New Roman"/>
      <family val="1"/>
      <charset val="204"/>
    </font>
    <font>
      <b/>
      <sz val="8"/>
      <color indexed="8"/>
      <name val="Times New Roman"/>
      <family val="1"/>
      <charset val="204"/>
    </font>
    <font>
      <sz val="8"/>
      <color rgb="FF000000"/>
      <name val="Times New Roman"/>
      <family val="1"/>
      <charset val="204"/>
    </font>
    <font>
      <sz val="8"/>
      <color rgb="FF000000"/>
      <name val="Arial"/>
      <family val="2"/>
    </font>
    <font>
      <sz val="10"/>
      <color theme="1"/>
      <name val="Times New Roman"/>
      <family val="1"/>
      <charset val="204"/>
    </font>
    <font>
      <b/>
      <sz val="8"/>
      <color indexed="10"/>
      <name val="Times New Roman"/>
      <family val="1"/>
      <charset val="204"/>
    </font>
    <font>
      <i/>
      <sz val="8"/>
      <color theme="1"/>
      <name val="Times New Roman"/>
      <family val="1"/>
      <charset val="204"/>
    </font>
    <font>
      <b/>
      <sz val="9"/>
      <color theme="1"/>
      <name val="Times New Roman"/>
      <family val="1"/>
      <charset val="204"/>
    </font>
    <font>
      <sz val="7"/>
      <name val="KZ Arial"/>
      <family val="2"/>
      <charset val="204"/>
    </font>
    <font>
      <sz val="8"/>
      <name val="KZ Arial"/>
      <family val="2"/>
      <charset val="204"/>
    </font>
    <font>
      <sz val="9"/>
      <name val="KZ Arial"/>
      <family val="2"/>
      <charset val="204"/>
    </font>
    <font>
      <b/>
      <sz val="9"/>
      <name val="Times New Roman"/>
      <family val="1"/>
      <charset val="204"/>
    </font>
    <font>
      <b/>
      <sz val="10"/>
      <color theme="1"/>
      <name val="Times New Roman"/>
      <family val="1"/>
      <charset val="204"/>
    </font>
    <font>
      <sz val="9"/>
      <color theme="1"/>
      <name val="Times New Roman"/>
      <family val="1"/>
      <charset val="204"/>
    </font>
    <font>
      <sz val="8"/>
      <color theme="1"/>
      <name val="Arial"/>
      <family val="2"/>
      <charset val="204"/>
    </font>
    <font>
      <b/>
      <sz val="11"/>
      <name val="Times New Roman"/>
      <family val="1"/>
      <charset val="204"/>
    </font>
    <font>
      <sz val="11"/>
      <name val="Times New Roman"/>
      <family val="1"/>
      <charset val="204"/>
    </font>
    <font>
      <sz val="8"/>
      <color theme="1"/>
      <name val="Arial"/>
      <family val="2"/>
    </font>
    <font>
      <sz val="8"/>
      <name val="Arial"/>
      <family val="2"/>
      <charset val="204"/>
    </font>
    <font>
      <b/>
      <i/>
      <sz val="8"/>
      <name val="Times New Roman"/>
      <family val="1"/>
      <charset val="204"/>
    </font>
    <font>
      <b/>
      <sz val="10"/>
      <name val="Times New Roman"/>
      <family val="1"/>
      <charset val="204"/>
    </font>
    <font>
      <i/>
      <sz val="8"/>
      <name val="Times New Roman"/>
      <family val="1"/>
      <charset val="204"/>
    </font>
    <font>
      <b/>
      <i/>
      <sz val="9"/>
      <name val="Times New Roman"/>
      <family val="1"/>
      <charset val="204"/>
    </font>
    <font>
      <b/>
      <i/>
      <sz val="9"/>
      <color theme="1"/>
      <name val="Times New Roman"/>
      <family val="1"/>
      <charset val="204"/>
    </font>
    <font>
      <i/>
      <sz val="9"/>
      <name val="Times New Roman"/>
      <family val="1"/>
      <charset val="204"/>
    </font>
    <font>
      <i/>
      <sz val="9"/>
      <color theme="1"/>
      <name val="Times New Roman"/>
      <family val="1"/>
      <charset val="204"/>
    </font>
    <font>
      <b/>
      <i/>
      <sz val="9"/>
      <color rgb="FF000000"/>
      <name val="Times New Roman"/>
      <family val="1"/>
      <charset val="204"/>
    </font>
    <font>
      <i/>
      <sz val="9"/>
      <color rgb="FF000000"/>
      <name val="Times New Roman"/>
      <family val="1"/>
      <charset val="204"/>
    </font>
    <font>
      <i/>
      <u/>
      <sz val="9"/>
      <color theme="1"/>
      <name val="Times New Roman"/>
      <family val="1"/>
      <charset val="204"/>
    </font>
  </fonts>
  <fills count="4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theme="7"/>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rgb="FF000000"/>
      </left>
      <right/>
      <top style="thin">
        <color rgb="FF000000"/>
      </top>
      <bottom style="thin">
        <color rgb="FF000000"/>
      </bottom>
      <diagonal/>
    </border>
  </borders>
  <cellStyleXfs count="184">
    <xf numFmtId="0" fontId="0" fillId="0" borderId="0"/>
    <xf numFmtId="0" fontId="3" fillId="0" borderId="0"/>
    <xf numFmtId="0" fontId="4" fillId="0" borderId="0"/>
    <xf numFmtId="0" fontId="5" fillId="0" borderId="0">
      <alignment horizontal="center"/>
    </xf>
    <xf numFmtId="0" fontId="6" fillId="0" borderId="0"/>
    <xf numFmtId="0" fontId="7" fillId="0" borderId="0"/>
    <xf numFmtId="0" fontId="5" fillId="0" borderId="0"/>
    <xf numFmtId="0" fontId="14" fillId="0" borderId="0" applyNumberFormat="0" applyFill="0" applyBorder="0" applyAlignment="0" applyProtection="0"/>
    <xf numFmtId="0" fontId="15" fillId="0" borderId="12" applyNumberFormat="0" applyFill="0" applyAlignment="0" applyProtection="0"/>
    <xf numFmtId="0" fontId="16" fillId="0" borderId="13" applyNumberFormat="0" applyFill="0" applyAlignment="0" applyProtection="0"/>
    <xf numFmtId="0" fontId="17" fillId="0" borderId="14" applyNumberFormat="0" applyFill="0" applyAlignment="0" applyProtection="0"/>
    <xf numFmtId="0" fontId="17" fillId="0" borderId="0" applyNumberFormat="0" applyFill="0" applyBorder="0" applyAlignment="0" applyProtection="0"/>
    <xf numFmtId="0" fontId="4" fillId="0" borderId="0">
      <alignment horizontal="center"/>
    </xf>
    <xf numFmtId="0" fontId="35" fillId="13" borderId="0" applyNumberFormat="0" applyBorder="0" applyAlignment="0" applyProtection="0"/>
    <xf numFmtId="0" fontId="8"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5" fillId="17" borderId="0" applyNumberFormat="0" applyBorder="0" applyAlignment="0" applyProtection="0"/>
    <xf numFmtId="0" fontId="8"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5" fillId="21" borderId="0" applyNumberFormat="0" applyBorder="0" applyAlignment="0" applyProtection="0"/>
    <xf numFmtId="0" fontId="8"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5" fillId="25" borderId="0" applyNumberFormat="0" applyBorder="0" applyAlignment="0" applyProtection="0"/>
    <xf numFmtId="0" fontId="8"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5" fillId="29" borderId="0" applyNumberFormat="0" applyBorder="0" applyAlignment="0" applyProtection="0"/>
    <xf numFmtId="0" fontId="8"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35" fillId="33" borderId="0" applyNumberFormat="0" applyBorder="0" applyAlignment="0" applyProtection="0"/>
    <xf numFmtId="0" fontId="8" fillId="41"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5" fillId="14" borderId="0" applyNumberFormat="0" applyBorder="0" applyAlignment="0" applyProtection="0"/>
    <xf numFmtId="0" fontId="8" fillId="4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5" fillId="18" borderId="0" applyNumberFormat="0" applyBorder="0" applyAlignment="0" applyProtection="0"/>
    <xf numFmtId="0" fontId="8" fillId="43"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5" fillId="22" borderId="0" applyNumberFormat="0" applyBorder="0" applyAlignment="0" applyProtection="0"/>
    <xf numFmtId="0" fontId="8" fillId="4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5" fillId="26" borderId="0" applyNumberFormat="0" applyBorder="0" applyAlignment="0" applyProtection="0"/>
    <xf numFmtId="0" fontId="8"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5" fillId="30" borderId="0" applyNumberFormat="0" applyBorder="0" applyAlignment="0" applyProtection="0"/>
    <xf numFmtId="0" fontId="8"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5" fillId="34" borderId="0" applyNumberFormat="0" applyBorder="0" applyAlignment="0" applyProtection="0"/>
    <xf numFmtId="0" fontId="8" fillId="4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6" fillId="15" borderId="0" applyNumberFormat="0" applyBorder="0" applyAlignment="0" applyProtection="0"/>
    <xf numFmtId="0" fontId="29" fillId="15" borderId="0" applyNumberFormat="0" applyBorder="0" applyAlignment="0" applyProtection="0"/>
    <xf numFmtId="0" fontId="36" fillId="19" borderId="0" applyNumberFormat="0" applyBorder="0" applyAlignment="0" applyProtection="0"/>
    <xf numFmtId="0" fontId="29" fillId="19" borderId="0" applyNumberFormat="0" applyBorder="0" applyAlignment="0" applyProtection="0"/>
    <xf numFmtId="0" fontId="36" fillId="23" borderId="0" applyNumberFormat="0" applyBorder="0" applyAlignment="0" applyProtection="0"/>
    <xf numFmtId="0" fontId="29" fillId="23" borderId="0" applyNumberFormat="0" applyBorder="0" applyAlignment="0" applyProtection="0"/>
    <xf numFmtId="0" fontId="36" fillId="27" borderId="0" applyNumberFormat="0" applyBorder="0" applyAlignment="0" applyProtection="0"/>
    <xf numFmtId="0" fontId="29" fillId="27" borderId="0" applyNumberFormat="0" applyBorder="0" applyAlignment="0" applyProtection="0"/>
    <xf numFmtId="0" fontId="36" fillId="31" borderId="0" applyNumberFormat="0" applyBorder="0" applyAlignment="0" applyProtection="0"/>
    <xf numFmtId="0" fontId="29" fillId="31" borderId="0" applyNumberFormat="0" applyBorder="0" applyAlignment="0" applyProtection="0"/>
    <xf numFmtId="0" fontId="36" fillId="35" borderId="0" applyNumberFormat="0" applyBorder="0" applyAlignment="0" applyProtection="0"/>
    <xf numFmtId="0" fontId="29" fillId="35" borderId="0" applyNumberFormat="0" applyBorder="0" applyAlignment="0" applyProtection="0"/>
    <xf numFmtId="0" fontId="31" fillId="0" borderId="11">
      <alignment horizontal="left" vertical="top" wrapText="1"/>
    </xf>
    <xf numFmtId="0" fontId="30" fillId="0" borderId="11">
      <alignment horizontal="left" vertical="top" wrapText="1"/>
    </xf>
    <xf numFmtId="0" fontId="32" fillId="0" borderId="11">
      <alignment horizontal="left" vertical="top" wrapText="1"/>
    </xf>
    <xf numFmtId="0" fontId="36" fillId="12" borderId="0" applyNumberFormat="0" applyBorder="0" applyAlignment="0" applyProtection="0"/>
    <xf numFmtId="0" fontId="29" fillId="12" borderId="0" applyNumberFormat="0" applyBorder="0" applyAlignment="0" applyProtection="0"/>
    <xf numFmtId="0" fontId="36" fillId="16" borderId="0" applyNumberFormat="0" applyBorder="0" applyAlignment="0" applyProtection="0"/>
    <xf numFmtId="0" fontId="29" fillId="16" borderId="0" applyNumberFormat="0" applyBorder="0" applyAlignment="0" applyProtection="0"/>
    <xf numFmtId="0" fontId="36" fillId="20" borderId="0" applyNumberFormat="0" applyBorder="0" applyAlignment="0" applyProtection="0"/>
    <xf numFmtId="0" fontId="29" fillId="20" borderId="0" applyNumberFormat="0" applyBorder="0" applyAlignment="0" applyProtection="0"/>
    <xf numFmtId="0" fontId="36" fillId="24" borderId="0" applyNumberFormat="0" applyBorder="0" applyAlignment="0" applyProtection="0"/>
    <xf numFmtId="0" fontId="29" fillId="24" borderId="0" applyNumberFormat="0" applyBorder="0" applyAlignment="0" applyProtection="0"/>
    <xf numFmtId="0" fontId="36" fillId="28" borderId="0" applyNumberFormat="0" applyBorder="0" applyAlignment="0" applyProtection="0"/>
    <xf numFmtId="0" fontId="29" fillId="28" borderId="0" applyNumberFormat="0" applyBorder="0" applyAlignment="0" applyProtection="0"/>
    <xf numFmtId="0" fontId="36" fillId="32" borderId="0" applyNumberFormat="0" applyBorder="0" applyAlignment="0" applyProtection="0"/>
    <xf numFmtId="0" fontId="29" fillId="32" borderId="0" applyNumberFormat="0" applyBorder="0" applyAlignment="0" applyProtection="0"/>
    <xf numFmtId="0" fontId="37" fillId="8" borderId="15" applyNumberFormat="0" applyAlignment="0" applyProtection="0"/>
    <xf numFmtId="0" fontId="21" fillId="8" borderId="15" applyNumberFormat="0" applyAlignment="0" applyProtection="0"/>
    <xf numFmtId="0" fontId="38" fillId="9" borderId="16" applyNumberFormat="0" applyAlignment="0" applyProtection="0"/>
    <xf numFmtId="0" fontId="22" fillId="9" borderId="16" applyNumberFormat="0" applyAlignment="0" applyProtection="0"/>
    <xf numFmtId="0" fontId="39" fillId="9" borderId="15" applyNumberFormat="0" applyAlignment="0" applyProtection="0"/>
    <xf numFmtId="0" fontId="23" fillId="9" borderId="15" applyNumberFormat="0" applyAlignment="0" applyProtection="0"/>
    <xf numFmtId="0" fontId="40" fillId="0" borderId="20" applyNumberFormat="0" applyFill="0" applyAlignment="0" applyProtection="0"/>
    <xf numFmtId="0" fontId="28" fillId="0" borderId="20" applyNumberFormat="0" applyFill="0" applyAlignment="0" applyProtection="0"/>
    <xf numFmtId="0" fontId="41" fillId="10" borderId="18" applyNumberFormat="0" applyAlignment="0" applyProtection="0"/>
    <xf numFmtId="0" fontId="25" fillId="10" borderId="18" applyNumberFormat="0" applyAlignment="0" applyProtection="0"/>
    <xf numFmtId="0" fontId="42" fillId="7" borderId="0" applyNumberFormat="0" applyBorder="0" applyAlignment="0" applyProtection="0"/>
    <xf numFmtId="0" fontId="20" fillId="7" borderId="0" applyNumberFormat="0" applyBorder="0" applyAlignment="0" applyProtection="0"/>
    <xf numFmtId="0" fontId="6" fillId="0" borderId="0"/>
    <xf numFmtId="0" fontId="2" fillId="0" borderId="0"/>
    <xf numFmtId="0" fontId="2" fillId="0" borderId="0"/>
    <xf numFmtId="0" fontId="4" fillId="0" borderId="0"/>
    <xf numFmtId="0" fontId="7" fillId="0" borderId="0"/>
    <xf numFmtId="0" fontId="6" fillId="0" borderId="0"/>
    <xf numFmtId="0" fontId="6" fillId="0" borderId="0"/>
    <xf numFmtId="0" fontId="2" fillId="0" borderId="0"/>
    <xf numFmtId="0" fontId="2" fillId="0" borderId="0"/>
    <xf numFmtId="0" fontId="2" fillId="0" borderId="0"/>
    <xf numFmtId="0" fontId="6" fillId="0" borderId="0"/>
    <xf numFmtId="0" fontId="7" fillId="0" borderId="0"/>
    <xf numFmtId="0" fontId="2" fillId="0" borderId="0"/>
    <xf numFmtId="0" fontId="8" fillId="0" borderId="0"/>
    <xf numFmtId="0" fontId="2" fillId="0" borderId="0"/>
    <xf numFmtId="0" fontId="4" fillId="0" borderId="0"/>
    <xf numFmtId="0" fontId="4" fillId="0" borderId="0"/>
    <xf numFmtId="0" fontId="4" fillId="0" borderId="0">
      <alignment horizontal="center"/>
    </xf>
    <xf numFmtId="0" fontId="2" fillId="0" borderId="0"/>
    <xf numFmtId="0" fontId="4" fillId="0" borderId="0"/>
    <xf numFmtId="0" fontId="4" fillId="0" borderId="0"/>
    <xf numFmtId="0" fontId="6" fillId="0" borderId="0"/>
    <xf numFmtId="0" fontId="8"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8" fillId="0" borderId="0"/>
    <xf numFmtId="0" fontId="4" fillId="0" borderId="0">
      <alignment horizontal="center"/>
    </xf>
    <xf numFmtId="0" fontId="8" fillId="0" borderId="0"/>
    <xf numFmtId="0" fontId="8" fillId="0" borderId="0"/>
    <xf numFmtId="0" fontId="2" fillId="0" borderId="0"/>
    <xf numFmtId="0" fontId="2" fillId="0" borderId="0"/>
    <xf numFmtId="0" fontId="5" fillId="0" borderId="0"/>
    <xf numFmtId="0" fontId="8" fillId="0" borderId="0"/>
    <xf numFmtId="0" fontId="8" fillId="0" borderId="0"/>
    <xf numFmtId="0" fontId="8" fillId="0" borderId="0"/>
    <xf numFmtId="0" fontId="4" fillId="0" borderId="0">
      <alignment horizontal="center"/>
    </xf>
    <xf numFmtId="0" fontId="8" fillId="0" borderId="0"/>
    <xf numFmtId="0" fontId="8" fillId="0" borderId="0"/>
    <xf numFmtId="0" fontId="4" fillId="0" borderId="0"/>
    <xf numFmtId="0" fontId="8" fillId="0" borderId="0"/>
    <xf numFmtId="0" fontId="2" fillId="0" borderId="0">
      <alignment horizontal="center"/>
    </xf>
    <xf numFmtId="0" fontId="2" fillId="0" borderId="0">
      <alignment horizontal="center"/>
    </xf>
    <xf numFmtId="0" fontId="8" fillId="0" borderId="0"/>
    <xf numFmtId="0" fontId="4"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2" fillId="0" borderId="0"/>
    <xf numFmtId="0" fontId="2" fillId="0" borderId="0"/>
    <xf numFmtId="0" fontId="43" fillId="6" borderId="0" applyNumberFormat="0" applyBorder="0" applyAlignment="0" applyProtection="0"/>
    <xf numFmtId="0" fontId="19" fillId="6" borderId="0" applyNumberFormat="0" applyBorder="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35" fillId="11" borderId="19" applyNumberFormat="0" applyFont="0" applyAlignment="0" applyProtection="0"/>
    <xf numFmtId="0" fontId="8" fillId="46" borderId="21" applyNumberFormat="0" applyFont="0" applyAlignment="0" applyProtection="0"/>
    <xf numFmtId="0" fontId="8" fillId="11" borderId="19" applyNumberFormat="0" applyFont="0" applyAlignment="0" applyProtection="0"/>
    <xf numFmtId="9" fontId="8" fillId="0" borderId="0" applyFont="0" applyFill="0" applyBorder="0" applyAlignment="0" applyProtection="0"/>
    <xf numFmtId="9" fontId="4" fillId="0" borderId="0" applyFont="0" applyFill="0" applyBorder="0" applyAlignment="0" applyProtection="0"/>
    <xf numFmtId="0" fontId="45" fillId="0" borderId="17" applyNumberFormat="0" applyFill="0" applyAlignment="0" applyProtection="0"/>
    <xf numFmtId="0" fontId="24" fillId="0" borderId="17" applyNumberFormat="0" applyFill="0" applyAlignment="0" applyProtection="0"/>
    <xf numFmtId="0" fontId="34" fillId="0" borderId="0"/>
    <xf numFmtId="0" fontId="5" fillId="0" borderId="0"/>
    <xf numFmtId="0" fontId="33" fillId="0" borderId="0"/>
    <xf numFmtId="0" fontId="34" fillId="0" borderId="0"/>
    <xf numFmtId="0" fontId="46" fillId="0" borderId="0" applyNumberFormat="0" applyFill="0" applyBorder="0" applyAlignment="0" applyProtection="0"/>
    <xf numFmtId="0" fontId="26" fillId="0" borderId="0" applyNumberForma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0" fontId="13"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xf numFmtId="0" fontId="47" fillId="5" borderId="0" applyNumberFormat="0" applyBorder="0" applyAlignment="0" applyProtection="0"/>
    <xf numFmtId="0" fontId="18" fillId="5" borderId="0" applyNumberFormat="0" applyBorder="0" applyAlignment="0" applyProtection="0"/>
    <xf numFmtId="0" fontId="1" fillId="0" borderId="0"/>
    <xf numFmtId="0" fontId="6" fillId="0" borderId="0"/>
  </cellStyleXfs>
  <cellXfs count="394">
    <xf numFmtId="0" fontId="0" fillId="0" borderId="0" xfId="0"/>
    <xf numFmtId="0" fontId="9" fillId="2" borderId="0" xfId="0" applyFont="1" applyFill="1" applyBorder="1" applyAlignment="1">
      <alignment horizontal="center" vertical="center"/>
    </xf>
    <xf numFmtId="0" fontId="12" fillId="2" borderId="0" xfId="0" applyFont="1" applyFill="1" applyAlignment="1">
      <alignment horizontal="center" vertical="center"/>
    </xf>
    <xf numFmtId="4" fontId="9" fillId="2" borderId="0" xfId="0" applyNumberFormat="1" applyFont="1" applyFill="1" applyBorder="1" applyAlignment="1">
      <alignment horizontal="center" vertical="center"/>
    </xf>
    <xf numFmtId="4" fontId="10" fillId="2" borderId="0" xfId="0" applyNumberFormat="1" applyFont="1" applyFill="1" applyBorder="1" applyAlignment="1">
      <alignment horizontal="center" vertical="center"/>
    </xf>
    <xf numFmtId="4" fontId="12" fillId="2" borderId="0" xfId="0" applyNumberFormat="1" applyFont="1" applyFill="1" applyAlignment="1">
      <alignment horizontal="center" vertical="center"/>
    </xf>
    <xf numFmtId="4" fontId="11" fillId="2" borderId="0" xfId="0" applyNumberFormat="1" applyFont="1" applyFill="1" applyAlignment="1">
      <alignment horizontal="center" vertical="center"/>
    </xf>
    <xf numFmtId="164" fontId="12" fillId="2" borderId="0" xfId="0" applyNumberFormat="1" applyFont="1" applyFill="1" applyAlignment="1">
      <alignment horizontal="center" vertical="center"/>
    </xf>
    <xf numFmtId="0" fontId="11" fillId="2" borderId="0" xfId="0" applyFont="1" applyFill="1" applyAlignment="1">
      <alignment horizontal="center" vertical="center"/>
    </xf>
    <xf numFmtId="0" fontId="12" fillId="2" borderId="0" xfId="0" applyFont="1" applyFill="1" applyAlignment="1">
      <alignment horizontal="center" vertical="center" wrapText="1"/>
    </xf>
    <xf numFmtId="0" fontId="12" fillId="2" borderId="0" xfId="0" applyFont="1" applyFill="1" applyAlignment="1">
      <alignment horizontal="left" vertical="center" wrapText="1"/>
    </xf>
    <xf numFmtId="49" fontId="12" fillId="2" borderId="0" xfId="0" applyNumberFormat="1" applyFont="1" applyFill="1" applyAlignment="1">
      <alignment horizontal="center" vertical="center"/>
    </xf>
    <xf numFmtId="164" fontId="11" fillId="2" borderId="0" xfId="0" applyNumberFormat="1" applyFont="1" applyFill="1" applyAlignment="1">
      <alignment horizontal="center" vertical="center"/>
    </xf>
    <xf numFmtId="164" fontId="12" fillId="2" borderId="1" xfId="0" applyNumberFormat="1" applyFont="1" applyFill="1" applyBorder="1" applyAlignment="1">
      <alignment horizontal="center" vertical="center"/>
    </xf>
    <xf numFmtId="0" fontId="9" fillId="2" borderId="0" xfId="0" applyFont="1" applyFill="1" applyBorder="1" applyAlignment="1">
      <alignment horizontal="left" vertical="center" wrapText="1"/>
    </xf>
    <xf numFmtId="49" fontId="9" fillId="2" borderId="0" xfId="0" applyNumberFormat="1" applyFont="1" applyFill="1" applyBorder="1" applyAlignment="1">
      <alignment horizontal="center" vertical="center"/>
    </xf>
    <xf numFmtId="164" fontId="9" fillId="2" borderId="0" xfId="0" applyNumberFormat="1" applyFont="1" applyFill="1" applyBorder="1" applyAlignment="1">
      <alignment horizontal="center" vertical="center"/>
    </xf>
    <xf numFmtId="4" fontId="9" fillId="2" borderId="0" xfId="0" applyNumberFormat="1" applyFont="1" applyFill="1" applyBorder="1" applyAlignment="1">
      <alignment vertical="center" wrapText="1"/>
    </xf>
    <xf numFmtId="164" fontId="9" fillId="2" borderId="0" xfId="0" applyNumberFormat="1" applyFont="1" applyFill="1" applyBorder="1" applyAlignment="1">
      <alignment vertical="center" wrapText="1"/>
    </xf>
    <xf numFmtId="0" fontId="9" fillId="2" borderId="0" xfId="0" applyFont="1" applyFill="1" applyBorder="1" applyAlignment="1">
      <alignment vertical="center" wrapText="1"/>
    </xf>
    <xf numFmtId="164" fontId="9" fillId="2" borderId="0" xfId="0" applyNumberFormat="1" applyFont="1" applyFill="1" applyBorder="1" applyAlignment="1">
      <alignment horizontal="center" vertical="center" wrapText="1"/>
    </xf>
    <xf numFmtId="49" fontId="10" fillId="2" borderId="0" xfId="0" applyNumberFormat="1" applyFont="1" applyFill="1" applyBorder="1" applyAlignment="1">
      <alignment horizontal="center" vertical="center"/>
    </xf>
    <xf numFmtId="164" fontId="10" fillId="2" borderId="0" xfId="0" applyNumberFormat="1" applyFont="1" applyFill="1" applyBorder="1" applyAlignment="1">
      <alignment horizontal="center" vertical="center"/>
    </xf>
    <xf numFmtId="0" fontId="11" fillId="3" borderId="1" xfId="0" applyFont="1" applyFill="1" applyBorder="1" applyAlignment="1">
      <alignment horizontal="center" vertical="center"/>
    </xf>
    <xf numFmtId="0" fontId="11" fillId="3" borderId="5"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49" fontId="11" fillId="3" borderId="1" xfId="0" applyNumberFormat="1" applyFont="1" applyFill="1" applyBorder="1" applyAlignment="1">
      <alignment horizontal="center" vertical="center"/>
    </xf>
    <xf numFmtId="164" fontId="11" fillId="3" borderId="1" xfId="0" applyNumberFormat="1" applyFont="1" applyFill="1" applyBorder="1" applyAlignment="1">
      <alignment horizontal="center" vertical="center"/>
    </xf>
    <xf numFmtId="0" fontId="10" fillId="2" borderId="1" xfId="0" applyFont="1" applyFill="1" applyBorder="1" applyAlignment="1">
      <alignment horizontal="left" vertical="center" wrapText="1"/>
    </xf>
    <xf numFmtId="164" fontId="11" fillId="2" borderId="1" xfId="0" applyNumberFormat="1" applyFont="1" applyFill="1" applyBorder="1" applyAlignment="1">
      <alignment horizontal="center" vertical="center"/>
    </xf>
    <xf numFmtId="49" fontId="11" fillId="2" borderId="5" xfId="0" applyNumberFormat="1" applyFont="1" applyFill="1" applyBorder="1" applyAlignment="1">
      <alignment horizontal="center" vertical="center"/>
    </xf>
    <xf numFmtId="164" fontId="9" fillId="2"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49" fontId="11" fillId="2" borderId="1" xfId="0" applyNumberFormat="1" applyFont="1" applyFill="1" applyBorder="1" applyAlignment="1">
      <alignment horizontal="center" vertical="center"/>
    </xf>
    <xf numFmtId="0" fontId="12" fillId="2" borderId="8" xfId="0" applyFont="1" applyFill="1" applyBorder="1" applyAlignment="1">
      <alignment horizontal="left" vertical="center" wrapText="1"/>
    </xf>
    <xf numFmtId="0" fontId="12" fillId="2" borderId="2" xfId="0" applyFont="1" applyFill="1" applyBorder="1" applyAlignment="1">
      <alignment horizontal="left" vertical="center" wrapText="1"/>
    </xf>
    <xf numFmtId="49" fontId="12"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xf>
    <xf numFmtId="164" fontId="9"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2" fillId="0" borderId="1" xfId="0"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12" fillId="0" borderId="8" xfId="0" applyFont="1" applyFill="1" applyBorder="1" applyAlignment="1">
      <alignment horizontal="left" vertical="center" wrapText="1"/>
    </xf>
    <xf numFmtId="49" fontId="11"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49" fontId="12" fillId="0" borderId="1"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49" fontId="12" fillId="0" borderId="0" xfId="0" applyNumberFormat="1" applyFont="1" applyFill="1" applyAlignment="1">
      <alignment horizontal="center" vertical="center"/>
    </xf>
    <xf numFmtId="49" fontId="9" fillId="0" borderId="1" xfId="0" applyNumberFormat="1" applyFont="1" applyFill="1" applyBorder="1" applyAlignment="1">
      <alignment horizontal="center" vertical="center"/>
    </xf>
    <xf numFmtId="164" fontId="9" fillId="2" borderId="1" xfId="0" applyNumberFormat="1" applyFont="1" applyFill="1" applyBorder="1" applyAlignment="1">
      <alignment horizontal="center" vertical="center"/>
    </xf>
    <xf numFmtId="164" fontId="10" fillId="2"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164" fontId="9" fillId="0" borderId="1" xfId="0" applyNumberFormat="1" applyFont="1" applyFill="1" applyBorder="1" applyAlignment="1">
      <alignment horizontal="left" vertical="center" wrapText="1"/>
    </xf>
    <xf numFmtId="0" fontId="9" fillId="0" borderId="1" xfId="0" applyFont="1" applyBorder="1" applyAlignment="1">
      <alignment horizontal="left" vertical="center" wrapText="1"/>
    </xf>
    <xf numFmtId="164" fontId="9" fillId="0" borderId="1" xfId="0" applyNumberFormat="1" applyFont="1" applyBorder="1" applyAlignment="1">
      <alignment horizontal="left" vertical="center" wrapText="1"/>
    </xf>
    <xf numFmtId="49" fontId="10" fillId="0" borderId="1"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49" fontId="12" fillId="3" borderId="1" xfId="0" applyNumberFormat="1" applyFont="1" applyFill="1" applyBorder="1" applyAlignment="1">
      <alignment horizontal="center" vertical="center"/>
    </xf>
    <xf numFmtId="164" fontId="12" fillId="3" borderId="1" xfId="0" applyNumberFormat="1" applyFont="1" applyFill="1" applyBorder="1" applyAlignment="1">
      <alignment horizontal="center" vertical="center"/>
    </xf>
    <xf numFmtId="0" fontId="48"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49" fontId="49" fillId="0" borderId="0" xfId="0" applyNumberFormat="1" applyFont="1" applyFill="1" applyAlignment="1">
      <alignment horizontal="center" vertical="center"/>
    </xf>
    <xf numFmtId="0" fontId="48" fillId="0" borderId="1" xfId="0" applyFont="1" applyFill="1" applyBorder="1" applyAlignment="1">
      <alignment horizontal="left" vertical="center" wrapText="1"/>
    </xf>
    <xf numFmtId="49" fontId="49" fillId="0" borderId="1" xfId="0" applyNumberFormat="1" applyFont="1" applyFill="1" applyBorder="1" applyAlignment="1">
      <alignment horizontal="center" vertical="center"/>
    </xf>
    <xf numFmtId="49" fontId="48" fillId="0" borderId="1" xfId="0" applyNumberFormat="1" applyFont="1" applyFill="1" applyBorder="1" applyAlignment="1">
      <alignment horizontal="center" vertical="center"/>
    </xf>
    <xf numFmtId="164" fontId="9" fillId="0" borderId="22" xfId="0" applyNumberFormat="1" applyFont="1" applyFill="1" applyBorder="1" applyAlignment="1">
      <alignment horizontal="center" vertical="center" wrapText="1"/>
    </xf>
    <xf numFmtId="168" fontId="9" fillId="0" borderId="1" xfId="0" applyNumberFormat="1" applyFont="1" applyFill="1" applyBorder="1" applyAlignment="1">
      <alignment horizontal="left" vertical="center" wrapText="1"/>
    </xf>
    <xf numFmtId="164" fontId="9" fillId="0" borderId="0"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50" fillId="0" borderId="22" xfId="0" applyNumberFormat="1" applyFont="1" applyFill="1" applyBorder="1" applyAlignment="1">
      <alignment horizontal="center"/>
    </xf>
    <xf numFmtId="49" fontId="9" fillId="0" borderId="1" xfId="0" applyNumberFormat="1" applyFont="1" applyBorder="1" applyAlignment="1">
      <alignment horizontal="center" vertical="center"/>
    </xf>
    <xf numFmtId="49" fontId="10" fillId="0" borderId="1" xfId="0" applyNumberFormat="1" applyFont="1" applyBorder="1" applyAlignment="1">
      <alignment horizontal="center" vertical="center"/>
    </xf>
    <xf numFmtId="49" fontId="9" fillId="2" borderId="1" xfId="0" applyNumberFormat="1" applyFont="1" applyFill="1" applyBorder="1" applyAlignment="1">
      <alignment horizontal="center" vertical="center"/>
    </xf>
    <xf numFmtId="0" fontId="9" fillId="0" borderId="5" xfId="0" applyFont="1" applyBorder="1" applyAlignment="1">
      <alignment horizontal="left" vertical="center" wrapText="1"/>
    </xf>
    <xf numFmtId="0" fontId="52" fillId="3" borderId="1" xfId="0" applyFont="1" applyFill="1" applyBorder="1" applyAlignment="1">
      <alignment horizontal="center" vertical="center"/>
    </xf>
    <xf numFmtId="0" fontId="52" fillId="3" borderId="1" xfId="0" applyFont="1" applyFill="1" applyBorder="1" applyAlignment="1">
      <alignment horizontal="left" vertical="center" wrapText="1"/>
    </xf>
    <xf numFmtId="49" fontId="52" fillId="3"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48" fillId="3" borderId="1" xfId="0" applyFont="1" applyFill="1" applyBorder="1" applyAlignment="1">
      <alignment horizontal="left" vertical="center" wrapText="1"/>
    </xf>
    <xf numFmtId="49" fontId="48" fillId="3" borderId="1"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164" fontId="49" fillId="0" borderId="1" xfId="0" applyNumberFormat="1" applyFont="1" applyFill="1" applyBorder="1" applyAlignment="1">
      <alignment horizontal="center" vertical="center"/>
    </xf>
    <xf numFmtId="164" fontId="48" fillId="0" borderId="1" xfId="0" applyNumberFormat="1" applyFont="1" applyFill="1" applyBorder="1" applyAlignment="1">
      <alignment horizontal="center" vertical="center"/>
    </xf>
    <xf numFmtId="164" fontId="9" fillId="2" borderId="1" xfId="0" applyNumberFormat="1" applyFont="1" applyFill="1" applyBorder="1" applyAlignment="1">
      <alignment horizontal="left" vertical="center" wrapText="1"/>
    </xf>
    <xf numFmtId="49" fontId="10" fillId="2" borderId="1" xfId="0" applyNumberFormat="1" applyFont="1" applyFill="1" applyBorder="1" applyAlignment="1">
      <alignment horizontal="center" vertical="center"/>
    </xf>
    <xf numFmtId="0" fontId="9" fillId="2" borderId="1" xfId="0" applyFont="1" applyFill="1" applyBorder="1" applyAlignment="1">
      <alignment horizontal="left" vertical="center" wrapText="1"/>
    </xf>
    <xf numFmtId="164" fontId="10" fillId="2" borderId="7" xfId="0" applyNumberFormat="1" applyFont="1" applyFill="1" applyBorder="1" applyAlignment="1">
      <alignment horizontal="center" vertical="center"/>
    </xf>
    <xf numFmtId="164" fontId="11" fillId="2" borderId="7" xfId="0" applyNumberFormat="1" applyFont="1" applyFill="1" applyBorder="1" applyAlignment="1">
      <alignment horizontal="center" vertical="center"/>
    </xf>
    <xf numFmtId="0" fontId="12" fillId="2" borderId="1" xfId="0" applyNumberFormat="1" applyFont="1" applyFill="1" applyBorder="1" applyAlignment="1">
      <alignment horizontal="left" vertical="center" wrapText="1"/>
    </xf>
    <xf numFmtId="0" fontId="11" fillId="2" borderId="1"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48" fillId="2" borderId="1" xfId="0" applyNumberFormat="1" applyFont="1" applyFill="1" applyBorder="1" applyAlignment="1">
      <alignment horizontal="left" vertical="center" wrapText="1"/>
    </xf>
    <xf numFmtId="49" fontId="49" fillId="2" borderId="1" xfId="0" applyNumberFormat="1" applyFont="1" applyFill="1" applyBorder="1" applyAlignment="1">
      <alignment horizontal="center" vertical="center"/>
    </xf>
    <xf numFmtId="49" fontId="48" fillId="2" borderId="1" xfId="0" applyNumberFormat="1" applyFont="1" applyFill="1" applyBorder="1" applyAlignment="1">
      <alignment horizontal="center" vertical="center"/>
    </xf>
    <xf numFmtId="0" fontId="10" fillId="2" borderId="5" xfId="0" applyFont="1" applyFill="1" applyBorder="1" applyAlignment="1">
      <alignment horizontal="left" vertical="center" wrapText="1"/>
    </xf>
    <xf numFmtId="164" fontId="9" fillId="2" borderId="5" xfId="0" applyNumberFormat="1" applyFont="1" applyFill="1" applyBorder="1" applyAlignment="1">
      <alignment horizontal="center" vertical="center"/>
    </xf>
    <xf numFmtId="164" fontId="10" fillId="2" borderId="1"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xf>
    <xf numFmtId="164" fontId="11" fillId="47" borderId="1" xfId="0" applyNumberFormat="1" applyFont="1" applyFill="1" applyBorder="1" applyAlignment="1">
      <alignment horizontal="center" vertical="center"/>
    </xf>
    <xf numFmtId="0" fontId="11" fillId="47" borderId="1" xfId="0" applyFont="1" applyFill="1" applyBorder="1" applyAlignment="1">
      <alignment horizontal="center" vertical="center"/>
    </xf>
    <xf numFmtId="0" fontId="11" fillId="47" borderId="1" xfId="0" applyFont="1" applyFill="1" applyBorder="1" applyAlignment="1">
      <alignment horizontal="center" vertical="center" wrapText="1"/>
    </xf>
    <xf numFmtId="49" fontId="11" fillId="47" borderId="1" xfId="0" applyNumberFormat="1" applyFont="1" applyFill="1" applyBorder="1" applyAlignment="1">
      <alignment horizontal="center" vertical="center"/>
    </xf>
    <xf numFmtId="0" fontId="49" fillId="47" borderId="1" xfId="0" applyFont="1" applyFill="1" applyBorder="1" applyAlignment="1">
      <alignment horizontal="left" vertical="center" wrapText="1"/>
    </xf>
    <xf numFmtId="49" fontId="49" fillId="47" borderId="1" xfId="0" applyNumberFormat="1" applyFont="1" applyFill="1" applyBorder="1" applyAlignment="1">
      <alignment horizontal="center" vertical="center"/>
    </xf>
    <xf numFmtId="164" fontId="10" fillId="0" borderId="1" xfId="0" applyNumberFormat="1" applyFont="1" applyFill="1" applyBorder="1" applyAlignment="1">
      <alignment horizontal="center" vertical="center" wrapText="1"/>
    </xf>
    <xf numFmtId="168" fontId="10" fillId="0" borderId="1" xfId="0" applyNumberFormat="1" applyFont="1" applyFill="1" applyBorder="1" applyAlignment="1">
      <alignment horizontal="left" vertical="center" wrapText="1"/>
    </xf>
    <xf numFmtId="0" fontId="49" fillId="2" borderId="1" xfId="0" applyNumberFormat="1" applyFont="1" applyFill="1" applyBorder="1" applyAlignment="1">
      <alignment horizontal="left" vertical="center" wrapText="1"/>
    </xf>
    <xf numFmtId="0" fontId="49" fillId="0" borderId="1" xfId="0" applyFont="1" applyFill="1" applyBorder="1" applyAlignment="1">
      <alignment horizontal="left" vertical="center" wrapText="1"/>
    </xf>
    <xf numFmtId="164" fontId="9" fillId="0" borderId="1" xfId="0" applyNumberFormat="1" applyFont="1" applyBorder="1" applyAlignment="1">
      <alignment horizontal="center" vertical="center"/>
    </xf>
    <xf numFmtId="164" fontId="49" fillId="3" borderId="1" xfId="0" applyNumberFormat="1" applyFont="1" applyFill="1" applyBorder="1" applyAlignment="1">
      <alignment horizontal="center" vertical="center"/>
    </xf>
    <xf numFmtId="0" fontId="49" fillId="47" borderId="1" xfId="0" applyFont="1" applyFill="1" applyBorder="1" applyAlignment="1">
      <alignment horizontal="center" vertical="center" wrapText="1"/>
    </xf>
    <xf numFmtId="0" fontId="10" fillId="2" borderId="0" xfId="0" applyFont="1" applyFill="1" applyBorder="1" applyAlignment="1">
      <alignment horizontal="left" vertical="center"/>
    </xf>
    <xf numFmtId="0" fontId="11" fillId="3" borderId="1" xfId="0" applyFont="1" applyFill="1" applyBorder="1" applyAlignment="1">
      <alignment horizontal="left" vertical="center"/>
    </xf>
    <xf numFmtId="0" fontId="11" fillId="2" borderId="1" xfId="0" applyFont="1" applyFill="1" applyBorder="1" applyAlignment="1">
      <alignment horizontal="left" vertical="center"/>
    </xf>
    <xf numFmtId="0" fontId="50" fillId="0" borderId="22" xfId="0" applyFont="1" applyFill="1" applyBorder="1" applyAlignment="1">
      <alignment horizontal="left" vertical="center" wrapText="1"/>
    </xf>
    <xf numFmtId="0" fontId="54" fillId="2" borderId="7" xfId="0" applyFont="1" applyFill="1" applyBorder="1" applyAlignment="1">
      <alignment horizontal="center" vertical="center" wrapText="1"/>
    </xf>
    <xf numFmtId="0" fontId="11" fillId="3" borderId="1" xfId="0" applyFont="1" applyFill="1" applyBorder="1" applyAlignment="1">
      <alignment horizontal="left" vertical="center" wrapText="1"/>
    </xf>
    <xf numFmtId="49" fontId="10" fillId="3" borderId="1" xfId="0" applyNumberFormat="1" applyFont="1" applyFill="1" applyBorder="1" applyAlignment="1">
      <alignment horizontal="center" vertical="center"/>
    </xf>
    <xf numFmtId="164" fontId="10" fillId="3" borderId="1" xfId="0" applyNumberFormat="1" applyFont="1" applyFill="1" applyBorder="1" applyAlignment="1">
      <alignment horizontal="center" vertical="center"/>
    </xf>
    <xf numFmtId="164" fontId="55" fillId="3" borderId="1" xfId="0" applyNumberFormat="1" applyFont="1" applyFill="1" applyBorder="1" applyAlignment="1">
      <alignment horizontal="center" vertical="center"/>
    </xf>
    <xf numFmtId="0" fontId="56" fillId="0" borderId="0" xfId="0" applyFont="1" applyAlignment="1">
      <alignment vertical="center" wrapText="1"/>
    </xf>
    <xf numFmtId="49" fontId="10" fillId="2"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wrapText="1"/>
    </xf>
    <xf numFmtId="0" fontId="11" fillId="2" borderId="8" xfId="0" applyFont="1" applyFill="1" applyBorder="1" applyAlignment="1">
      <alignment horizontal="left" vertical="center" wrapText="1"/>
    </xf>
    <xf numFmtId="164" fontId="9" fillId="0" borderId="26" xfId="0" applyNumberFormat="1" applyFont="1" applyFill="1" applyBorder="1" applyAlignment="1">
      <alignment horizontal="center" vertical="center" wrapText="1"/>
    </xf>
    <xf numFmtId="164" fontId="10" fillId="0" borderId="1" xfId="0" applyNumberFormat="1" applyFont="1" applyFill="1" applyBorder="1" applyAlignment="1">
      <alignment horizontal="left" vertical="center" wrapText="1"/>
    </xf>
    <xf numFmtId="0" fontId="57" fillId="0" borderId="1" xfId="0" applyFont="1" applyBorder="1" applyAlignment="1">
      <alignment vertical="center" wrapText="1"/>
    </xf>
    <xf numFmtId="164" fontId="48" fillId="2" borderId="1" xfId="0" applyNumberFormat="1" applyFont="1" applyFill="1" applyBorder="1" applyAlignment="1">
      <alignment horizontal="center" vertical="center"/>
    </xf>
    <xf numFmtId="164" fontId="49" fillId="2" borderId="1" xfId="0" applyNumberFormat="1" applyFont="1" applyFill="1" applyBorder="1" applyAlignment="1">
      <alignment horizontal="center" vertical="center"/>
    </xf>
    <xf numFmtId="0" fontId="58" fillId="2" borderId="0" xfId="0" applyFont="1" applyFill="1" applyAlignment="1">
      <alignment vertical="center" wrapText="1"/>
    </xf>
    <xf numFmtId="0" fontId="59" fillId="2" borderId="0" xfId="0" applyFont="1" applyFill="1" applyAlignment="1">
      <alignment vertical="center" wrapText="1"/>
    </xf>
    <xf numFmtId="4" fontId="9" fillId="0" borderId="7" xfId="0" applyNumberFormat="1" applyFont="1" applyBorder="1" applyAlignment="1">
      <alignment horizontal="left" vertical="center" wrapText="1"/>
    </xf>
    <xf numFmtId="0" fontId="49" fillId="3" borderId="1" xfId="0" applyNumberFormat="1" applyFont="1" applyFill="1" applyBorder="1" applyAlignment="1">
      <alignment horizontal="left" vertical="center" wrapText="1"/>
    </xf>
    <xf numFmtId="0" fontId="12" fillId="3" borderId="1" xfId="0" applyFont="1" applyFill="1" applyBorder="1" applyAlignment="1">
      <alignment horizontal="center" vertical="center"/>
    </xf>
    <xf numFmtId="0" fontId="12" fillId="47" borderId="1" xfId="0" applyFont="1" applyFill="1" applyBorder="1" applyAlignment="1">
      <alignment horizontal="center" vertical="center"/>
    </xf>
    <xf numFmtId="0" fontId="12" fillId="2" borderId="8" xfId="0" applyFont="1" applyFill="1" applyBorder="1" applyAlignment="1">
      <alignment horizontal="center" vertical="center"/>
    </xf>
    <xf numFmtId="0" fontId="11" fillId="0" borderId="8" xfId="0" applyFont="1" applyFill="1" applyBorder="1" applyAlignment="1">
      <alignment horizontal="center" vertical="center"/>
    </xf>
    <xf numFmtId="0" fontId="12" fillId="3" borderId="8" xfId="0" applyFont="1" applyFill="1" applyBorder="1" applyAlignment="1">
      <alignment horizontal="center" vertical="center"/>
    </xf>
    <xf numFmtId="0" fontId="11" fillId="2" borderId="1"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1" fillId="2" borderId="8" xfId="0" applyFont="1" applyFill="1" applyBorder="1" applyAlignment="1">
      <alignment horizontal="center" vertical="center"/>
    </xf>
    <xf numFmtId="0" fontId="12" fillId="0" borderId="8" xfId="0" applyFont="1" applyFill="1" applyBorder="1" applyAlignment="1">
      <alignment horizontal="center" vertical="center"/>
    </xf>
    <xf numFmtId="164" fontId="11" fillId="2" borderId="8" xfId="0" applyNumberFormat="1" applyFont="1" applyFill="1" applyBorder="1" applyAlignment="1">
      <alignment horizontal="center" vertical="center"/>
    </xf>
    <xf numFmtId="0" fontId="12" fillId="2" borderId="0" xfId="0" applyFont="1" applyFill="1" applyBorder="1" applyAlignment="1">
      <alignment vertical="center"/>
    </xf>
    <xf numFmtId="0" fontId="48" fillId="2" borderId="5" xfId="0" applyNumberFormat="1" applyFont="1" applyFill="1" applyBorder="1" applyAlignment="1">
      <alignment horizontal="left" vertical="center" wrapText="1"/>
    </xf>
    <xf numFmtId="164" fontId="11" fillId="2" borderId="5" xfId="0" applyNumberFormat="1" applyFont="1" applyFill="1" applyBorder="1" applyAlignment="1">
      <alignment horizontal="center" vertical="center"/>
    </xf>
    <xf numFmtId="164" fontId="53" fillId="2" borderId="1" xfId="0" applyNumberFormat="1" applyFont="1" applyFill="1" applyBorder="1" applyAlignment="1">
      <alignment horizontal="center" vertical="center"/>
    </xf>
    <xf numFmtId="164" fontId="48" fillId="2" borderId="5" xfId="0" applyNumberFormat="1" applyFont="1" applyFill="1" applyBorder="1" applyAlignment="1">
      <alignment horizontal="center" vertical="center"/>
    </xf>
    <xf numFmtId="164" fontId="50" fillId="0" borderId="22" xfId="0" applyNumberFormat="1" applyFont="1" applyFill="1" applyBorder="1" applyAlignment="1">
      <alignment horizontal="center" vertical="center"/>
    </xf>
    <xf numFmtId="164" fontId="9" fillId="0" borderId="5" xfId="0" applyNumberFormat="1" applyFont="1" applyFill="1" applyBorder="1" applyAlignment="1">
      <alignment horizontal="center" vertical="center" wrapText="1"/>
    </xf>
    <xf numFmtId="0" fontId="60" fillId="47" borderId="1" xfId="0" applyFont="1" applyFill="1" applyBorder="1" applyAlignment="1">
      <alignment horizontal="center" vertical="center" wrapText="1"/>
    </xf>
    <xf numFmtId="49" fontId="49" fillId="3" borderId="1" xfId="0" applyNumberFormat="1" applyFont="1" applyFill="1" applyBorder="1" applyAlignment="1">
      <alignment horizontal="center" vertical="center"/>
    </xf>
    <xf numFmtId="164" fontId="12" fillId="2"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169" fontId="11" fillId="2" borderId="1" xfId="0" applyNumberFormat="1" applyFont="1" applyFill="1" applyBorder="1" applyAlignment="1">
      <alignment horizontal="center" vertical="center"/>
    </xf>
    <xf numFmtId="169" fontId="12" fillId="2" borderId="1" xfId="0" applyNumberFormat="1" applyFont="1" applyFill="1" applyBorder="1" applyAlignment="1">
      <alignment horizontal="center" vertical="center"/>
    </xf>
    <xf numFmtId="170" fontId="11" fillId="2" borderId="1" xfId="0" applyNumberFormat="1" applyFont="1" applyFill="1" applyBorder="1" applyAlignment="1">
      <alignment horizontal="center" vertical="center"/>
    </xf>
    <xf numFmtId="0" fontId="54" fillId="2" borderId="1" xfId="0" applyFont="1" applyFill="1" applyBorder="1" applyAlignment="1">
      <alignment horizontal="center" vertical="center" wrapText="1"/>
    </xf>
    <xf numFmtId="0" fontId="11" fillId="3" borderId="5" xfId="0" applyFont="1" applyFill="1" applyBorder="1" applyAlignment="1">
      <alignment horizontal="center" vertical="center"/>
    </xf>
    <xf numFmtId="0" fontId="9" fillId="2" borderId="1" xfId="0" applyFont="1" applyFill="1" applyBorder="1" applyAlignment="1">
      <alignment vertical="center" wrapText="1"/>
    </xf>
    <xf numFmtId="171" fontId="12" fillId="2" borderId="0" xfId="0" applyNumberFormat="1" applyFont="1" applyFill="1" applyAlignment="1">
      <alignment horizontal="center" vertical="center"/>
    </xf>
    <xf numFmtId="0" fontId="61" fillId="2" borderId="0" xfId="0" applyFont="1" applyFill="1" applyBorder="1" applyAlignment="1">
      <alignment horizontal="left" vertical="center" wrapText="1"/>
    </xf>
    <xf numFmtId="0" fontId="61" fillId="2" borderId="0" xfId="0" applyFont="1" applyFill="1" applyBorder="1" applyAlignment="1">
      <alignment horizontal="left" vertical="center"/>
    </xf>
    <xf numFmtId="0" fontId="11" fillId="0" borderId="8" xfId="0"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0" fontId="10" fillId="0" borderId="8" xfId="0" applyFont="1" applyFill="1" applyBorder="1" applyAlignment="1">
      <alignment horizontal="left" vertical="center" wrapText="1"/>
    </xf>
    <xf numFmtId="0" fontId="9" fillId="0" borderId="8" xfId="0" applyFont="1" applyFill="1" applyBorder="1" applyAlignment="1">
      <alignment horizontal="left" vertical="center" wrapText="1"/>
    </xf>
    <xf numFmtId="164" fontId="62" fillId="0" borderId="1" xfId="183" applyNumberFormat="1" applyFont="1" applyFill="1" applyBorder="1" applyAlignment="1">
      <alignment horizontal="right" wrapText="1"/>
    </xf>
    <xf numFmtId="164" fontId="12" fillId="0" borderId="1" xfId="183" applyNumberFormat="1" applyFont="1" applyFill="1" applyBorder="1" applyAlignment="1">
      <alignment horizontal="center" vertical="center" wrapText="1"/>
    </xf>
    <xf numFmtId="0" fontId="48" fillId="0" borderId="27" xfId="183" applyNumberFormat="1" applyFont="1" applyFill="1" applyBorder="1" applyAlignment="1">
      <alignment horizontal="left" vertical="center" wrapText="1"/>
    </xf>
    <xf numFmtId="0" fontId="48" fillId="0" borderId="8" xfId="183" applyNumberFormat="1" applyFont="1" applyFill="1" applyBorder="1" applyAlignment="1">
      <alignment horizontal="left" vertical="center" wrapText="1"/>
    </xf>
    <xf numFmtId="164" fontId="6" fillId="0" borderId="22" xfId="0" applyNumberFormat="1" applyFont="1" applyFill="1" applyBorder="1" applyAlignment="1">
      <alignment horizontal="right"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164" fontId="10" fillId="0" borderId="5" xfId="0" applyNumberFormat="1" applyFont="1" applyFill="1" applyBorder="1" applyAlignment="1">
      <alignment horizontal="center" vertical="center"/>
    </xf>
    <xf numFmtId="164" fontId="10" fillId="0" borderId="7"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0" xfId="0" applyFont="1" applyFill="1" applyBorder="1" applyAlignment="1">
      <alignment horizontal="left" vertical="center" wrapText="1"/>
    </xf>
    <xf numFmtId="49" fontId="10" fillId="0" borderId="8"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63" fillId="0" borderId="1" xfId="0" applyNumberFormat="1" applyFont="1" applyFill="1" applyBorder="1" applyAlignment="1">
      <alignment horizontal="center" vertical="center" wrapText="1"/>
    </xf>
    <xf numFmtId="49" fontId="64" fillId="0" borderId="1" xfId="0" applyNumberFormat="1" applyFont="1" applyFill="1" applyBorder="1" applyAlignment="1">
      <alignment horizontal="center" vertical="center" wrapText="1"/>
    </xf>
    <xf numFmtId="168" fontId="9" fillId="0" borderId="22" xfId="0" applyNumberFormat="1" applyFont="1" applyFill="1" applyBorder="1" applyAlignment="1">
      <alignment horizontal="center" vertical="center" wrapText="1"/>
    </xf>
    <xf numFmtId="164" fontId="9" fillId="0" borderId="1" xfId="183" applyNumberFormat="1" applyFont="1" applyFill="1" applyBorder="1" applyAlignment="1">
      <alignment horizontal="center" vertical="center" wrapText="1"/>
    </xf>
    <xf numFmtId="168" fontId="9" fillId="0" borderId="1" xfId="183" applyNumberFormat="1" applyFont="1" applyFill="1" applyBorder="1" applyAlignment="1">
      <alignment horizontal="center" vertical="center" wrapText="1"/>
    </xf>
    <xf numFmtId="0" fontId="48" fillId="0" borderId="28" xfId="0" applyNumberFormat="1" applyFont="1" applyFill="1" applyBorder="1" applyAlignment="1">
      <alignment horizontal="left" vertical="center" wrapText="1"/>
    </xf>
    <xf numFmtId="0" fontId="9" fillId="0" borderId="0" xfId="0" applyFont="1" applyFill="1" applyBorder="1" applyAlignment="1">
      <alignment horizontal="left" vertical="center" wrapText="1"/>
    </xf>
    <xf numFmtId="0" fontId="49" fillId="0" borderId="1" xfId="0" applyFont="1" applyFill="1" applyBorder="1" applyAlignment="1">
      <alignment horizontal="center" vertical="center"/>
    </xf>
    <xf numFmtId="0" fontId="48" fillId="0" borderId="1" xfId="0" applyFont="1" applyFill="1" applyBorder="1" applyAlignment="1">
      <alignment horizontal="center" vertical="center"/>
    </xf>
    <xf numFmtId="164" fontId="66" fillId="0" borderId="1" xfId="183" applyNumberFormat="1" applyFont="1" applyFill="1" applyBorder="1" applyAlignment="1">
      <alignment horizontal="right" wrapText="1"/>
    </xf>
    <xf numFmtId="164" fontId="66" fillId="0" borderId="1" xfId="183" applyNumberFormat="1" applyFont="1" applyFill="1" applyBorder="1" applyAlignment="1">
      <alignment horizontal="center" vertical="center" wrapText="1"/>
    </xf>
    <xf numFmtId="164" fontId="9" fillId="0" borderId="7" xfId="0" applyNumberFormat="1" applyFont="1" applyFill="1" applyBorder="1" applyAlignment="1">
      <alignment horizontal="center" vertical="center"/>
    </xf>
    <xf numFmtId="0" fontId="9" fillId="0" borderId="10" xfId="0" applyFont="1" applyFill="1" applyBorder="1" applyAlignment="1">
      <alignment horizontal="left" vertical="center" wrapText="1"/>
    </xf>
    <xf numFmtId="49" fontId="12" fillId="2" borderId="10"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48" fillId="0" borderId="29" xfId="0" applyNumberFormat="1" applyFont="1" applyFill="1" applyBorder="1" applyAlignment="1">
      <alignment horizontal="center" vertical="center"/>
    </xf>
    <xf numFmtId="0" fontId="48" fillId="0" borderId="30" xfId="0" applyNumberFormat="1" applyFont="1" applyFill="1" applyBorder="1" applyAlignment="1">
      <alignment horizontal="left" vertical="center" wrapText="1"/>
    </xf>
    <xf numFmtId="0" fontId="48" fillId="0" borderId="31" xfId="0" applyNumberFormat="1" applyFont="1" applyFill="1" applyBorder="1" applyAlignment="1">
      <alignment horizontal="center" vertical="center"/>
    </xf>
    <xf numFmtId="0" fontId="48" fillId="0" borderId="8" xfId="0" applyNumberFormat="1" applyFont="1" applyFill="1" applyBorder="1" applyAlignment="1">
      <alignment horizontal="left" vertical="center" wrapText="1"/>
    </xf>
    <xf numFmtId="0" fontId="48" fillId="0" borderId="10" xfId="0" applyNumberFormat="1" applyFont="1" applyFill="1" applyBorder="1" applyAlignment="1">
      <alignment horizontal="center" vertical="center"/>
    </xf>
    <xf numFmtId="0" fontId="48" fillId="0" borderId="0" xfId="0" applyFont="1" applyFill="1" applyAlignment="1">
      <alignment horizontal="center" vertical="center"/>
    </xf>
    <xf numFmtId="0" fontId="51" fillId="0" borderId="32" xfId="0" applyFont="1" applyFill="1" applyBorder="1" applyAlignment="1">
      <alignment horizontal="left" vertical="center" wrapText="1"/>
    </xf>
    <xf numFmtId="168" fontId="48" fillId="0" borderId="1" xfId="0" applyNumberFormat="1" applyFont="1" applyFill="1" applyBorder="1" applyAlignment="1">
      <alignment horizontal="center" vertical="center"/>
    </xf>
    <xf numFmtId="168" fontId="49" fillId="0" borderId="1" xfId="0" applyNumberFormat="1" applyFont="1" applyFill="1" applyBorder="1" applyAlignment="1">
      <alignment horizontal="center" vertical="center"/>
    </xf>
    <xf numFmtId="0" fontId="60" fillId="3" borderId="8" xfId="0" applyFont="1" applyFill="1" applyBorder="1" applyAlignment="1">
      <alignment horizontal="center" vertical="center"/>
    </xf>
    <xf numFmtId="3" fontId="11" fillId="3" borderId="8" xfId="0" applyNumberFormat="1" applyFont="1" applyFill="1" applyBorder="1" applyAlignment="1">
      <alignment horizontal="center" vertical="center"/>
    </xf>
    <xf numFmtId="3" fontId="11" fillId="47" borderId="1" xfId="0" applyNumberFormat="1" applyFont="1" applyFill="1" applyBorder="1" applyAlignment="1">
      <alignment horizontal="center" vertical="center"/>
    </xf>
    <xf numFmtId="164" fontId="67" fillId="2" borderId="0" xfId="0" applyNumberFormat="1"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2" fillId="2" borderId="1" xfId="0" applyFont="1" applyFill="1" applyBorder="1" applyAlignment="1">
      <alignment horizontal="center" vertical="center"/>
    </xf>
    <xf numFmtId="0" fontId="11" fillId="0" borderId="1" xfId="0" applyFont="1" applyFill="1" applyBorder="1" applyAlignment="1">
      <alignment horizontal="center" vertical="center"/>
    </xf>
    <xf numFmtId="49" fontId="12" fillId="2" borderId="7"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0" fontId="12" fillId="2" borderId="0" xfId="0" applyFont="1" applyFill="1" applyBorder="1" applyAlignment="1">
      <alignment horizontal="center" vertical="center"/>
    </xf>
    <xf numFmtId="4" fontId="12" fillId="2" borderId="0" xfId="0" applyNumberFormat="1" applyFont="1" applyFill="1" applyBorder="1" applyAlignment="1">
      <alignment horizontal="center" vertical="center"/>
    </xf>
    <xf numFmtId="4" fontId="11" fillId="2" borderId="0" xfId="0" applyNumberFormat="1"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0" xfId="0" applyFont="1" applyFill="1" applyBorder="1" applyAlignment="1">
      <alignment horizontal="center" vertical="center"/>
    </xf>
    <xf numFmtId="49" fontId="10" fillId="0" borderId="5" xfId="0" applyNumberFormat="1" applyFont="1" applyFill="1" applyBorder="1" applyAlignment="1">
      <alignment horizontal="center" vertical="center" wrapText="1"/>
    </xf>
    <xf numFmtId="0" fontId="9" fillId="2" borderId="0" xfId="0" applyFont="1" applyFill="1" applyBorder="1" applyAlignment="1">
      <alignment horizontal="center" vertical="center" wrapText="1"/>
    </xf>
    <xf numFmtId="0" fontId="10" fillId="2" borderId="0" xfId="0" applyFont="1" applyFill="1" applyBorder="1" applyAlignment="1">
      <alignment horizontal="center" vertical="center"/>
    </xf>
    <xf numFmtId="164" fontId="11" fillId="0" borderId="1" xfId="183" applyNumberFormat="1" applyFont="1" applyFill="1" applyBorder="1" applyAlignment="1">
      <alignment horizontal="center" vertical="center" wrapText="1"/>
    </xf>
    <xf numFmtId="164" fontId="6" fillId="0" borderId="22" xfId="0" applyNumberFormat="1" applyFont="1" applyFill="1" applyBorder="1" applyAlignment="1">
      <alignment horizontal="center" vertical="center" wrapText="1"/>
    </xf>
    <xf numFmtId="164" fontId="65" fillId="0" borderId="22" xfId="0" applyNumberFormat="1" applyFont="1" applyFill="1" applyBorder="1" applyAlignment="1">
      <alignment horizontal="center" vertical="center" wrapText="1"/>
    </xf>
    <xf numFmtId="164" fontId="10" fillId="2" borderId="1" xfId="0" applyNumberFormat="1"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0" applyFont="1" applyBorder="1" applyAlignment="1">
      <alignment horizontal="left" vertical="center" wrapText="1"/>
    </xf>
    <xf numFmtId="164" fontId="10" fillId="0" borderId="1" xfId="0" applyNumberFormat="1" applyFont="1" applyBorder="1" applyAlignment="1">
      <alignment horizontal="left" vertical="center" wrapText="1"/>
    </xf>
    <xf numFmtId="168" fontId="10" fillId="0" borderId="1" xfId="0" applyNumberFormat="1" applyFont="1" applyBorder="1" applyAlignment="1">
      <alignment horizontal="left" vertical="center" wrapText="1"/>
    </xf>
    <xf numFmtId="0" fontId="12" fillId="2" borderId="5" xfId="0" applyFont="1" applyFill="1" applyBorder="1" applyAlignment="1">
      <alignment horizontal="center" vertical="center"/>
    </xf>
    <xf numFmtId="49" fontId="12" fillId="2" borderId="5"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4" fontId="12" fillId="2" borderId="0" xfId="0" applyNumberFormat="1" applyFont="1" applyFill="1" applyBorder="1" applyAlignment="1">
      <alignment horizontal="center" vertical="center"/>
    </xf>
    <xf numFmtId="4" fontId="11" fillId="2" borderId="0" xfId="0" applyNumberFormat="1" applyFont="1" applyFill="1" applyBorder="1" applyAlignment="1">
      <alignment horizontal="center" vertical="center"/>
    </xf>
    <xf numFmtId="49" fontId="12" fillId="2" borderId="1" xfId="0" applyNumberFormat="1" applyFont="1" applyFill="1" applyBorder="1" applyAlignment="1">
      <alignment horizontal="center" vertical="center"/>
    </xf>
    <xf numFmtId="0" fontId="54" fillId="2" borderId="7" xfId="0" applyFont="1" applyFill="1" applyBorder="1" applyAlignment="1">
      <alignment horizontal="center" vertical="center"/>
    </xf>
    <xf numFmtId="0" fontId="9" fillId="2" borderId="1" xfId="0" applyFont="1" applyFill="1" applyBorder="1" applyAlignment="1" applyProtection="1">
      <alignment vertical="center" wrapText="1"/>
      <protection locked="0"/>
    </xf>
    <xf numFmtId="0" fontId="69" fillId="2" borderId="7" xfId="0" applyFont="1" applyFill="1" applyBorder="1" applyAlignment="1" applyProtection="1">
      <alignment vertical="center" wrapText="1"/>
      <protection locked="0"/>
    </xf>
    <xf numFmtId="0" fontId="69" fillId="0" borderId="1" xfId="0" applyFont="1" applyFill="1" applyBorder="1" applyAlignment="1">
      <alignment vertical="center" wrapText="1"/>
    </xf>
    <xf numFmtId="49" fontId="69" fillId="2" borderId="1" xfId="0" applyNumberFormat="1" applyFont="1" applyFill="1" applyBorder="1" applyAlignment="1">
      <alignment vertical="center" wrapText="1"/>
    </xf>
    <xf numFmtId="0" fontId="69" fillId="2" borderId="1" xfId="0" applyFont="1" applyFill="1" applyBorder="1" applyAlignment="1" applyProtection="1">
      <alignment vertical="center" wrapText="1"/>
      <protection locked="0"/>
    </xf>
    <xf numFmtId="0" fontId="54" fillId="2" borderId="1" xfId="0" applyFont="1" applyFill="1" applyBorder="1" applyAlignment="1">
      <alignment horizontal="center" vertical="center"/>
    </xf>
    <xf numFmtId="49" fontId="54" fillId="2" borderId="1" xfId="0" applyNumberFormat="1" applyFont="1" applyFill="1" applyBorder="1" applyAlignment="1">
      <alignment horizontal="left" vertical="center" wrapText="1"/>
    </xf>
    <xf numFmtId="0" fontId="12" fillId="2" borderId="7" xfId="0" applyFont="1" applyFill="1" applyBorder="1" applyAlignment="1">
      <alignment horizontal="center" vertical="center"/>
    </xf>
    <xf numFmtId="0" fontId="12" fillId="2" borderId="1" xfId="0" applyFont="1" applyFill="1" applyBorder="1" applyAlignment="1">
      <alignment horizontal="center" vertical="center"/>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3" fontId="11" fillId="3" borderId="1" xfId="0" applyNumberFormat="1" applyFont="1" applyFill="1" applyBorder="1" applyAlignment="1">
      <alignment horizontal="center" vertical="center"/>
    </xf>
    <xf numFmtId="169" fontId="9" fillId="2" borderId="1" xfId="0" applyNumberFormat="1" applyFont="1" applyFill="1" applyBorder="1" applyAlignment="1">
      <alignment horizontal="center" vertical="center" wrapText="1"/>
    </xf>
    <xf numFmtId="169" fontId="10" fillId="2" borderId="1" xfId="0" applyNumberFormat="1" applyFont="1" applyFill="1" applyBorder="1" applyAlignment="1">
      <alignment horizontal="center" vertical="center" wrapText="1"/>
    </xf>
    <xf numFmtId="169" fontId="11" fillId="2" borderId="1" xfId="0" applyNumberFormat="1" applyFont="1" applyFill="1" applyBorder="1" applyAlignment="1">
      <alignment horizontal="center" vertical="center" wrapText="1"/>
    </xf>
    <xf numFmtId="169" fontId="12" fillId="2" borderId="1" xfId="0" applyNumberFormat="1" applyFont="1" applyFill="1" applyBorder="1" applyAlignment="1">
      <alignment horizontal="center" vertical="center" wrapText="1"/>
    </xf>
    <xf numFmtId="0" fontId="61" fillId="0" borderId="10" xfId="0" applyFont="1" applyFill="1" applyBorder="1" applyAlignment="1">
      <alignment horizontal="left" vertical="top" wrapText="1"/>
    </xf>
    <xf numFmtId="0" fontId="61" fillId="0" borderId="4" xfId="0" applyFont="1" applyFill="1" applyBorder="1" applyAlignment="1">
      <alignment horizontal="left" vertical="top" wrapText="1"/>
    </xf>
    <xf numFmtId="0" fontId="54" fillId="2" borderId="6" xfId="0" applyFont="1" applyFill="1" applyBorder="1" applyAlignment="1">
      <alignment horizontal="left" vertical="center" wrapText="1"/>
    </xf>
    <xf numFmtId="0" fontId="67" fillId="2" borderId="1" xfId="0" applyFont="1" applyFill="1" applyBorder="1" applyAlignment="1">
      <alignment horizontal="left" vertical="center" wrapText="1"/>
    </xf>
    <xf numFmtId="49" fontId="67" fillId="2" borderId="1" xfId="0" applyNumberFormat="1" applyFont="1" applyFill="1" applyBorder="1" applyAlignment="1">
      <alignment horizontal="center" vertical="center"/>
    </xf>
    <xf numFmtId="0" fontId="69" fillId="2" borderId="1" xfId="0" applyFont="1" applyFill="1" applyBorder="1" applyAlignment="1">
      <alignment horizontal="left" vertical="center" wrapText="1"/>
    </xf>
    <xf numFmtId="49" fontId="69" fillId="2" borderId="1" xfId="0" applyNumberFormat="1" applyFont="1" applyFill="1" applyBorder="1" applyAlignment="1">
      <alignment horizontal="center" vertical="center"/>
    </xf>
    <xf numFmtId="49" fontId="70" fillId="0" borderId="1" xfId="0" applyNumberFormat="1" applyFont="1" applyFill="1" applyBorder="1" applyAlignment="1">
      <alignment horizontal="left" vertical="top" wrapText="1"/>
    </xf>
    <xf numFmtId="49" fontId="71" fillId="0" borderId="1" xfId="0" applyNumberFormat="1" applyFont="1" applyFill="1" applyBorder="1" applyAlignment="1">
      <alignment horizontal="center" vertical="top"/>
    </xf>
    <xf numFmtId="49" fontId="72" fillId="0" borderId="1" xfId="0" applyNumberFormat="1" applyFont="1" applyFill="1" applyBorder="1" applyAlignment="1">
      <alignment horizontal="left" vertical="top" wrapText="1"/>
    </xf>
    <xf numFmtId="49" fontId="73" fillId="0" borderId="1" xfId="0" applyNumberFormat="1" applyFont="1" applyFill="1" applyBorder="1" applyAlignment="1">
      <alignment horizontal="center" vertical="top"/>
    </xf>
    <xf numFmtId="0" fontId="71" fillId="0" borderId="1" xfId="0" applyFont="1" applyFill="1" applyBorder="1" applyAlignment="1">
      <alignment horizontal="left" vertical="top" wrapText="1"/>
    </xf>
    <xf numFmtId="0" fontId="73" fillId="0" borderId="1" xfId="0" applyFont="1" applyFill="1" applyBorder="1" applyAlignment="1">
      <alignment horizontal="left" vertical="top" wrapText="1"/>
    </xf>
    <xf numFmtId="0" fontId="74" fillId="0" borderId="1" xfId="0" applyFont="1" applyBorder="1" applyAlignment="1">
      <alignment horizontal="left" vertical="top" wrapText="1"/>
    </xf>
    <xf numFmtId="49" fontId="71" fillId="0" borderId="1" xfId="0" applyNumberFormat="1" applyFont="1" applyBorder="1" applyAlignment="1">
      <alignment horizontal="center" vertical="top" wrapText="1"/>
    </xf>
    <xf numFmtId="0" fontId="75" fillId="0" borderId="1" xfId="0" applyFont="1" applyBorder="1" applyAlignment="1">
      <alignment horizontal="left" vertical="top" wrapText="1"/>
    </xf>
    <xf numFmtId="49" fontId="73" fillId="0" borderId="1" xfId="0" applyNumberFormat="1" applyFont="1" applyBorder="1" applyAlignment="1">
      <alignment horizontal="center" vertical="top" wrapText="1"/>
    </xf>
    <xf numFmtId="0" fontId="73" fillId="0" borderId="1" xfId="0" applyFont="1" applyBorder="1" applyAlignment="1">
      <alignment horizontal="left" vertical="top" wrapText="1"/>
    </xf>
    <xf numFmtId="0" fontId="71" fillId="0" borderId="1" xfId="0" applyFont="1" applyBorder="1" applyAlignment="1">
      <alignment horizontal="left" vertical="top" wrapText="1"/>
    </xf>
    <xf numFmtId="49" fontId="73" fillId="0" borderId="5" xfId="0" applyNumberFormat="1" applyFont="1" applyBorder="1" applyAlignment="1">
      <alignment horizontal="center" vertical="top" wrapText="1"/>
    </xf>
    <xf numFmtId="49" fontId="74" fillId="0" borderId="1" xfId="0" applyNumberFormat="1" applyFont="1" applyBorder="1" applyAlignment="1">
      <alignment horizontal="center" vertical="top" wrapText="1"/>
    </xf>
    <xf numFmtId="49" fontId="75" fillId="0" borderId="1" xfId="0" applyNumberFormat="1" applyFont="1" applyBorder="1" applyAlignment="1">
      <alignment horizontal="center" vertical="top" wrapText="1"/>
    </xf>
    <xf numFmtId="0" fontId="76" fillId="0" borderId="1" xfId="0" applyFont="1" applyBorder="1" applyAlignment="1">
      <alignment horizontal="left" vertical="top" wrapText="1"/>
    </xf>
    <xf numFmtId="49" fontId="75" fillId="0" borderId="5" xfId="0" applyNumberFormat="1" applyFont="1" applyBorder="1" applyAlignment="1">
      <alignment horizontal="center" vertical="top" wrapText="1"/>
    </xf>
    <xf numFmtId="0" fontId="54" fillId="2" borderId="5" xfId="0" applyFont="1" applyFill="1" applyBorder="1" applyAlignment="1">
      <alignment horizontal="center" vertical="center"/>
    </xf>
    <xf numFmtId="0" fontId="54" fillId="2" borderId="6" xfId="0" applyFont="1" applyFill="1" applyBorder="1" applyAlignment="1">
      <alignment horizontal="center" vertical="center"/>
    </xf>
    <xf numFmtId="0" fontId="54" fillId="2" borderId="7" xfId="0" applyFont="1" applyFill="1" applyBorder="1" applyAlignment="1">
      <alignment horizontal="center" vertical="center"/>
    </xf>
    <xf numFmtId="49" fontId="9" fillId="2" borderId="5"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54" fillId="2" borderId="5" xfId="0" applyFont="1" applyFill="1" applyBorder="1" applyAlignment="1">
      <alignment horizontal="center" vertical="center" wrapText="1"/>
    </xf>
    <xf numFmtId="0" fontId="54" fillId="2" borderId="6" xfId="0" applyFont="1" applyFill="1" applyBorder="1" applyAlignment="1">
      <alignment horizontal="center" vertical="center" wrapText="1"/>
    </xf>
    <xf numFmtId="0" fontId="54" fillId="2"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54" fillId="2" borderId="1" xfId="0" applyFont="1" applyFill="1" applyBorder="1" applyAlignment="1">
      <alignment horizontal="center" vertical="center" wrapText="1"/>
    </xf>
    <xf numFmtId="0" fontId="54"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 xfId="0" applyFont="1" applyFill="1" applyBorder="1" applyAlignment="1">
      <alignment horizontal="center" vertical="center"/>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2" fillId="2" borderId="5" xfId="0" quotePrefix="1" applyFont="1" applyFill="1" applyBorder="1" applyAlignment="1">
      <alignment horizontal="center" vertical="center" wrapText="1"/>
    </xf>
    <xf numFmtId="0" fontId="12" fillId="2" borderId="6" xfId="0" quotePrefix="1" applyFont="1" applyFill="1" applyBorder="1" applyAlignment="1">
      <alignment horizontal="center" vertical="center" wrapText="1"/>
    </xf>
    <xf numFmtId="0" fontId="12" fillId="2" borderId="7" xfId="0" quotePrefix="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0" fillId="2" borderId="24"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5" xfId="0" applyFont="1" applyFill="1" applyBorder="1" applyAlignment="1">
      <alignment horizontal="center" vertical="center"/>
    </xf>
    <xf numFmtId="0" fontId="60" fillId="47" borderId="8" xfId="0" applyFont="1" applyFill="1" applyBorder="1" applyAlignment="1">
      <alignment horizontal="left" vertical="center"/>
    </xf>
    <xf numFmtId="0" fontId="60" fillId="47" borderId="9" xfId="0" applyFont="1" applyFill="1" applyBorder="1" applyAlignment="1">
      <alignment horizontal="left" vertical="center"/>
    </xf>
    <xf numFmtId="0" fontId="60" fillId="47" borderId="10" xfId="0" applyFont="1" applyFill="1" applyBorder="1" applyAlignment="1">
      <alignment horizontal="lef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3" xfId="0" applyFont="1" applyFill="1" applyBorder="1" applyAlignment="1">
      <alignment horizontal="center" vertical="center"/>
    </xf>
    <xf numFmtId="0" fontId="11" fillId="2" borderId="6" xfId="0"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49" fontId="12" fillId="2" borderId="7"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0" fontId="12" fillId="2" borderId="0" xfId="0" applyFont="1" applyFill="1" applyBorder="1" applyAlignment="1">
      <alignment horizontal="center" vertical="center"/>
    </xf>
    <xf numFmtId="0" fontId="12" fillId="3" borderId="0" xfId="0" applyFont="1" applyFill="1" applyBorder="1" applyAlignment="1">
      <alignment horizontal="center" vertical="center"/>
    </xf>
    <xf numFmtId="4" fontId="11" fillId="2" borderId="0" xfId="0" applyNumberFormat="1" applyFont="1" applyFill="1" applyBorder="1" applyAlignment="1">
      <alignment horizontal="center" vertical="center"/>
    </xf>
    <xf numFmtId="4" fontId="12" fillId="2" borderId="0"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49" fontId="12" fillId="2" borderId="5" xfId="0" applyNumberFormat="1" applyFont="1" applyFill="1" applyBorder="1" applyAlignment="1">
      <alignment horizontal="center" vertical="center"/>
    </xf>
    <xf numFmtId="49" fontId="12" fillId="2" borderId="7" xfId="0" applyNumberFormat="1" applyFont="1" applyFill="1" applyBorder="1" applyAlignment="1">
      <alignment horizontal="center" vertical="center"/>
    </xf>
    <xf numFmtId="0" fontId="10" fillId="2" borderId="10"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5" xfId="1" applyFont="1" applyFill="1" applyBorder="1" applyAlignment="1">
      <alignment horizontal="center" vertical="center" wrapText="1"/>
    </xf>
    <xf numFmtId="0" fontId="10" fillId="4" borderId="7" xfId="1" applyFont="1" applyFill="1" applyBorder="1" applyAlignment="1">
      <alignment horizontal="center" vertical="center" wrapText="1"/>
    </xf>
    <xf numFmtId="0" fontId="10" fillId="4" borderId="1" xfId="0"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164" fontId="9" fillId="2" borderId="0" xfId="0" applyNumberFormat="1" applyFont="1" applyFill="1" applyBorder="1" applyAlignment="1">
      <alignment horizontal="center" vertical="center" wrapText="1"/>
    </xf>
    <xf numFmtId="0" fontId="9" fillId="2" borderId="0" xfId="0" applyFont="1" applyFill="1" applyBorder="1" applyAlignment="1">
      <alignment horizontal="center" vertical="center" wrapText="1"/>
    </xf>
    <xf numFmtId="0" fontId="68"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0"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10" fillId="4" borderId="4" xfId="1"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49" fontId="10" fillId="4" borderId="5" xfId="0" applyNumberFormat="1" applyFont="1" applyFill="1" applyBorder="1" applyAlignment="1">
      <alignment horizontal="center" vertical="center" wrapText="1"/>
    </xf>
    <xf numFmtId="49" fontId="10" fillId="4" borderId="7"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cellXfs>
  <cellStyles count="184">
    <cellStyle name="_Прил-е 22 по остаткам бюдж средств" xfId="12"/>
    <cellStyle name="20% - Акцент1 2" xfId="13"/>
    <cellStyle name="20% - Акцент1 2 2" xfId="14"/>
    <cellStyle name="20% - Акцент1 2 3" xfId="15"/>
    <cellStyle name="20% - Акцент1 2 3 2" xfId="16"/>
    <cellStyle name="20% - Акцент2 2" xfId="17"/>
    <cellStyle name="20% - Акцент2 2 2" xfId="18"/>
    <cellStyle name="20% - Акцент2 2 3" xfId="19"/>
    <cellStyle name="20% - Акцент2 2 3 2" xfId="20"/>
    <cellStyle name="20% - Акцент3 2" xfId="21"/>
    <cellStyle name="20% - Акцент3 2 2" xfId="22"/>
    <cellStyle name="20% - Акцент3 2 3" xfId="23"/>
    <cellStyle name="20% - Акцент3 2 3 2" xfId="24"/>
    <cellStyle name="20% - Акцент4 2" xfId="25"/>
    <cellStyle name="20% - Акцент4 2 2" xfId="26"/>
    <cellStyle name="20% - Акцент4 2 3" xfId="27"/>
    <cellStyle name="20% - Акцент4 2 3 2" xfId="28"/>
    <cellStyle name="20% - Акцент5 2" xfId="29"/>
    <cellStyle name="20% - Акцент5 2 2" xfId="30"/>
    <cellStyle name="20% - Акцент5 2 3" xfId="31"/>
    <cellStyle name="20% - Акцент5 2 3 2" xfId="32"/>
    <cellStyle name="20% - Акцент6 2" xfId="33"/>
    <cellStyle name="20% - Акцент6 2 2" xfId="34"/>
    <cellStyle name="20% - Акцент6 2 3" xfId="35"/>
    <cellStyle name="20% - Акцент6 2 3 2" xfId="36"/>
    <cellStyle name="40% - Акцент1 2" xfId="37"/>
    <cellStyle name="40% - Акцент1 2 2" xfId="38"/>
    <cellStyle name="40% - Акцент1 2 3" xfId="39"/>
    <cellStyle name="40% - Акцент1 2 3 2" xfId="40"/>
    <cellStyle name="40% - Акцент2 2" xfId="41"/>
    <cellStyle name="40% - Акцент2 2 2" xfId="42"/>
    <cellStyle name="40% - Акцент2 2 3" xfId="43"/>
    <cellStyle name="40% - Акцент2 2 3 2" xfId="44"/>
    <cellStyle name="40% - Акцент3 2" xfId="45"/>
    <cellStyle name="40% - Акцент3 2 2" xfId="46"/>
    <cellStyle name="40% - Акцент3 2 3" xfId="47"/>
    <cellStyle name="40% - Акцент3 2 3 2" xfId="48"/>
    <cellStyle name="40% - Акцент4 2" xfId="49"/>
    <cellStyle name="40% - Акцент4 2 2" xfId="50"/>
    <cellStyle name="40% - Акцент4 2 3" xfId="51"/>
    <cellStyle name="40% - Акцент4 2 3 2" xfId="52"/>
    <cellStyle name="40% - Акцент5 2" xfId="53"/>
    <cellStyle name="40% - Акцент5 2 2" xfId="54"/>
    <cellStyle name="40% - Акцент5 2 3" xfId="55"/>
    <cellStyle name="40% - Акцент5 2 3 2" xfId="56"/>
    <cellStyle name="40% - Акцент6 2" xfId="57"/>
    <cellStyle name="40% - Акцент6 2 2" xfId="58"/>
    <cellStyle name="40% - Акцент6 2 3" xfId="59"/>
    <cellStyle name="40% - Акцент6 2 3 2" xfId="60"/>
    <cellStyle name="60% - Акцент1 2" xfId="61"/>
    <cellStyle name="60% - Акцент1 2 2" xfId="62"/>
    <cellStyle name="60% - Акцент2 2" xfId="63"/>
    <cellStyle name="60% - Акцент2 2 2" xfId="64"/>
    <cellStyle name="60% - Акцент3 2" xfId="65"/>
    <cellStyle name="60% - Акцент3 2 2" xfId="66"/>
    <cellStyle name="60% - Акцент4 2" xfId="67"/>
    <cellStyle name="60% - Акцент4 2 2" xfId="68"/>
    <cellStyle name="60% - Акцент5 2" xfId="69"/>
    <cellStyle name="60% - Акцент5 2 2" xfId="70"/>
    <cellStyle name="60% - Акцент6 2" xfId="71"/>
    <cellStyle name="60% - Акцент6 2 2" xfId="72"/>
    <cellStyle name="Name3" xfId="73"/>
    <cellStyle name="Name4" xfId="74"/>
    <cellStyle name="Name5" xfId="75"/>
    <cellStyle name="Акцент1 2" xfId="76"/>
    <cellStyle name="Акцент1 2 2" xfId="77"/>
    <cellStyle name="Акцент2 2" xfId="78"/>
    <cellStyle name="Акцент2 2 2" xfId="79"/>
    <cellStyle name="Акцент3 2" xfId="80"/>
    <cellStyle name="Акцент3 2 2" xfId="81"/>
    <cellStyle name="Акцент4 2" xfId="82"/>
    <cellStyle name="Акцент4 2 2" xfId="83"/>
    <cellStyle name="Акцент5 2" xfId="84"/>
    <cellStyle name="Акцент5 2 2" xfId="85"/>
    <cellStyle name="Акцент6 2" xfId="86"/>
    <cellStyle name="Акцент6 2 2" xfId="87"/>
    <cellStyle name="Ввод  2" xfId="88"/>
    <cellStyle name="Ввод  2 2" xfId="89"/>
    <cellStyle name="Вывод 2" xfId="90"/>
    <cellStyle name="Вывод 2 2" xfId="91"/>
    <cellStyle name="Вычисление 2" xfId="92"/>
    <cellStyle name="Вычисление 2 2" xfId="93"/>
    <cellStyle name="Заголовок 1" xfId="8" builtinId="16" customBuiltin="1"/>
    <cellStyle name="Заголовок 2" xfId="9" builtinId="17" customBuiltin="1"/>
    <cellStyle name="Заголовок 3" xfId="10" builtinId="18" customBuiltin="1"/>
    <cellStyle name="Заголовок 4" xfId="11" builtinId="19" customBuiltin="1"/>
    <cellStyle name="Итог 2" xfId="94"/>
    <cellStyle name="Итог 2 2" xfId="95"/>
    <cellStyle name="Контрольная ячейка 2" xfId="96"/>
    <cellStyle name="Контрольная ячейка 2 2" xfId="97"/>
    <cellStyle name="Название" xfId="7" builtinId="15" customBuiltin="1"/>
    <cellStyle name="Нейтральный 2" xfId="98"/>
    <cellStyle name="Нейтральный 2 2" xfId="99"/>
    <cellStyle name="Обычный" xfId="0" builtinId="0"/>
    <cellStyle name="Обычный 10" xfId="100"/>
    <cellStyle name="Обычный 108" xfId="1"/>
    <cellStyle name="Обычный 108 2" xfId="102"/>
    <cellStyle name="Обычный 108 3" xfId="101"/>
    <cellStyle name="Обычный 108 4" xfId="182"/>
    <cellStyle name="Обычный 11" xfId="103"/>
    <cellStyle name="Обычный 12" xfId="104"/>
    <cellStyle name="Обычный 13" xfId="105"/>
    <cellStyle name="Обычный 14" xfId="106"/>
    <cellStyle name="Обычный 15" xfId="107"/>
    <cellStyle name="Обычный 15 2" xfId="108"/>
    <cellStyle name="Обычный 2" xfId="109"/>
    <cellStyle name="Обычный 2 10" xfId="110"/>
    <cellStyle name="Обычный 2 11" xfId="111"/>
    <cellStyle name="Обычный 2 12" xfId="112"/>
    <cellStyle name="Обычный 2 13" xfId="113"/>
    <cellStyle name="Обычный 2 2" xfId="114"/>
    <cellStyle name="Обычный 2 2 2" xfId="115"/>
    <cellStyle name="Обычный 2 2 2 2" xfId="116"/>
    <cellStyle name="Обычный 2 2 3" xfId="117"/>
    <cellStyle name="Обычный 2 2 4" xfId="118"/>
    <cellStyle name="Обычный 2 2_Пр 4     11.05.11. ИКС" xfId="119"/>
    <cellStyle name="Обычный 2 3" xfId="5"/>
    <cellStyle name="Обычный 2 3 2" xfId="121"/>
    <cellStyle name="Обычный 2 3 3" xfId="120"/>
    <cellStyle name="Обычный 2 4" xfId="122"/>
    <cellStyle name="Обычный 2 4 2" xfId="123"/>
    <cellStyle name="Обычный 2 5" xfId="124"/>
    <cellStyle name="Обычный 2 5 2" xfId="125"/>
    <cellStyle name="Обычный 2 6" xfId="126"/>
    <cellStyle name="Обычный 2 7" xfId="127"/>
    <cellStyle name="Обычный 2 8" xfId="128"/>
    <cellStyle name="Обычный 2 9" xfId="129"/>
    <cellStyle name="Обычный 2_1 прил" xfId="130"/>
    <cellStyle name="Обычный 21" xfId="3"/>
    <cellStyle name="Обычный 3" xfId="6"/>
    <cellStyle name="Обычный 3 2" xfId="131"/>
    <cellStyle name="Обычный 3 3" xfId="132"/>
    <cellStyle name="Обычный 3_1 прил" xfId="133"/>
    <cellStyle name="Обычный 31" xfId="134"/>
    <cellStyle name="Обычный 31 2" xfId="135"/>
    <cellStyle name="Обычный 4" xfId="2"/>
    <cellStyle name="Обычный 4 2" xfId="136"/>
    <cellStyle name="Обычный 4_справочник аудандар, калалар - копия" xfId="137"/>
    <cellStyle name="Обычный 5" xfId="138"/>
    <cellStyle name="Обычный 5 2" xfId="139"/>
    <cellStyle name="Обычный 5 3" xfId="140"/>
    <cellStyle name="Обычный 6" xfId="141"/>
    <cellStyle name="Обычный 6 2" xfId="142"/>
    <cellStyle name="Обычный 6 2 2" xfId="143"/>
    <cellStyle name="Обычный 6 2_Пр 4     11.05.11. ИКС" xfId="144"/>
    <cellStyle name="Обычный 6 3" xfId="145"/>
    <cellStyle name="Обычный 6 3 2" xfId="146"/>
    <cellStyle name="Обычный 6_Анализ" xfId="147"/>
    <cellStyle name="Обычный 7" xfId="4"/>
    <cellStyle name="Обычный 8 2" xfId="148"/>
    <cellStyle name="Обычный 9" xfId="149"/>
    <cellStyle name="Обычный 9 2" xfId="150"/>
    <cellStyle name="Обычный 9 4" xfId="151"/>
    <cellStyle name="Обычный 9 4 2" xfId="152"/>
    <cellStyle name="Обычный 99" xfId="153"/>
    <cellStyle name="Обычный 99 2" xfId="154"/>
    <cellStyle name="Обычный_5 прил 12" xfId="183"/>
    <cellStyle name="Плохой 2" xfId="155"/>
    <cellStyle name="Плохой 2 2" xfId="156"/>
    <cellStyle name="Пояснение 2" xfId="157"/>
    <cellStyle name="Пояснение 2 2" xfId="158"/>
    <cellStyle name="Примечание 2" xfId="159"/>
    <cellStyle name="Примечание 2 2" xfId="160"/>
    <cellStyle name="Примечание 2 3" xfId="161"/>
    <cellStyle name="Процентный 2" xfId="162"/>
    <cellStyle name="Процентный 2 2" xfId="163"/>
    <cellStyle name="Связанная ячейка 2" xfId="164"/>
    <cellStyle name="Связанная ячейка 2 2" xfId="165"/>
    <cellStyle name="Стиль 1" xfId="166"/>
    <cellStyle name="Стиль 1 2" xfId="167"/>
    <cellStyle name="Стиль 1 3" xfId="168"/>
    <cellStyle name="Стиль 1_прил 3" xfId="169"/>
    <cellStyle name="Текст предупреждения 2" xfId="170"/>
    <cellStyle name="Текст предупреждения 2 2" xfId="171"/>
    <cellStyle name="Финансовый 2" xfId="172"/>
    <cellStyle name="Финансовый 2 2" xfId="173"/>
    <cellStyle name="Финансовый 2 3" xfId="174"/>
    <cellStyle name="Финансовый 2 4" xfId="175"/>
    <cellStyle name="Финансовый 2 5" xfId="176"/>
    <cellStyle name="Финансовый 2 6" xfId="177"/>
    <cellStyle name="Финансовый 3" xfId="178"/>
    <cellStyle name="Финансовый 4" xfId="179"/>
    <cellStyle name="Хороший 2" xfId="180"/>
    <cellStyle name="Хороший 2 2" xfId="181"/>
  </cellStyles>
  <dxfs count="10">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309"/>
  <sheetViews>
    <sheetView tabSelected="1" view="pageBreakPreview" zoomScale="80" zoomScaleNormal="80" zoomScaleSheetLayoutView="80" workbookViewId="0">
      <pane xSplit="2" ySplit="12" topLeftCell="C13" activePane="bottomRight" state="frozen"/>
      <selection pane="topRight" activeCell="C1" sqref="C1"/>
      <selection pane="bottomLeft" activeCell="A11" sqref="A11"/>
      <selection pane="bottomRight" activeCell="Q8" sqref="Q8"/>
    </sheetView>
  </sheetViews>
  <sheetFormatPr defaultColWidth="9.140625" defaultRowHeight="11.25"/>
  <cols>
    <col min="1" max="1" width="5.42578125" style="2" customWidth="1"/>
    <col min="2" max="2" width="28.5703125" style="9" customWidth="1"/>
    <col min="3" max="3" width="10.7109375" style="2" customWidth="1"/>
    <col min="4" max="4" width="9.140625" style="2" customWidth="1"/>
    <col min="5" max="5" width="37" style="9" customWidth="1"/>
    <col min="6" max="8" width="9.140625" style="2" customWidth="1"/>
    <col min="9" max="9" width="26.28515625" style="10" customWidth="1"/>
    <col min="10" max="10" width="6.42578125" style="2" customWidth="1"/>
    <col min="11" max="11" width="7.42578125" style="11" customWidth="1"/>
    <col min="12" max="12" width="14" style="7" customWidth="1"/>
    <col min="13" max="13" width="11.42578125" style="7" customWidth="1"/>
    <col min="14" max="14" width="10.7109375" style="7" customWidth="1"/>
    <col min="15" max="15" width="12.85546875" style="7" customWidth="1"/>
    <col min="16" max="16" width="11.7109375" style="7" bestFit="1" customWidth="1"/>
    <col min="17" max="17" width="14.140625" style="12" customWidth="1"/>
    <col min="18" max="18" width="16.140625" style="2" customWidth="1"/>
    <col min="19" max="19" width="12.140625" style="5" bestFit="1" customWidth="1"/>
    <col min="20" max="16384" width="9.140625" style="2"/>
  </cols>
  <sheetData>
    <row r="1" spans="1:23" s="1" customFormat="1" ht="25.5" customHeight="1">
      <c r="B1" s="244"/>
      <c r="E1" s="244"/>
      <c r="I1" s="14"/>
      <c r="J1" s="245"/>
      <c r="K1" s="15"/>
      <c r="L1" s="16"/>
      <c r="M1" s="18"/>
      <c r="N1" s="18"/>
      <c r="O1" s="18"/>
      <c r="P1" s="18"/>
      <c r="Q1" s="18"/>
      <c r="R1" s="19"/>
      <c r="S1" s="17"/>
    </row>
    <row r="2" spans="1:23" s="1" customFormat="1" ht="25.5" customHeight="1">
      <c r="B2" s="244"/>
      <c r="E2" s="244"/>
      <c r="I2" s="14"/>
      <c r="J2" s="245"/>
      <c r="K2" s="15"/>
      <c r="L2" s="16"/>
      <c r="M2" s="381" t="s">
        <v>892</v>
      </c>
      <c r="N2" s="381"/>
      <c r="O2" s="381"/>
      <c r="P2" s="381"/>
      <c r="Q2" s="381"/>
      <c r="R2" s="381"/>
      <c r="S2" s="17"/>
    </row>
    <row r="3" spans="1:23" s="1" customFormat="1" ht="25.5" customHeight="1">
      <c r="B3" s="244"/>
      <c r="E3" s="244"/>
      <c r="I3" s="14"/>
      <c r="J3" s="245"/>
      <c r="K3" s="15"/>
      <c r="L3" s="16"/>
      <c r="M3" s="20"/>
      <c r="N3" s="20"/>
      <c r="O3" s="20"/>
      <c r="P3" s="20"/>
      <c r="Q3" s="20"/>
      <c r="R3" s="20"/>
      <c r="S3" s="17"/>
    </row>
    <row r="4" spans="1:23" s="1" customFormat="1" ht="43.5" customHeight="1">
      <c r="B4" s="244"/>
      <c r="E4" s="244"/>
      <c r="I4" s="14"/>
      <c r="J4" s="245"/>
      <c r="K4" s="15"/>
      <c r="L4" s="16"/>
      <c r="M4" s="382" t="s">
        <v>657</v>
      </c>
      <c r="N4" s="382"/>
      <c r="O4" s="382"/>
      <c r="P4" s="382"/>
      <c r="Q4" s="382"/>
      <c r="R4" s="382"/>
      <c r="S4" s="17"/>
    </row>
    <row r="5" spans="1:23" s="1" customFormat="1" ht="20.25" customHeight="1">
      <c r="B5" s="244"/>
      <c r="E5" s="244"/>
      <c r="I5" s="14"/>
      <c r="J5" s="245"/>
      <c r="K5" s="15"/>
      <c r="L5" s="16"/>
      <c r="M5" s="20"/>
      <c r="N5" s="20"/>
      <c r="O5" s="20"/>
      <c r="P5" s="20"/>
      <c r="Q5" s="20"/>
      <c r="R5" s="244"/>
      <c r="S5" s="3"/>
    </row>
    <row r="6" spans="1:23" s="1" customFormat="1" ht="12.75">
      <c r="A6" s="383" t="s">
        <v>24</v>
      </c>
      <c r="B6" s="383"/>
      <c r="C6" s="383"/>
      <c r="D6" s="383"/>
      <c r="E6" s="383"/>
      <c r="F6" s="383"/>
      <c r="G6" s="383"/>
      <c r="H6" s="383"/>
      <c r="I6" s="383"/>
      <c r="J6" s="383"/>
      <c r="K6" s="383"/>
      <c r="L6" s="383"/>
      <c r="M6" s="383"/>
      <c r="N6" s="383"/>
      <c r="O6" s="383"/>
      <c r="P6" s="383"/>
      <c r="Q6" s="383"/>
      <c r="R6" s="16"/>
      <c r="S6" s="3"/>
    </row>
    <row r="7" spans="1:23" s="1" customFormat="1" ht="15" customHeight="1">
      <c r="A7" s="384"/>
      <c r="B7" s="384"/>
      <c r="C7" s="384"/>
      <c r="D7" s="384"/>
      <c r="E7" s="384"/>
      <c r="F7" s="384"/>
      <c r="G7" s="384"/>
      <c r="H7" s="384"/>
      <c r="I7" s="384"/>
      <c r="J7" s="384"/>
      <c r="K7" s="384"/>
      <c r="L7" s="384"/>
      <c r="M7" s="384"/>
      <c r="N7" s="384"/>
      <c r="O7" s="384"/>
      <c r="P7" s="384"/>
      <c r="Q7" s="384"/>
      <c r="R7" s="220"/>
      <c r="S7" s="3"/>
    </row>
    <row r="8" spans="1:23" s="1" customFormat="1">
      <c r="B8" s="242"/>
      <c r="C8" s="242"/>
      <c r="D8" s="242"/>
      <c r="E8" s="242"/>
      <c r="F8" s="242"/>
      <c r="G8" s="242"/>
      <c r="H8" s="242"/>
      <c r="I8" s="119"/>
      <c r="J8" s="242"/>
      <c r="K8" s="21"/>
      <c r="L8" s="22"/>
      <c r="M8" s="22"/>
      <c r="N8" s="22"/>
      <c r="O8" s="22"/>
      <c r="P8" s="22"/>
      <c r="Q8" s="220" t="s">
        <v>811</v>
      </c>
      <c r="R8" s="220"/>
      <c r="S8" s="3"/>
    </row>
    <row r="9" spans="1:23" s="242" customFormat="1" ht="43.5" customHeight="1">
      <c r="A9" s="379" t="s">
        <v>0</v>
      </c>
      <c r="B9" s="379" t="s">
        <v>1</v>
      </c>
      <c r="C9" s="379" t="s">
        <v>2</v>
      </c>
      <c r="D9" s="379" t="s">
        <v>3</v>
      </c>
      <c r="E9" s="379" t="s">
        <v>4</v>
      </c>
      <c r="F9" s="385" t="s">
        <v>5</v>
      </c>
      <c r="G9" s="386"/>
      <c r="H9" s="387"/>
      <c r="I9" s="388" t="s">
        <v>648</v>
      </c>
      <c r="J9" s="389"/>
      <c r="K9" s="389"/>
      <c r="L9" s="389"/>
      <c r="M9" s="389"/>
      <c r="N9" s="389"/>
      <c r="O9" s="389"/>
      <c r="P9" s="389"/>
      <c r="Q9" s="390"/>
      <c r="R9" s="374" t="s">
        <v>649</v>
      </c>
      <c r="S9" s="4"/>
    </row>
    <row r="10" spans="1:23" s="242" customFormat="1" ht="36" customHeight="1">
      <c r="A10" s="379"/>
      <c r="B10" s="379"/>
      <c r="C10" s="379"/>
      <c r="D10" s="379"/>
      <c r="E10" s="379"/>
      <c r="F10" s="377" t="s">
        <v>6</v>
      </c>
      <c r="G10" s="377" t="s">
        <v>7</v>
      </c>
      <c r="H10" s="377" t="s">
        <v>8</v>
      </c>
      <c r="I10" s="374" t="s">
        <v>651</v>
      </c>
      <c r="J10" s="379" t="s">
        <v>650</v>
      </c>
      <c r="K10" s="380" t="s">
        <v>650</v>
      </c>
      <c r="L10" s="380" t="s">
        <v>21</v>
      </c>
      <c r="M10" s="380">
        <v>2020</v>
      </c>
      <c r="N10" s="380">
        <v>2021</v>
      </c>
      <c r="O10" s="391">
        <v>2022</v>
      </c>
      <c r="P10" s="391" t="s">
        <v>22</v>
      </c>
      <c r="Q10" s="393" t="s">
        <v>9</v>
      </c>
      <c r="R10" s="375"/>
      <c r="S10" s="4"/>
    </row>
    <row r="11" spans="1:23" s="242" customFormat="1" ht="56.25" customHeight="1">
      <c r="A11" s="379"/>
      <c r="B11" s="379"/>
      <c r="C11" s="379"/>
      <c r="D11" s="379"/>
      <c r="E11" s="379"/>
      <c r="F11" s="378"/>
      <c r="G11" s="378"/>
      <c r="H11" s="378"/>
      <c r="I11" s="376"/>
      <c r="J11" s="379"/>
      <c r="K11" s="380"/>
      <c r="L11" s="380"/>
      <c r="M11" s="380"/>
      <c r="N11" s="380"/>
      <c r="O11" s="392"/>
      <c r="P11" s="392"/>
      <c r="Q11" s="393"/>
      <c r="R11" s="376"/>
      <c r="S11" s="4"/>
    </row>
    <row r="12" spans="1:23" s="242" customFormat="1" ht="24" customHeight="1">
      <c r="A12" s="369" t="s">
        <v>374</v>
      </c>
      <c r="B12" s="370"/>
      <c r="C12" s="370"/>
      <c r="D12" s="370"/>
      <c r="E12" s="370"/>
      <c r="F12" s="370"/>
      <c r="G12" s="370"/>
      <c r="H12" s="370"/>
      <c r="I12" s="370"/>
      <c r="J12" s="370"/>
      <c r="K12" s="370"/>
      <c r="L12" s="370"/>
      <c r="M12" s="370"/>
      <c r="N12" s="370"/>
      <c r="O12" s="370"/>
      <c r="P12" s="370"/>
      <c r="Q12" s="370"/>
      <c r="R12" s="373"/>
      <c r="S12" s="4"/>
    </row>
    <row r="13" spans="1:23" ht="52.5">
      <c r="A13" s="23">
        <v>1</v>
      </c>
      <c r="B13" s="25"/>
      <c r="C13" s="25" t="s">
        <v>597</v>
      </c>
      <c r="D13" s="25" t="s">
        <v>15</v>
      </c>
      <c r="E13" s="87" t="s">
        <v>860</v>
      </c>
      <c r="F13" s="25" t="s">
        <v>602</v>
      </c>
      <c r="G13" s="25" t="s">
        <v>602</v>
      </c>
      <c r="H13" s="25" t="s">
        <v>603</v>
      </c>
      <c r="I13" s="61"/>
      <c r="J13" s="162"/>
      <c r="K13" s="62"/>
      <c r="L13" s="63"/>
      <c r="M13" s="28"/>
      <c r="N13" s="28">
        <f>N14+N20</f>
        <v>260.87799999999999</v>
      </c>
      <c r="O13" s="28">
        <f>O14+O20</f>
        <v>266.392</v>
      </c>
      <c r="P13" s="28">
        <f>P14+P20</f>
        <v>188.583</v>
      </c>
      <c r="Q13" s="28">
        <f>P13+O13+N13</f>
        <v>715.85300000000007</v>
      </c>
      <c r="R13" s="23"/>
      <c r="T13" s="5"/>
      <c r="U13" s="5"/>
      <c r="V13" s="5"/>
      <c r="W13" s="5"/>
    </row>
    <row r="14" spans="1:23" ht="15" customHeight="1">
      <c r="A14" s="322">
        <v>1</v>
      </c>
      <c r="B14" s="317" t="s">
        <v>598</v>
      </c>
      <c r="C14" s="317" t="s">
        <v>597</v>
      </c>
      <c r="D14" s="317" t="s">
        <v>15</v>
      </c>
      <c r="E14" s="317" t="s">
        <v>860</v>
      </c>
      <c r="F14" s="317" t="s">
        <v>602</v>
      </c>
      <c r="G14" s="317" t="s">
        <v>602</v>
      </c>
      <c r="H14" s="317" t="s">
        <v>603</v>
      </c>
      <c r="I14" s="29" t="s">
        <v>13</v>
      </c>
      <c r="J14" s="322">
        <v>269</v>
      </c>
      <c r="K14" s="237"/>
      <c r="L14" s="13"/>
      <c r="M14" s="30"/>
      <c r="N14" s="30">
        <f>N15</f>
        <v>168.327</v>
      </c>
      <c r="O14" s="30">
        <f t="shared" ref="O14:P14" si="0">O15</f>
        <v>172.73099999999999</v>
      </c>
      <c r="P14" s="30">
        <f t="shared" si="0"/>
        <v>105.048</v>
      </c>
      <c r="Q14" s="30">
        <f>M14+N14+O14</f>
        <v>341.05799999999999</v>
      </c>
      <c r="R14" s="88"/>
      <c r="T14" s="5"/>
      <c r="U14" s="5"/>
      <c r="V14" s="5"/>
      <c r="W14" s="5"/>
    </row>
    <row r="15" spans="1:23" ht="31.5">
      <c r="A15" s="323"/>
      <c r="B15" s="318"/>
      <c r="C15" s="318"/>
      <c r="D15" s="318"/>
      <c r="E15" s="318"/>
      <c r="F15" s="318"/>
      <c r="G15" s="318"/>
      <c r="H15" s="318"/>
      <c r="I15" s="97" t="s">
        <v>599</v>
      </c>
      <c r="J15" s="323"/>
      <c r="K15" s="34" t="s">
        <v>10</v>
      </c>
      <c r="L15" s="30"/>
      <c r="M15" s="30"/>
      <c r="N15" s="30">
        <f>N18+N16+N17+N19</f>
        <v>168.327</v>
      </c>
      <c r="O15" s="30">
        <f t="shared" ref="O15:P15" si="1">O18+O16+O17+O19</f>
        <v>172.73099999999999</v>
      </c>
      <c r="P15" s="30">
        <f t="shared" si="1"/>
        <v>105.048</v>
      </c>
      <c r="Q15" s="30">
        <f t="shared" ref="Q15:Q25" si="2">M15+N15+O15</f>
        <v>341.05799999999999</v>
      </c>
      <c r="R15" s="88"/>
      <c r="T15" s="5"/>
      <c r="U15" s="5"/>
      <c r="V15" s="5"/>
      <c r="W15" s="5"/>
    </row>
    <row r="16" spans="1:23" ht="22.5">
      <c r="A16" s="323"/>
      <c r="B16" s="318"/>
      <c r="C16" s="318"/>
      <c r="D16" s="318"/>
      <c r="E16" s="318"/>
      <c r="F16" s="318"/>
      <c r="G16" s="318"/>
      <c r="H16" s="318"/>
      <c r="I16" s="33" t="s">
        <v>181</v>
      </c>
      <c r="J16" s="323"/>
      <c r="K16" s="237" t="s">
        <v>11</v>
      </c>
      <c r="L16" s="13"/>
      <c r="M16" s="13"/>
      <c r="N16" s="13"/>
      <c r="O16" s="13">
        <v>0.51200000000000001</v>
      </c>
      <c r="P16" s="13"/>
      <c r="Q16" s="13">
        <f t="shared" si="2"/>
        <v>0.51200000000000001</v>
      </c>
      <c r="R16" s="88"/>
      <c r="T16" s="5"/>
      <c r="U16" s="5"/>
      <c r="V16" s="5"/>
      <c r="W16" s="5"/>
    </row>
    <row r="17" spans="1:23" ht="22.5">
      <c r="A17" s="323"/>
      <c r="B17" s="318"/>
      <c r="C17" s="318"/>
      <c r="D17" s="318"/>
      <c r="E17" s="318"/>
      <c r="F17" s="318"/>
      <c r="G17" s="318"/>
      <c r="H17" s="318"/>
      <c r="I17" s="33" t="s">
        <v>16</v>
      </c>
      <c r="J17" s="323"/>
      <c r="K17" s="263" t="s">
        <v>12</v>
      </c>
      <c r="L17" s="13"/>
      <c r="M17" s="13"/>
      <c r="N17" s="13"/>
      <c r="O17" s="13"/>
      <c r="P17" s="13">
        <v>105.048</v>
      </c>
      <c r="Q17" s="13"/>
      <c r="R17" s="88"/>
      <c r="T17" s="5"/>
      <c r="U17" s="5"/>
      <c r="V17" s="5"/>
      <c r="W17" s="5"/>
    </row>
    <row r="18" spans="1:23" ht="45">
      <c r="A18" s="323"/>
      <c r="B18" s="318"/>
      <c r="C18" s="318"/>
      <c r="D18" s="318"/>
      <c r="E18" s="318"/>
      <c r="F18" s="318"/>
      <c r="G18" s="318"/>
      <c r="H18" s="318"/>
      <c r="I18" s="33" t="s">
        <v>27</v>
      </c>
      <c r="J18" s="323"/>
      <c r="K18" s="237" t="s">
        <v>28</v>
      </c>
      <c r="L18" s="13"/>
      <c r="M18" s="13"/>
      <c r="N18" s="13">
        <v>168.327</v>
      </c>
      <c r="O18" s="13">
        <v>171.79</v>
      </c>
      <c r="P18" s="13"/>
      <c r="Q18" s="13">
        <f t="shared" si="2"/>
        <v>340.11699999999996</v>
      </c>
      <c r="R18" s="88"/>
      <c r="T18" s="5"/>
      <c r="U18" s="5"/>
      <c r="V18" s="5"/>
      <c r="W18" s="5"/>
    </row>
    <row r="19" spans="1:23" ht="45">
      <c r="A19" s="324"/>
      <c r="B19" s="319"/>
      <c r="C19" s="318"/>
      <c r="D19" s="318"/>
      <c r="E19" s="318"/>
      <c r="F19" s="318"/>
      <c r="G19" s="318"/>
      <c r="H19" s="318"/>
      <c r="I19" s="33" t="s">
        <v>18</v>
      </c>
      <c r="J19" s="324"/>
      <c r="K19" s="237" t="s">
        <v>17</v>
      </c>
      <c r="L19" s="13"/>
      <c r="M19" s="13"/>
      <c r="N19" s="13"/>
      <c r="O19" s="13">
        <v>0.42899999999999999</v>
      </c>
      <c r="P19" s="13"/>
      <c r="Q19" s="13">
        <f t="shared" si="2"/>
        <v>0.42899999999999999</v>
      </c>
      <c r="R19" s="88"/>
      <c r="T19" s="5"/>
      <c r="U19" s="5"/>
      <c r="V19" s="5"/>
      <c r="W19" s="5"/>
    </row>
    <row r="20" spans="1:23" ht="15" customHeight="1">
      <c r="A20" s="322">
        <v>2</v>
      </c>
      <c r="B20" s="317" t="s">
        <v>600</v>
      </c>
      <c r="C20" s="318"/>
      <c r="D20" s="318"/>
      <c r="E20" s="318"/>
      <c r="F20" s="318"/>
      <c r="G20" s="318"/>
      <c r="H20" s="318"/>
      <c r="I20" s="29" t="s">
        <v>13</v>
      </c>
      <c r="J20" s="322">
        <v>269</v>
      </c>
      <c r="K20" s="237"/>
      <c r="L20" s="13"/>
      <c r="M20" s="30"/>
      <c r="N20" s="30">
        <f t="shared" ref="N20:P20" si="3">N21</f>
        <v>92.551000000000002</v>
      </c>
      <c r="O20" s="30">
        <f t="shared" si="3"/>
        <v>93.661000000000001</v>
      </c>
      <c r="P20" s="30">
        <f t="shared" si="3"/>
        <v>83.534999999999997</v>
      </c>
      <c r="Q20" s="30">
        <f t="shared" si="2"/>
        <v>186.21199999999999</v>
      </c>
      <c r="R20" s="88"/>
      <c r="T20" s="5"/>
      <c r="U20" s="5"/>
      <c r="V20" s="5"/>
      <c r="W20" s="5"/>
    </row>
    <row r="21" spans="1:23" ht="21">
      <c r="A21" s="323"/>
      <c r="B21" s="318"/>
      <c r="C21" s="318"/>
      <c r="D21" s="318"/>
      <c r="E21" s="318"/>
      <c r="F21" s="318"/>
      <c r="G21" s="318"/>
      <c r="H21" s="318"/>
      <c r="I21" s="97" t="s">
        <v>601</v>
      </c>
      <c r="J21" s="323"/>
      <c r="K21" s="34" t="s">
        <v>31</v>
      </c>
      <c r="L21" s="30"/>
      <c r="M21" s="104"/>
      <c r="N21" s="104">
        <f>N22+N23+N24+N25</f>
        <v>92.551000000000002</v>
      </c>
      <c r="O21" s="104">
        <f t="shared" ref="O21:P21" si="4">O22+O23+O24+O25</f>
        <v>93.661000000000001</v>
      </c>
      <c r="P21" s="104">
        <f t="shared" si="4"/>
        <v>83.534999999999997</v>
      </c>
      <c r="Q21" s="30">
        <f t="shared" si="2"/>
        <v>186.21199999999999</v>
      </c>
      <c r="R21" s="88"/>
      <c r="T21" s="5"/>
      <c r="U21" s="5"/>
      <c r="V21" s="5"/>
      <c r="W21" s="5"/>
    </row>
    <row r="22" spans="1:23" ht="22.5">
      <c r="A22" s="323"/>
      <c r="B22" s="318"/>
      <c r="C22" s="318"/>
      <c r="D22" s="318"/>
      <c r="E22" s="318"/>
      <c r="F22" s="318"/>
      <c r="G22" s="318"/>
      <c r="H22" s="318"/>
      <c r="I22" s="33" t="s">
        <v>181</v>
      </c>
      <c r="J22" s="323"/>
      <c r="K22" s="237" t="s">
        <v>11</v>
      </c>
      <c r="L22" s="13"/>
      <c r="M22" s="13"/>
      <c r="N22" s="13">
        <v>0</v>
      </c>
      <c r="O22" s="13">
        <v>2.6819999999999999</v>
      </c>
      <c r="P22" s="13"/>
      <c r="Q22" s="13">
        <f t="shared" si="2"/>
        <v>2.6819999999999999</v>
      </c>
      <c r="R22" s="88"/>
      <c r="T22" s="5"/>
      <c r="U22" s="5"/>
      <c r="V22" s="5"/>
      <c r="W22" s="5"/>
    </row>
    <row r="23" spans="1:23" ht="22.5">
      <c r="A23" s="323"/>
      <c r="B23" s="318"/>
      <c r="C23" s="318"/>
      <c r="D23" s="318"/>
      <c r="E23" s="318"/>
      <c r="F23" s="318"/>
      <c r="G23" s="318"/>
      <c r="H23" s="318"/>
      <c r="I23" s="33" t="s">
        <v>16</v>
      </c>
      <c r="J23" s="323"/>
      <c r="K23" s="263" t="s">
        <v>12</v>
      </c>
      <c r="L23" s="13"/>
      <c r="M23" s="13"/>
      <c r="N23" s="13"/>
      <c r="O23" s="13"/>
      <c r="P23" s="13">
        <v>83.534999999999997</v>
      </c>
      <c r="Q23" s="13"/>
      <c r="R23" s="88"/>
      <c r="T23" s="5"/>
      <c r="U23" s="5"/>
      <c r="V23" s="5"/>
      <c r="W23" s="5"/>
    </row>
    <row r="24" spans="1:23" ht="45">
      <c r="A24" s="323"/>
      <c r="B24" s="318"/>
      <c r="C24" s="318"/>
      <c r="D24" s="318"/>
      <c r="E24" s="318"/>
      <c r="F24" s="318"/>
      <c r="G24" s="318"/>
      <c r="H24" s="318"/>
      <c r="I24" s="33" t="s">
        <v>27</v>
      </c>
      <c r="J24" s="323"/>
      <c r="K24" s="237" t="s">
        <v>28</v>
      </c>
      <c r="L24" s="13"/>
      <c r="M24" s="13"/>
      <c r="N24" s="13">
        <v>92.551000000000002</v>
      </c>
      <c r="O24" s="13">
        <v>85.834000000000003</v>
      </c>
      <c r="P24" s="13"/>
      <c r="Q24" s="13">
        <f t="shared" si="2"/>
        <v>178.38499999999999</v>
      </c>
      <c r="R24" s="88"/>
      <c r="T24" s="5"/>
      <c r="U24" s="5"/>
      <c r="V24" s="5"/>
      <c r="W24" s="5"/>
    </row>
    <row r="25" spans="1:23" ht="45">
      <c r="A25" s="324"/>
      <c r="B25" s="319"/>
      <c r="C25" s="319"/>
      <c r="D25" s="319"/>
      <c r="E25" s="319"/>
      <c r="F25" s="319"/>
      <c r="G25" s="319"/>
      <c r="H25" s="319"/>
      <c r="I25" s="33" t="s">
        <v>18</v>
      </c>
      <c r="J25" s="324"/>
      <c r="K25" s="237" t="s">
        <v>17</v>
      </c>
      <c r="L25" s="13"/>
      <c r="M25" s="13"/>
      <c r="N25" s="13"/>
      <c r="O25" s="13">
        <v>5.1449999999999996</v>
      </c>
      <c r="P25" s="13"/>
      <c r="Q25" s="13">
        <f t="shared" si="2"/>
        <v>5.1449999999999996</v>
      </c>
      <c r="R25" s="88"/>
      <c r="T25" s="5"/>
      <c r="U25" s="5"/>
      <c r="V25" s="5"/>
      <c r="W25" s="5"/>
    </row>
    <row r="26" spans="1:23" s="242" customFormat="1" ht="87.75" customHeight="1">
      <c r="A26" s="85">
        <v>2</v>
      </c>
      <c r="B26" s="85"/>
      <c r="C26" s="24" t="s">
        <v>14</v>
      </c>
      <c r="D26" s="24" t="s">
        <v>15</v>
      </c>
      <c r="E26" s="85" t="s">
        <v>575</v>
      </c>
      <c r="F26" s="23" t="s">
        <v>379</v>
      </c>
      <c r="G26" s="23" t="s">
        <v>19</v>
      </c>
      <c r="H26" s="23" t="s">
        <v>20</v>
      </c>
      <c r="I26" s="26"/>
      <c r="J26" s="85"/>
      <c r="K26" s="85"/>
      <c r="L26" s="130"/>
      <c r="M26" s="130"/>
      <c r="N26" s="130"/>
      <c r="O26" s="130"/>
      <c r="P26" s="130">
        <f>P27</f>
        <v>127.6897381</v>
      </c>
      <c r="Q26" s="28">
        <f t="shared" ref="Q26:Q28" si="5">P26+O26</f>
        <v>127.6897381</v>
      </c>
      <c r="R26" s="147"/>
      <c r="S26" s="4"/>
      <c r="T26" s="4"/>
      <c r="U26" s="4"/>
      <c r="V26" s="4"/>
      <c r="W26" s="4"/>
    </row>
    <row r="27" spans="1:23" s="242" customFormat="1" ht="52.5" customHeight="1">
      <c r="A27" s="311">
        <v>1</v>
      </c>
      <c r="B27" s="311" t="s">
        <v>588</v>
      </c>
      <c r="C27" s="366" t="s">
        <v>14</v>
      </c>
      <c r="D27" s="366" t="s">
        <v>15</v>
      </c>
      <c r="E27" s="311" t="s">
        <v>575</v>
      </c>
      <c r="F27" s="343" t="s">
        <v>379</v>
      </c>
      <c r="G27" s="343" t="s">
        <v>19</v>
      </c>
      <c r="H27" s="343" t="s">
        <v>20</v>
      </c>
      <c r="I27" s="29" t="s">
        <v>543</v>
      </c>
      <c r="J27" s="235">
        <v>751</v>
      </c>
      <c r="K27" s="129" t="s">
        <v>10</v>
      </c>
      <c r="L27" s="104"/>
      <c r="M27" s="104"/>
      <c r="N27" s="104"/>
      <c r="O27" s="104"/>
      <c r="P27" s="104">
        <f>P28</f>
        <v>127.6897381</v>
      </c>
      <c r="Q27" s="30">
        <f t="shared" si="5"/>
        <v>127.6897381</v>
      </c>
      <c r="R27" s="241"/>
      <c r="S27" s="4"/>
      <c r="T27" s="4"/>
      <c r="U27" s="4"/>
      <c r="V27" s="4"/>
      <c r="W27" s="4"/>
    </row>
    <row r="28" spans="1:23" s="1" customFormat="1" ht="28.5" customHeight="1">
      <c r="A28" s="313"/>
      <c r="B28" s="313"/>
      <c r="C28" s="368"/>
      <c r="D28" s="368"/>
      <c r="E28" s="313"/>
      <c r="F28" s="345"/>
      <c r="G28" s="345"/>
      <c r="H28" s="345"/>
      <c r="I28" s="93" t="s">
        <v>16</v>
      </c>
      <c r="J28" s="236"/>
      <c r="K28" s="233" t="s">
        <v>12</v>
      </c>
      <c r="L28" s="32"/>
      <c r="M28" s="32"/>
      <c r="N28" s="32"/>
      <c r="O28" s="32"/>
      <c r="P28" s="32">
        <v>127.6897381</v>
      </c>
      <c r="Q28" s="30">
        <f t="shared" si="5"/>
        <v>127.6897381</v>
      </c>
      <c r="R28" s="148"/>
      <c r="S28" s="3"/>
      <c r="T28" s="3"/>
      <c r="U28" s="3"/>
      <c r="V28" s="3"/>
      <c r="W28" s="3"/>
    </row>
    <row r="29" spans="1:23" ht="35.25" customHeight="1">
      <c r="A29" s="23">
        <v>3</v>
      </c>
      <c r="B29" s="25"/>
      <c r="C29" s="25" t="s">
        <v>378</v>
      </c>
      <c r="D29" s="25" t="s">
        <v>15</v>
      </c>
      <c r="E29" s="25" t="s">
        <v>572</v>
      </c>
      <c r="F29" s="86" t="s">
        <v>382</v>
      </c>
      <c r="G29" s="86" t="s">
        <v>19</v>
      </c>
      <c r="H29" s="86" t="s">
        <v>20</v>
      </c>
      <c r="I29" s="140"/>
      <c r="J29" s="27"/>
      <c r="K29" s="27"/>
      <c r="L29" s="28"/>
      <c r="M29" s="28"/>
      <c r="N29" s="28">
        <f>+N30+N32+N34+N36</f>
        <v>2152.4650000000001</v>
      </c>
      <c r="O29" s="28">
        <f>+O30+O32+O34+O36</f>
        <v>2718.8609999999999</v>
      </c>
      <c r="P29" s="28">
        <f>+P30+P32+P34+P36</f>
        <v>2955.5120000000002</v>
      </c>
      <c r="Q29" s="28">
        <f>P29+O29+N29+M29</f>
        <v>7826.8379999999997</v>
      </c>
      <c r="R29" s="23"/>
      <c r="T29" s="5"/>
      <c r="U29" s="5"/>
      <c r="V29" s="5"/>
      <c r="W29" s="5"/>
    </row>
    <row r="30" spans="1:23" ht="15.75" customHeight="1">
      <c r="A30" s="322">
        <v>1</v>
      </c>
      <c r="B30" s="317" t="s">
        <v>571</v>
      </c>
      <c r="C30" s="317" t="s">
        <v>378</v>
      </c>
      <c r="D30" s="317" t="s">
        <v>15</v>
      </c>
      <c r="E30" s="317" t="s">
        <v>572</v>
      </c>
      <c r="F30" s="352" t="s">
        <v>379</v>
      </c>
      <c r="G30" s="352" t="s">
        <v>19</v>
      </c>
      <c r="H30" s="352" t="s">
        <v>20</v>
      </c>
      <c r="I30" s="97" t="s">
        <v>13</v>
      </c>
      <c r="J30" s="371" t="s">
        <v>573</v>
      </c>
      <c r="K30" s="237"/>
      <c r="L30" s="13"/>
      <c r="M30" s="30"/>
      <c r="N30" s="30"/>
      <c r="O30" s="30">
        <f>O31</f>
        <v>373.79599999999999</v>
      </c>
      <c r="P30" s="30">
        <f>P31</f>
        <v>0</v>
      </c>
      <c r="Q30" s="30">
        <f>P30+O30+N30+M30</f>
        <v>373.79599999999999</v>
      </c>
      <c r="R30" s="13"/>
      <c r="T30" s="5"/>
      <c r="U30" s="5"/>
      <c r="V30" s="5"/>
      <c r="W30" s="5"/>
    </row>
    <row r="31" spans="1:23" ht="35.25" customHeight="1">
      <c r="A31" s="324"/>
      <c r="B31" s="319"/>
      <c r="C31" s="318"/>
      <c r="D31" s="318"/>
      <c r="E31" s="318"/>
      <c r="F31" s="353"/>
      <c r="G31" s="353"/>
      <c r="H31" s="353"/>
      <c r="I31" s="153" t="s">
        <v>97</v>
      </c>
      <c r="J31" s="372"/>
      <c r="K31" s="234" t="s">
        <v>98</v>
      </c>
      <c r="L31" s="161"/>
      <c r="M31" s="161"/>
      <c r="N31" s="161"/>
      <c r="O31" s="156">
        <v>373.79599999999999</v>
      </c>
      <c r="P31" s="156"/>
      <c r="Q31" s="161">
        <f>P31+O31+N31+M31</f>
        <v>373.79599999999999</v>
      </c>
      <c r="R31" s="161"/>
      <c r="T31" s="5"/>
      <c r="U31" s="5"/>
      <c r="V31" s="5"/>
      <c r="W31" s="5"/>
    </row>
    <row r="32" spans="1:23" ht="11.25" customHeight="1">
      <c r="A32" s="322">
        <v>2</v>
      </c>
      <c r="B32" s="317" t="s">
        <v>593</v>
      </c>
      <c r="C32" s="318"/>
      <c r="D32" s="318"/>
      <c r="E32" s="318"/>
      <c r="F32" s="353"/>
      <c r="G32" s="353"/>
      <c r="H32" s="353"/>
      <c r="I32" s="97" t="s">
        <v>13</v>
      </c>
      <c r="J32" s="237"/>
      <c r="K32" s="237"/>
      <c r="L32" s="30"/>
      <c r="M32" s="30"/>
      <c r="N32" s="30"/>
      <c r="O32" s="30"/>
      <c r="P32" s="30">
        <f t="shared" ref="P32" si="6">+P33</f>
        <v>293.077</v>
      </c>
      <c r="Q32" s="161">
        <f t="shared" ref="Q32:Q37" si="7">P32+O32+N32+M32</f>
        <v>293.077</v>
      </c>
      <c r="R32" s="13"/>
      <c r="T32" s="5"/>
      <c r="U32" s="5"/>
      <c r="V32" s="5"/>
      <c r="W32" s="5"/>
    </row>
    <row r="33" spans="1:23" ht="33.75">
      <c r="A33" s="324"/>
      <c r="B33" s="319"/>
      <c r="C33" s="318"/>
      <c r="D33" s="318"/>
      <c r="E33" s="318"/>
      <c r="F33" s="353"/>
      <c r="G33" s="353"/>
      <c r="H33" s="353"/>
      <c r="I33" s="153" t="s">
        <v>97</v>
      </c>
      <c r="J33" s="237" t="s">
        <v>812</v>
      </c>
      <c r="K33" s="237" t="s">
        <v>98</v>
      </c>
      <c r="L33" s="13"/>
      <c r="M33" s="13"/>
      <c r="N33" s="13"/>
      <c r="O33" s="135"/>
      <c r="P33" s="135">
        <v>293.077</v>
      </c>
      <c r="Q33" s="161">
        <f t="shared" si="7"/>
        <v>293.077</v>
      </c>
      <c r="R33" s="13"/>
      <c r="T33" s="5"/>
      <c r="U33" s="5"/>
      <c r="V33" s="5"/>
      <c r="W33" s="5"/>
    </row>
    <row r="34" spans="1:23">
      <c r="A34" s="322">
        <v>3</v>
      </c>
      <c r="B34" s="317" t="s">
        <v>594</v>
      </c>
      <c r="C34" s="318"/>
      <c r="D34" s="318"/>
      <c r="E34" s="318"/>
      <c r="F34" s="353"/>
      <c r="G34" s="353"/>
      <c r="H34" s="353"/>
      <c r="I34" s="97" t="s">
        <v>13</v>
      </c>
      <c r="J34" s="237"/>
      <c r="K34" s="237"/>
      <c r="L34" s="30"/>
      <c r="M34" s="30"/>
      <c r="N34" s="30">
        <f t="shared" ref="N34:P34" si="8">+N35</f>
        <v>2152.4650000000001</v>
      </c>
      <c r="O34" s="30">
        <f t="shared" si="8"/>
        <v>2345.0650000000001</v>
      </c>
      <c r="P34" s="30">
        <f t="shared" si="8"/>
        <v>1447.2850000000001</v>
      </c>
      <c r="Q34" s="154">
        <f t="shared" si="7"/>
        <v>5944.8150000000005</v>
      </c>
      <c r="R34" s="13"/>
      <c r="T34" s="5"/>
      <c r="U34" s="5"/>
      <c r="V34" s="5"/>
      <c r="W34" s="5"/>
    </row>
    <row r="35" spans="1:23" ht="33.75">
      <c r="A35" s="324"/>
      <c r="B35" s="319"/>
      <c r="C35" s="318"/>
      <c r="D35" s="318"/>
      <c r="E35" s="318"/>
      <c r="F35" s="353"/>
      <c r="G35" s="353"/>
      <c r="H35" s="353"/>
      <c r="I35" s="153" t="s">
        <v>97</v>
      </c>
      <c r="J35" s="237" t="s">
        <v>813</v>
      </c>
      <c r="K35" s="237" t="s">
        <v>98</v>
      </c>
      <c r="L35" s="13"/>
      <c r="M35" s="13"/>
      <c r="N35" s="13">
        <v>2152.4650000000001</v>
      </c>
      <c r="O35" s="135">
        <v>2345.0650000000001</v>
      </c>
      <c r="P35" s="135">
        <v>1447.2850000000001</v>
      </c>
      <c r="Q35" s="161">
        <f t="shared" si="7"/>
        <v>5944.8150000000005</v>
      </c>
      <c r="R35" s="13"/>
      <c r="T35" s="5"/>
      <c r="U35" s="5"/>
      <c r="V35" s="5"/>
      <c r="W35" s="5"/>
    </row>
    <row r="36" spans="1:23">
      <c r="A36" s="322">
        <v>4</v>
      </c>
      <c r="B36" s="317" t="s">
        <v>595</v>
      </c>
      <c r="C36" s="318"/>
      <c r="D36" s="318"/>
      <c r="E36" s="318"/>
      <c r="F36" s="353"/>
      <c r="G36" s="353"/>
      <c r="H36" s="353"/>
      <c r="I36" s="97" t="s">
        <v>13</v>
      </c>
      <c r="J36" s="237"/>
      <c r="K36" s="237"/>
      <c r="L36" s="30"/>
      <c r="M36" s="30"/>
      <c r="N36" s="30"/>
      <c r="O36" s="30"/>
      <c r="P36" s="30">
        <f t="shared" ref="P36" si="9">+P37</f>
        <v>1215.1500000000001</v>
      </c>
      <c r="Q36" s="154">
        <f t="shared" si="7"/>
        <v>1215.1500000000001</v>
      </c>
      <c r="R36" s="13"/>
      <c r="T36" s="5"/>
      <c r="U36" s="5"/>
      <c r="V36" s="5"/>
      <c r="W36" s="5"/>
    </row>
    <row r="37" spans="1:23" ht="33.75">
      <c r="A37" s="324"/>
      <c r="B37" s="319"/>
      <c r="C37" s="319"/>
      <c r="D37" s="319"/>
      <c r="E37" s="319"/>
      <c r="F37" s="354"/>
      <c r="G37" s="354"/>
      <c r="H37" s="354"/>
      <c r="I37" s="153" t="s">
        <v>97</v>
      </c>
      <c r="J37" s="237" t="s">
        <v>814</v>
      </c>
      <c r="K37" s="237" t="s">
        <v>98</v>
      </c>
      <c r="L37" s="13"/>
      <c r="M37" s="13"/>
      <c r="N37" s="13"/>
      <c r="O37" s="135"/>
      <c r="P37" s="135">
        <v>1215.1500000000001</v>
      </c>
      <c r="Q37" s="161">
        <f t="shared" si="7"/>
        <v>1215.1500000000001</v>
      </c>
      <c r="R37" s="13"/>
      <c r="T37" s="5"/>
      <c r="U37" s="5"/>
      <c r="V37" s="5"/>
      <c r="W37" s="5"/>
    </row>
    <row r="38" spans="1:23" ht="76.5" customHeight="1">
      <c r="A38" s="23">
        <v>4</v>
      </c>
      <c r="B38" s="25"/>
      <c r="C38" s="24" t="s">
        <v>14</v>
      </c>
      <c r="D38" s="24" t="s">
        <v>15</v>
      </c>
      <c r="E38" s="25" t="s">
        <v>577</v>
      </c>
      <c r="F38" s="23" t="s">
        <v>20</v>
      </c>
      <c r="G38" s="23" t="s">
        <v>887</v>
      </c>
      <c r="H38" s="23" t="s">
        <v>381</v>
      </c>
      <c r="I38" s="61"/>
      <c r="J38" s="141"/>
      <c r="K38" s="62"/>
      <c r="L38" s="63"/>
      <c r="M38" s="63"/>
      <c r="N38" s="28">
        <f>+N39+N49+N67+N73+N105+N136+N162+N192+N233+N254+N260+N270+N276+N295+N301+N307+N311+N335+N357+N338+N370+N349+N379+N401+N453+N458</f>
        <v>779.47252199999991</v>
      </c>
      <c r="O38" s="28">
        <f>+O39+O49+O67+O73+O105+O136+O162+O192+O233+O254+O260+O270+O276+O295+O301+O307+O311+O335+O357+O338+O370+O349+O379+O401+O453+O458</f>
        <v>27224.222788000006</v>
      </c>
      <c r="P38" s="28">
        <f>+P39+P49+P67+P73+P105+P136+P162+P192+P233+P254+P260+P270+P276+P295+P301+P307+P311+P335+P357+P338+P370+P349+P379+P401+P453+P458</f>
        <v>8683.4988950000006</v>
      </c>
      <c r="Q38" s="28">
        <f t="shared" ref="Q38:Q82" si="10">M38+N38+O38+P38</f>
        <v>36687.194205000007</v>
      </c>
      <c r="R38" s="23">
        <v>1</v>
      </c>
    </row>
    <row r="39" spans="1:23" ht="15" customHeight="1">
      <c r="A39" s="322">
        <v>1</v>
      </c>
      <c r="B39" s="317" t="s">
        <v>779</v>
      </c>
      <c r="C39" s="366" t="s">
        <v>378</v>
      </c>
      <c r="D39" s="366" t="s">
        <v>15</v>
      </c>
      <c r="E39" s="317" t="s">
        <v>577</v>
      </c>
      <c r="F39" s="317" t="s">
        <v>20</v>
      </c>
      <c r="G39" s="317" t="s">
        <v>574</v>
      </c>
      <c r="H39" s="317" t="s">
        <v>381</v>
      </c>
      <c r="I39" s="50" t="s">
        <v>13</v>
      </c>
      <c r="J39" s="343">
        <v>112</v>
      </c>
      <c r="K39" s="49"/>
      <c r="L39" s="45"/>
      <c r="M39" s="45"/>
      <c r="N39" s="42">
        <f>N40+N45+N47</f>
        <v>9.9669000000000008</v>
      </c>
      <c r="O39" s="42">
        <f>O40+O45+O47</f>
        <v>56.614100000000001</v>
      </c>
      <c r="P39" s="42">
        <f>P40+P45+P47</f>
        <v>73.263100000000009</v>
      </c>
      <c r="Q39" s="42">
        <f t="shared" si="10"/>
        <v>139.84410000000003</v>
      </c>
      <c r="R39" s="229"/>
    </row>
    <row r="40" spans="1:23" ht="42">
      <c r="A40" s="323"/>
      <c r="B40" s="318"/>
      <c r="C40" s="367"/>
      <c r="D40" s="367"/>
      <c r="E40" s="318"/>
      <c r="F40" s="318"/>
      <c r="G40" s="318"/>
      <c r="H40" s="318"/>
      <c r="I40" s="48" t="s">
        <v>25</v>
      </c>
      <c r="J40" s="344"/>
      <c r="K40" s="59" t="s">
        <v>10</v>
      </c>
      <c r="L40" s="45"/>
      <c r="M40" s="45"/>
      <c r="N40" s="89">
        <f>N41+N42+N43+N44</f>
        <v>9.9669000000000008</v>
      </c>
      <c r="O40" s="89">
        <f>O41+O42+O43+O44</f>
        <v>46.025100000000002</v>
      </c>
      <c r="P40" s="89">
        <f>P41+P42+P43+P44</f>
        <v>22.4086</v>
      </c>
      <c r="Q40" s="42">
        <f>M40+N40+O40+P40</f>
        <v>78.400599999999997</v>
      </c>
      <c r="R40" s="229"/>
    </row>
    <row r="41" spans="1:23" ht="22.5">
      <c r="A41" s="323"/>
      <c r="B41" s="318"/>
      <c r="C41" s="367"/>
      <c r="D41" s="367"/>
      <c r="E41" s="318"/>
      <c r="F41" s="318"/>
      <c r="G41" s="318"/>
      <c r="H41" s="318"/>
      <c r="I41" s="55" t="s">
        <v>26</v>
      </c>
      <c r="J41" s="344"/>
      <c r="K41" s="52" t="s">
        <v>11</v>
      </c>
      <c r="L41" s="45"/>
      <c r="M41" s="45"/>
      <c r="N41" s="45"/>
      <c r="O41" s="90">
        <v>0.56499999999999995</v>
      </c>
      <c r="P41" s="90"/>
      <c r="Q41" s="42">
        <f t="shared" si="10"/>
        <v>0.56499999999999995</v>
      </c>
      <c r="R41" s="229"/>
    </row>
    <row r="42" spans="1:23" ht="22.5">
      <c r="A42" s="323"/>
      <c r="B42" s="318"/>
      <c r="C42" s="367"/>
      <c r="D42" s="367"/>
      <c r="E42" s="318"/>
      <c r="F42" s="318"/>
      <c r="G42" s="318"/>
      <c r="H42" s="318"/>
      <c r="I42" s="55" t="s">
        <v>16</v>
      </c>
      <c r="J42" s="344"/>
      <c r="K42" s="52" t="s">
        <v>12</v>
      </c>
      <c r="L42" s="45"/>
      <c r="M42" s="45"/>
      <c r="N42" s="45">
        <v>3.8469000000000002</v>
      </c>
      <c r="O42" s="90">
        <v>4.2778999999999998</v>
      </c>
      <c r="P42" s="90">
        <v>22.4086</v>
      </c>
      <c r="Q42" s="42">
        <f t="shared" si="10"/>
        <v>30.5334</v>
      </c>
      <c r="R42" s="229"/>
    </row>
    <row r="43" spans="1:23" ht="37.5" customHeight="1">
      <c r="A43" s="323"/>
      <c r="B43" s="318"/>
      <c r="C43" s="367"/>
      <c r="D43" s="367"/>
      <c r="E43" s="318"/>
      <c r="F43" s="318"/>
      <c r="G43" s="318"/>
      <c r="H43" s="318"/>
      <c r="I43" s="55" t="s">
        <v>27</v>
      </c>
      <c r="J43" s="344"/>
      <c r="K43" s="52" t="s">
        <v>28</v>
      </c>
      <c r="L43" s="45"/>
      <c r="M43" s="45"/>
      <c r="N43" s="45">
        <v>6.12</v>
      </c>
      <c r="O43" s="90">
        <v>40.3765</v>
      </c>
      <c r="P43" s="90"/>
      <c r="Q43" s="42">
        <f t="shared" si="10"/>
        <v>46.496499999999997</v>
      </c>
      <c r="R43" s="229"/>
    </row>
    <row r="44" spans="1:23" ht="33.75">
      <c r="A44" s="323"/>
      <c r="B44" s="318"/>
      <c r="C44" s="367"/>
      <c r="D44" s="367"/>
      <c r="E44" s="318"/>
      <c r="F44" s="318"/>
      <c r="G44" s="318"/>
      <c r="H44" s="318"/>
      <c r="I44" s="55" t="s">
        <v>198</v>
      </c>
      <c r="J44" s="344"/>
      <c r="K44" s="52" t="s">
        <v>17</v>
      </c>
      <c r="L44" s="45"/>
      <c r="M44" s="45"/>
      <c r="N44" s="45"/>
      <c r="O44" s="90">
        <v>0.80569999999999997</v>
      </c>
      <c r="P44" s="90"/>
      <c r="Q44" s="42">
        <f t="shared" si="10"/>
        <v>0.80569999999999997</v>
      </c>
      <c r="R44" s="229"/>
    </row>
    <row r="45" spans="1:23" s="8" customFormat="1" ht="21">
      <c r="A45" s="323"/>
      <c r="B45" s="318"/>
      <c r="C45" s="367"/>
      <c r="D45" s="367"/>
      <c r="E45" s="318"/>
      <c r="F45" s="318"/>
      <c r="G45" s="318"/>
      <c r="H45" s="318"/>
      <c r="I45" s="48" t="s">
        <v>29</v>
      </c>
      <c r="J45" s="344"/>
      <c r="K45" s="59" t="s">
        <v>30</v>
      </c>
      <c r="L45" s="42"/>
      <c r="M45" s="42"/>
      <c r="N45" s="89"/>
      <c r="O45" s="89">
        <f>O46</f>
        <v>9.9704999999999995</v>
      </c>
      <c r="P45" s="89">
        <f>P46</f>
        <v>50.854500000000002</v>
      </c>
      <c r="Q45" s="42">
        <f t="shared" si="10"/>
        <v>60.825000000000003</v>
      </c>
      <c r="R45" s="88"/>
      <c r="S45" s="6"/>
    </row>
    <row r="46" spans="1:23" ht="22.5">
      <c r="A46" s="323"/>
      <c r="B46" s="318"/>
      <c r="C46" s="367"/>
      <c r="D46" s="367"/>
      <c r="E46" s="318"/>
      <c r="F46" s="318"/>
      <c r="G46" s="318"/>
      <c r="H46" s="318"/>
      <c r="I46" s="55" t="s">
        <v>16</v>
      </c>
      <c r="J46" s="344"/>
      <c r="K46" s="52" t="s">
        <v>12</v>
      </c>
      <c r="L46" s="45"/>
      <c r="M46" s="45"/>
      <c r="N46" s="45"/>
      <c r="O46" s="90">
        <v>9.9704999999999995</v>
      </c>
      <c r="P46" s="90">
        <v>50.854500000000002</v>
      </c>
      <c r="Q46" s="42">
        <f t="shared" si="10"/>
        <v>60.825000000000003</v>
      </c>
      <c r="R46" s="229"/>
    </row>
    <row r="47" spans="1:23" s="8" customFormat="1" ht="21">
      <c r="A47" s="323"/>
      <c r="B47" s="318"/>
      <c r="C47" s="367"/>
      <c r="D47" s="367"/>
      <c r="E47" s="318"/>
      <c r="F47" s="318"/>
      <c r="G47" s="318"/>
      <c r="H47" s="318"/>
      <c r="I47" s="48" t="s">
        <v>199</v>
      </c>
      <c r="J47" s="344"/>
      <c r="K47" s="59" t="s">
        <v>31</v>
      </c>
      <c r="L47" s="42"/>
      <c r="M47" s="42"/>
      <c r="N47" s="42"/>
      <c r="O47" s="89">
        <f>O48</f>
        <v>0.61850000000000005</v>
      </c>
      <c r="P47" s="89"/>
      <c r="Q47" s="42">
        <f t="shared" si="10"/>
        <v>0.61850000000000005</v>
      </c>
      <c r="R47" s="88"/>
      <c r="S47" s="6"/>
    </row>
    <row r="48" spans="1:23" ht="22.5">
      <c r="A48" s="324"/>
      <c r="B48" s="319"/>
      <c r="C48" s="367"/>
      <c r="D48" s="367"/>
      <c r="E48" s="318"/>
      <c r="F48" s="318"/>
      <c r="G48" s="318"/>
      <c r="H48" s="318"/>
      <c r="I48" s="55" t="s">
        <v>26</v>
      </c>
      <c r="J48" s="345"/>
      <c r="K48" s="52" t="s">
        <v>11</v>
      </c>
      <c r="L48" s="45"/>
      <c r="M48" s="45"/>
      <c r="N48" s="45"/>
      <c r="O48" s="90">
        <v>0.61850000000000005</v>
      </c>
      <c r="P48" s="90"/>
      <c r="Q48" s="42">
        <f t="shared" si="10"/>
        <v>0.61850000000000005</v>
      </c>
      <c r="R48" s="229"/>
    </row>
    <row r="49" spans="1:23" ht="15" customHeight="1">
      <c r="A49" s="322">
        <v>2</v>
      </c>
      <c r="B49" s="317" t="s">
        <v>386</v>
      </c>
      <c r="C49" s="367"/>
      <c r="D49" s="367"/>
      <c r="E49" s="318"/>
      <c r="F49" s="318"/>
      <c r="G49" s="318"/>
      <c r="H49" s="318"/>
      <c r="I49" s="50" t="s">
        <v>13</v>
      </c>
      <c r="J49" s="343">
        <v>122</v>
      </c>
      <c r="K49" s="49"/>
      <c r="L49" s="45"/>
      <c r="M49" s="45"/>
      <c r="N49" s="42">
        <f>N50+N55+N60+N64</f>
        <v>755.10889999999995</v>
      </c>
      <c r="O49" s="42">
        <f>O50+O55+O60+O64</f>
        <v>798.659539</v>
      </c>
      <c r="P49" s="42">
        <f>P50+P55+P60+P64</f>
        <v>1023.1313250000001</v>
      </c>
      <c r="Q49" s="42">
        <f t="shared" si="10"/>
        <v>2576.8997639999998</v>
      </c>
      <c r="R49" s="229"/>
    </row>
    <row r="50" spans="1:23" s="8" customFormat="1" ht="42">
      <c r="A50" s="323"/>
      <c r="B50" s="318"/>
      <c r="C50" s="367"/>
      <c r="D50" s="367"/>
      <c r="E50" s="318"/>
      <c r="F50" s="318"/>
      <c r="G50" s="318"/>
      <c r="H50" s="318"/>
      <c r="I50" s="48" t="s">
        <v>32</v>
      </c>
      <c r="J50" s="344"/>
      <c r="K50" s="59" t="s">
        <v>10</v>
      </c>
      <c r="L50" s="42"/>
      <c r="M50" s="42"/>
      <c r="N50" s="89">
        <f>N51+N52+N53+N54</f>
        <v>74.226500000000001</v>
      </c>
      <c r="O50" s="89">
        <f>O51+O52+O53+O54</f>
        <v>200.28633900000003</v>
      </c>
      <c r="P50" s="89">
        <f>P51+P52+P53+P54</f>
        <v>120.14722500000001</v>
      </c>
      <c r="Q50" s="42">
        <f>M50+N50+O50+P50</f>
        <v>394.66006400000003</v>
      </c>
      <c r="R50" s="88"/>
      <c r="S50" s="6"/>
    </row>
    <row r="51" spans="1:23" ht="22.5">
      <c r="A51" s="323"/>
      <c r="B51" s="318"/>
      <c r="C51" s="367"/>
      <c r="D51" s="367"/>
      <c r="E51" s="318"/>
      <c r="F51" s="318"/>
      <c r="G51" s="318"/>
      <c r="H51" s="318"/>
      <c r="I51" s="55" t="s">
        <v>26</v>
      </c>
      <c r="J51" s="344"/>
      <c r="K51" s="52" t="s">
        <v>11</v>
      </c>
      <c r="L51" s="45"/>
      <c r="M51" s="45"/>
      <c r="N51" s="45"/>
      <c r="O51" s="90">
        <v>1.869</v>
      </c>
      <c r="P51" s="90"/>
      <c r="Q51" s="42">
        <f t="shared" si="10"/>
        <v>1.869</v>
      </c>
      <c r="R51" s="229"/>
    </row>
    <row r="52" spans="1:23" ht="22.5">
      <c r="A52" s="323"/>
      <c r="B52" s="318"/>
      <c r="C52" s="367"/>
      <c r="D52" s="367"/>
      <c r="E52" s="318"/>
      <c r="F52" s="318"/>
      <c r="G52" s="318"/>
      <c r="H52" s="318"/>
      <c r="I52" s="55" t="s">
        <v>16</v>
      </c>
      <c r="J52" s="344"/>
      <c r="K52" s="52" t="s">
        <v>12</v>
      </c>
      <c r="L52" s="45"/>
      <c r="M52" s="45"/>
      <c r="N52" s="45">
        <v>51.5334</v>
      </c>
      <c r="O52" s="90">
        <v>35.561449000000003</v>
      </c>
      <c r="P52" s="90">
        <v>120.14722500000001</v>
      </c>
      <c r="Q52" s="42">
        <f t="shared" si="10"/>
        <v>207.242074</v>
      </c>
      <c r="R52" s="229"/>
    </row>
    <row r="53" spans="1:23" ht="45">
      <c r="A53" s="323"/>
      <c r="B53" s="318"/>
      <c r="C53" s="367"/>
      <c r="D53" s="367"/>
      <c r="E53" s="318"/>
      <c r="F53" s="318"/>
      <c r="G53" s="318"/>
      <c r="H53" s="318"/>
      <c r="I53" s="55" t="s">
        <v>27</v>
      </c>
      <c r="J53" s="344"/>
      <c r="K53" s="52" t="s">
        <v>28</v>
      </c>
      <c r="L53" s="45"/>
      <c r="M53" s="45"/>
      <c r="N53" s="45">
        <v>22.693100000000001</v>
      </c>
      <c r="O53" s="90">
        <v>160.37689</v>
      </c>
      <c r="P53" s="90"/>
      <c r="Q53" s="42">
        <f t="shared" si="10"/>
        <v>183.06999000000002</v>
      </c>
      <c r="R53" s="229"/>
    </row>
    <row r="54" spans="1:23" ht="33.75">
      <c r="A54" s="323"/>
      <c r="B54" s="318"/>
      <c r="C54" s="367"/>
      <c r="D54" s="367"/>
      <c r="E54" s="318"/>
      <c r="F54" s="318"/>
      <c r="G54" s="318"/>
      <c r="H54" s="318"/>
      <c r="I54" s="55" t="s">
        <v>198</v>
      </c>
      <c r="J54" s="344"/>
      <c r="K54" s="52" t="s">
        <v>17</v>
      </c>
      <c r="L54" s="45"/>
      <c r="M54" s="45"/>
      <c r="N54" s="45"/>
      <c r="O54" s="90">
        <v>2.4790000000000001</v>
      </c>
      <c r="P54" s="90"/>
      <c r="Q54" s="42">
        <f t="shared" si="10"/>
        <v>2.4790000000000001</v>
      </c>
      <c r="R54" s="229"/>
    </row>
    <row r="55" spans="1:23" ht="21" customHeight="1">
      <c r="A55" s="323"/>
      <c r="B55" s="318"/>
      <c r="C55" s="367"/>
      <c r="D55" s="367"/>
      <c r="E55" s="318"/>
      <c r="F55" s="318"/>
      <c r="G55" s="318"/>
      <c r="H55" s="318"/>
      <c r="I55" s="48" t="s">
        <v>34</v>
      </c>
      <c r="J55" s="344"/>
      <c r="K55" s="59" t="s">
        <v>31</v>
      </c>
      <c r="L55" s="45"/>
      <c r="M55" s="45"/>
      <c r="N55" s="89">
        <f>N56+N57+N58+N59</f>
        <v>4.6283000000000003</v>
      </c>
      <c r="O55" s="89">
        <f>O56+O57+O58+O59</f>
        <v>21.201000000000001</v>
      </c>
      <c r="P55" s="89">
        <f>P56+P57+P58+P59</f>
        <v>10.333</v>
      </c>
      <c r="Q55" s="42">
        <f t="shared" si="10"/>
        <v>36.162300000000002</v>
      </c>
      <c r="R55" s="229"/>
    </row>
    <row r="56" spans="1:23" ht="22.5">
      <c r="A56" s="323"/>
      <c r="B56" s="318"/>
      <c r="C56" s="367"/>
      <c r="D56" s="367"/>
      <c r="E56" s="318"/>
      <c r="F56" s="318"/>
      <c r="G56" s="318"/>
      <c r="H56" s="318"/>
      <c r="I56" s="55" t="s">
        <v>26</v>
      </c>
      <c r="J56" s="344"/>
      <c r="K56" s="52" t="s">
        <v>11</v>
      </c>
      <c r="L56" s="45"/>
      <c r="M56" s="45"/>
      <c r="N56" s="45"/>
      <c r="O56" s="90">
        <v>1.278</v>
      </c>
      <c r="P56" s="90"/>
      <c r="Q56" s="42">
        <f t="shared" si="10"/>
        <v>1.278</v>
      </c>
      <c r="R56" s="229"/>
    </row>
    <row r="57" spans="1:23" ht="22.5">
      <c r="A57" s="323"/>
      <c r="B57" s="318"/>
      <c r="C57" s="367"/>
      <c r="D57" s="367"/>
      <c r="E57" s="318"/>
      <c r="F57" s="318"/>
      <c r="G57" s="318"/>
      <c r="H57" s="318"/>
      <c r="I57" s="55" t="s">
        <v>16</v>
      </c>
      <c r="J57" s="344"/>
      <c r="K57" s="52" t="s">
        <v>12</v>
      </c>
      <c r="L57" s="45"/>
      <c r="M57" s="45"/>
      <c r="N57" s="45"/>
      <c r="O57" s="90">
        <v>4.7249999999999996</v>
      </c>
      <c r="P57" s="90">
        <v>10.333</v>
      </c>
      <c r="Q57" s="42">
        <f t="shared" si="10"/>
        <v>15.058</v>
      </c>
      <c r="R57" s="229"/>
    </row>
    <row r="58" spans="1:23" ht="33.75">
      <c r="A58" s="323"/>
      <c r="B58" s="318"/>
      <c r="C58" s="367"/>
      <c r="D58" s="367"/>
      <c r="E58" s="318"/>
      <c r="F58" s="318"/>
      <c r="G58" s="318"/>
      <c r="H58" s="318"/>
      <c r="I58" s="55" t="s">
        <v>35</v>
      </c>
      <c r="J58" s="344"/>
      <c r="K58" s="52" t="s">
        <v>41</v>
      </c>
      <c r="L58" s="45"/>
      <c r="M58" s="45"/>
      <c r="N58" s="45">
        <v>4.6283000000000003</v>
      </c>
      <c r="O58" s="90">
        <v>13.496</v>
      </c>
      <c r="P58" s="90"/>
      <c r="Q58" s="42">
        <f t="shared" si="10"/>
        <v>18.124300000000002</v>
      </c>
      <c r="R58" s="229"/>
    </row>
    <row r="59" spans="1:23" s="5" customFormat="1" ht="33.75">
      <c r="A59" s="323"/>
      <c r="B59" s="318"/>
      <c r="C59" s="367"/>
      <c r="D59" s="367"/>
      <c r="E59" s="318"/>
      <c r="F59" s="318"/>
      <c r="G59" s="318"/>
      <c r="H59" s="318"/>
      <c r="I59" s="55" t="s">
        <v>198</v>
      </c>
      <c r="J59" s="344"/>
      <c r="K59" s="52" t="s">
        <v>17</v>
      </c>
      <c r="L59" s="45"/>
      <c r="M59" s="45"/>
      <c r="N59" s="45"/>
      <c r="O59" s="90">
        <v>1.702</v>
      </c>
      <c r="P59" s="90"/>
      <c r="Q59" s="42">
        <f t="shared" si="10"/>
        <v>1.702</v>
      </c>
      <c r="R59" s="229"/>
      <c r="T59" s="2"/>
      <c r="U59" s="2"/>
      <c r="V59" s="2"/>
      <c r="W59" s="2"/>
    </row>
    <row r="60" spans="1:23" s="5" customFormat="1" ht="42">
      <c r="A60" s="323"/>
      <c r="B60" s="318"/>
      <c r="C60" s="367"/>
      <c r="D60" s="367"/>
      <c r="E60" s="318"/>
      <c r="F60" s="318"/>
      <c r="G60" s="318"/>
      <c r="H60" s="318"/>
      <c r="I60" s="48" t="s">
        <v>36</v>
      </c>
      <c r="J60" s="344"/>
      <c r="K60" s="59" t="s">
        <v>44</v>
      </c>
      <c r="L60" s="45"/>
      <c r="M60" s="45"/>
      <c r="N60" s="89">
        <f>N61+N62+N63</f>
        <v>667.34550000000002</v>
      </c>
      <c r="O60" s="89">
        <f>O61+O62+O63</f>
        <v>551.49839999999995</v>
      </c>
      <c r="P60" s="89">
        <f>P61+P62+P63</f>
        <v>889.26020000000005</v>
      </c>
      <c r="Q60" s="42">
        <f t="shared" si="10"/>
        <v>2108.1041</v>
      </c>
      <c r="R60" s="229"/>
      <c r="T60" s="2"/>
      <c r="U60" s="2"/>
      <c r="V60" s="2"/>
      <c r="W60" s="2"/>
    </row>
    <row r="61" spans="1:23" s="5" customFormat="1" ht="22.5">
      <c r="A61" s="323"/>
      <c r="B61" s="318"/>
      <c r="C61" s="367"/>
      <c r="D61" s="367"/>
      <c r="E61" s="318"/>
      <c r="F61" s="318"/>
      <c r="G61" s="318"/>
      <c r="H61" s="318"/>
      <c r="I61" s="55" t="s">
        <v>16</v>
      </c>
      <c r="J61" s="344"/>
      <c r="K61" s="52" t="s">
        <v>12</v>
      </c>
      <c r="L61" s="45"/>
      <c r="M61" s="45"/>
      <c r="N61" s="45">
        <v>131.46430000000001</v>
      </c>
      <c r="O61" s="90">
        <v>5.96</v>
      </c>
      <c r="P61" s="90">
        <v>3.3250000000000002</v>
      </c>
      <c r="Q61" s="42">
        <f t="shared" si="10"/>
        <v>140.74930000000001</v>
      </c>
      <c r="R61" s="229"/>
      <c r="T61" s="2"/>
      <c r="U61" s="2"/>
      <c r="V61" s="2"/>
      <c r="W61" s="2"/>
    </row>
    <row r="62" spans="1:23" s="5" customFormat="1" ht="22.5">
      <c r="A62" s="323"/>
      <c r="B62" s="318"/>
      <c r="C62" s="367"/>
      <c r="D62" s="367"/>
      <c r="E62" s="318"/>
      <c r="F62" s="318"/>
      <c r="G62" s="318"/>
      <c r="H62" s="318"/>
      <c r="I62" s="55" t="s">
        <v>33</v>
      </c>
      <c r="J62" s="344"/>
      <c r="K62" s="52" t="s">
        <v>40</v>
      </c>
      <c r="L62" s="45"/>
      <c r="M62" s="45"/>
      <c r="N62" s="45">
        <v>500.90800000000002</v>
      </c>
      <c r="O62" s="90">
        <v>424.81099999999998</v>
      </c>
      <c r="P62" s="90">
        <v>885.93520000000001</v>
      </c>
      <c r="Q62" s="42">
        <f t="shared" si="10"/>
        <v>1811.6541999999999</v>
      </c>
      <c r="R62" s="229"/>
      <c r="T62" s="2"/>
      <c r="U62" s="2"/>
      <c r="V62" s="2"/>
      <c r="W62" s="2"/>
    </row>
    <row r="63" spans="1:23" s="5" customFormat="1" ht="33.75">
      <c r="A63" s="323"/>
      <c r="B63" s="318"/>
      <c r="C63" s="367"/>
      <c r="D63" s="367"/>
      <c r="E63" s="318"/>
      <c r="F63" s="318"/>
      <c r="G63" s="318"/>
      <c r="H63" s="318"/>
      <c r="I63" s="55" t="s">
        <v>35</v>
      </c>
      <c r="J63" s="344"/>
      <c r="K63" s="52" t="s">
        <v>41</v>
      </c>
      <c r="L63" s="45"/>
      <c r="M63" s="45"/>
      <c r="N63" s="45">
        <v>34.973199999999999</v>
      </c>
      <c r="O63" s="90">
        <v>120.7274</v>
      </c>
      <c r="P63" s="90"/>
      <c r="Q63" s="42">
        <f t="shared" si="10"/>
        <v>155.70060000000001</v>
      </c>
      <c r="R63" s="229"/>
      <c r="T63" s="2"/>
      <c r="U63" s="2"/>
      <c r="V63" s="2"/>
      <c r="W63" s="2"/>
    </row>
    <row r="64" spans="1:23" s="5" customFormat="1" ht="84">
      <c r="A64" s="323"/>
      <c r="B64" s="318"/>
      <c r="C64" s="367"/>
      <c r="D64" s="367"/>
      <c r="E64" s="318"/>
      <c r="F64" s="318"/>
      <c r="G64" s="318"/>
      <c r="H64" s="318"/>
      <c r="I64" s="48" t="s">
        <v>37</v>
      </c>
      <c r="J64" s="344"/>
      <c r="K64" s="59" t="s">
        <v>45</v>
      </c>
      <c r="L64" s="45"/>
      <c r="M64" s="45"/>
      <c r="N64" s="89">
        <f>N65+N66</f>
        <v>8.9085999999999999</v>
      </c>
      <c r="O64" s="89">
        <f t="shared" ref="O64:P64" si="11">O65+O66</f>
        <v>25.6738</v>
      </c>
      <c r="P64" s="89">
        <f t="shared" si="11"/>
        <v>3.3908999999999998</v>
      </c>
      <c r="Q64" s="42">
        <f t="shared" si="10"/>
        <v>37.973300000000002</v>
      </c>
      <c r="R64" s="229"/>
      <c r="T64" s="2"/>
      <c r="U64" s="2"/>
      <c r="V64" s="2"/>
      <c r="W64" s="2"/>
    </row>
    <row r="65" spans="1:23" s="5" customFormat="1" ht="22.5">
      <c r="A65" s="323"/>
      <c r="B65" s="318"/>
      <c r="C65" s="367"/>
      <c r="D65" s="367"/>
      <c r="E65" s="318"/>
      <c r="F65" s="318"/>
      <c r="G65" s="318"/>
      <c r="H65" s="318"/>
      <c r="I65" s="55" t="s">
        <v>16</v>
      </c>
      <c r="J65" s="345"/>
      <c r="K65" s="52" t="s">
        <v>12</v>
      </c>
      <c r="L65" s="45"/>
      <c r="M65" s="45"/>
      <c r="N65" s="45">
        <v>8.8141999999999996</v>
      </c>
      <c r="O65" s="90">
        <v>25.6738</v>
      </c>
      <c r="P65" s="90">
        <v>3.3908999999999998</v>
      </c>
      <c r="Q65" s="42">
        <f t="shared" si="10"/>
        <v>37.878900000000002</v>
      </c>
      <c r="R65" s="229"/>
      <c r="T65" s="2"/>
      <c r="U65" s="2"/>
      <c r="V65" s="2"/>
      <c r="W65" s="2"/>
    </row>
    <row r="66" spans="1:23" s="5" customFormat="1" ht="33.75">
      <c r="A66" s="324"/>
      <c r="B66" s="319"/>
      <c r="C66" s="367"/>
      <c r="D66" s="367"/>
      <c r="E66" s="318"/>
      <c r="F66" s="318"/>
      <c r="G66" s="318"/>
      <c r="H66" s="318"/>
      <c r="I66" s="55" t="s">
        <v>35</v>
      </c>
      <c r="J66" s="224"/>
      <c r="K66" s="52" t="s">
        <v>41</v>
      </c>
      <c r="L66" s="45"/>
      <c r="M66" s="45"/>
      <c r="N66" s="45">
        <v>9.4399999999999998E-2</v>
      </c>
      <c r="O66" s="90"/>
      <c r="P66" s="90"/>
      <c r="Q66" s="42"/>
      <c r="R66" s="229"/>
      <c r="T66" s="2"/>
      <c r="U66" s="2"/>
      <c r="V66" s="2"/>
      <c r="W66" s="2"/>
    </row>
    <row r="67" spans="1:23" s="5" customFormat="1" ht="15" customHeight="1">
      <c r="A67" s="322">
        <v>3</v>
      </c>
      <c r="B67" s="317" t="s">
        <v>780</v>
      </c>
      <c r="C67" s="367"/>
      <c r="D67" s="367"/>
      <c r="E67" s="318"/>
      <c r="F67" s="318"/>
      <c r="G67" s="318"/>
      <c r="H67" s="318"/>
      <c r="I67" s="50" t="s">
        <v>13</v>
      </c>
      <c r="J67" s="343">
        <v>122</v>
      </c>
      <c r="K67" s="49"/>
      <c r="L67" s="45"/>
      <c r="M67" s="45"/>
      <c r="N67" s="42"/>
      <c r="O67" s="42">
        <f>+O68</f>
        <v>50.352497</v>
      </c>
      <c r="P67" s="42">
        <f>+P68</f>
        <v>19.018000000000001</v>
      </c>
      <c r="Q67" s="42">
        <f t="shared" si="10"/>
        <v>69.370497</v>
      </c>
      <c r="R67" s="229"/>
      <c r="T67" s="2"/>
      <c r="U67" s="2"/>
      <c r="V67" s="2"/>
      <c r="W67" s="2"/>
    </row>
    <row r="68" spans="1:23" s="5" customFormat="1" ht="33.75">
      <c r="A68" s="323"/>
      <c r="B68" s="318"/>
      <c r="C68" s="367"/>
      <c r="D68" s="367"/>
      <c r="E68" s="318"/>
      <c r="F68" s="318"/>
      <c r="G68" s="318"/>
      <c r="H68" s="318"/>
      <c r="I68" s="55" t="s">
        <v>32</v>
      </c>
      <c r="J68" s="344"/>
      <c r="K68" s="59" t="s">
        <v>10</v>
      </c>
      <c r="L68" s="45"/>
      <c r="M68" s="45"/>
      <c r="N68" s="89"/>
      <c r="O68" s="89">
        <f>O69+O70+O71+O72</f>
        <v>50.352497</v>
      </c>
      <c r="P68" s="89">
        <f>P69+P70+P71+P72</f>
        <v>19.018000000000001</v>
      </c>
      <c r="Q68" s="42">
        <f t="shared" si="10"/>
        <v>69.370497</v>
      </c>
      <c r="R68" s="229"/>
      <c r="T68" s="2"/>
      <c r="U68" s="2"/>
      <c r="V68" s="2"/>
      <c r="W68" s="2"/>
    </row>
    <row r="69" spans="1:23" s="5" customFormat="1" ht="22.5">
      <c r="A69" s="323"/>
      <c r="B69" s="318"/>
      <c r="C69" s="367"/>
      <c r="D69" s="367"/>
      <c r="E69" s="318"/>
      <c r="F69" s="318"/>
      <c r="G69" s="318"/>
      <c r="H69" s="318"/>
      <c r="I69" s="55" t="s">
        <v>26</v>
      </c>
      <c r="J69" s="344"/>
      <c r="K69" s="52" t="s">
        <v>11</v>
      </c>
      <c r="L69" s="45"/>
      <c r="M69" s="45"/>
      <c r="N69" s="45"/>
      <c r="O69" s="90">
        <v>0.78895599999999999</v>
      </c>
      <c r="P69" s="90"/>
      <c r="Q69" s="42">
        <f t="shared" si="10"/>
        <v>0.78895599999999999</v>
      </c>
      <c r="R69" s="229"/>
      <c r="T69" s="2"/>
      <c r="U69" s="2"/>
      <c r="V69" s="2"/>
      <c r="W69" s="2"/>
    </row>
    <row r="70" spans="1:23" s="5" customFormat="1" ht="22.5">
      <c r="A70" s="323"/>
      <c r="B70" s="318"/>
      <c r="C70" s="367"/>
      <c r="D70" s="367"/>
      <c r="E70" s="318"/>
      <c r="F70" s="318"/>
      <c r="G70" s="318"/>
      <c r="H70" s="318"/>
      <c r="I70" s="55" t="s">
        <v>16</v>
      </c>
      <c r="J70" s="344"/>
      <c r="K70" s="52" t="s">
        <v>12</v>
      </c>
      <c r="L70" s="45"/>
      <c r="M70" s="45"/>
      <c r="N70" s="45"/>
      <c r="O70" s="90">
        <v>40.934773</v>
      </c>
      <c r="P70" s="90">
        <v>19.018000000000001</v>
      </c>
      <c r="Q70" s="42">
        <f t="shared" si="10"/>
        <v>59.952773000000001</v>
      </c>
      <c r="R70" s="229"/>
      <c r="T70" s="2"/>
      <c r="U70" s="2"/>
      <c r="V70" s="2"/>
      <c r="W70" s="2"/>
    </row>
    <row r="71" spans="1:23" s="5" customFormat="1" ht="45">
      <c r="A71" s="323"/>
      <c r="B71" s="318"/>
      <c r="C71" s="367"/>
      <c r="D71" s="367"/>
      <c r="E71" s="318"/>
      <c r="F71" s="318"/>
      <c r="G71" s="318"/>
      <c r="H71" s="318"/>
      <c r="I71" s="55" t="s">
        <v>27</v>
      </c>
      <c r="J71" s="344"/>
      <c r="K71" s="52" t="s">
        <v>28</v>
      </c>
      <c r="L71" s="45"/>
      <c r="M71" s="45"/>
      <c r="N71" s="45"/>
      <c r="O71" s="90">
        <v>6.5309999999999997</v>
      </c>
      <c r="P71" s="90"/>
      <c r="Q71" s="42">
        <f t="shared" si="10"/>
        <v>6.5309999999999997</v>
      </c>
      <c r="R71" s="229"/>
      <c r="T71" s="2"/>
      <c r="U71" s="2"/>
      <c r="V71" s="2"/>
      <c r="W71" s="2"/>
    </row>
    <row r="72" spans="1:23" s="5" customFormat="1" ht="33.75">
      <c r="A72" s="324"/>
      <c r="B72" s="319"/>
      <c r="C72" s="367"/>
      <c r="D72" s="367"/>
      <c r="E72" s="318"/>
      <c r="F72" s="318"/>
      <c r="G72" s="318"/>
      <c r="H72" s="318"/>
      <c r="I72" s="55" t="s">
        <v>198</v>
      </c>
      <c r="J72" s="345"/>
      <c r="K72" s="52" t="s">
        <v>17</v>
      </c>
      <c r="L72" s="45"/>
      <c r="M72" s="45"/>
      <c r="N72" s="45"/>
      <c r="O72" s="90">
        <v>2.0977679999999999</v>
      </c>
      <c r="P72" s="90"/>
      <c r="Q72" s="42">
        <f t="shared" si="10"/>
        <v>2.0977679999999999</v>
      </c>
      <c r="R72" s="229"/>
      <c r="T72" s="2"/>
      <c r="U72" s="2"/>
      <c r="V72" s="2"/>
      <c r="W72" s="2"/>
    </row>
    <row r="73" spans="1:23" s="5" customFormat="1">
      <c r="A73" s="322">
        <v>4</v>
      </c>
      <c r="B73" s="317" t="s">
        <v>206</v>
      </c>
      <c r="C73" s="367"/>
      <c r="D73" s="367"/>
      <c r="E73" s="318"/>
      <c r="F73" s="318"/>
      <c r="G73" s="318"/>
      <c r="H73" s="318"/>
      <c r="I73" s="50" t="s">
        <v>13</v>
      </c>
      <c r="J73" s="343">
        <v>124</v>
      </c>
      <c r="K73" s="77"/>
      <c r="L73" s="13"/>
      <c r="M73" s="13"/>
      <c r="N73" s="30">
        <f>N74+N80+N86+N88+N92+N95+N98+N100+N102</f>
        <v>14.396721999999999</v>
      </c>
      <c r="O73" s="30">
        <f>O74+O80+O86+O88+O92+O95+O98+O100+O102</f>
        <v>65.042400000000001</v>
      </c>
      <c r="P73" s="30">
        <f>P74+P80+P86+P88+P92+P95+P98+P100+P102</f>
        <v>35.436799999999998</v>
      </c>
      <c r="Q73" s="42">
        <f t="shared" si="10"/>
        <v>114.875922</v>
      </c>
      <c r="R73" s="229"/>
      <c r="T73" s="2"/>
      <c r="U73" s="2"/>
      <c r="V73" s="2"/>
      <c r="W73" s="2"/>
    </row>
    <row r="74" spans="1:23" s="5" customFormat="1" ht="42">
      <c r="A74" s="323"/>
      <c r="B74" s="318"/>
      <c r="C74" s="367"/>
      <c r="D74" s="367"/>
      <c r="E74" s="318"/>
      <c r="F74" s="318"/>
      <c r="G74" s="318"/>
      <c r="H74" s="318"/>
      <c r="I74" s="48" t="s">
        <v>200</v>
      </c>
      <c r="J74" s="344"/>
      <c r="K74" s="59" t="s">
        <v>10</v>
      </c>
      <c r="L74" s="45"/>
      <c r="M74" s="45"/>
      <c r="N74" s="89">
        <f>N75+N76+N77+N78+N79</f>
        <v>12.840496999999999</v>
      </c>
      <c r="O74" s="89">
        <f>O75+O76+O77+O78+O79</f>
        <v>49.992800000000003</v>
      </c>
      <c r="P74" s="89">
        <f>P75+P76+P77+P78+P79</f>
        <v>23.986499999999999</v>
      </c>
      <c r="Q74" s="42">
        <f t="shared" si="10"/>
        <v>86.819796999999994</v>
      </c>
      <c r="R74" s="229"/>
      <c r="T74" s="2"/>
      <c r="U74" s="2"/>
      <c r="V74" s="2"/>
      <c r="W74" s="2"/>
    </row>
    <row r="75" spans="1:23" s="5" customFormat="1" ht="22.5">
      <c r="A75" s="323"/>
      <c r="B75" s="318"/>
      <c r="C75" s="367"/>
      <c r="D75" s="367"/>
      <c r="E75" s="318"/>
      <c r="F75" s="318"/>
      <c r="G75" s="318"/>
      <c r="H75" s="318"/>
      <c r="I75" s="55" t="s">
        <v>26</v>
      </c>
      <c r="J75" s="344"/>
      <c r="K75" s="52" t="s">
        <v>11</v>
      </c>
      <c r="L75" s="45"/>
      <c r="M75" s="45"/>
      <c r="N75" s="45"/>
      <c r="O75" s="90">
        <v>1.02</v>
      </c>
      <c r="P75" s="90"/>
      <c r="Q75" s="42">
        <f t="shared" si="10"/>
        <v>1.02</v>
      </c>
      <c r="R75" s="229"/>
      <c r="T75" s="2"/>
      <c r="U75" s="2"/>
      <c r="V75" s="2"/>
      <c r="W75" s="2"/>
    </row>
    <row r="76" spans="1:23" s="5" customFormat="1" ht="22.5">
      <c r="A76" s="323"/>
      <c r="B76" s="318"/>
      <c r="C76" s="367"/>
      <c r="D76" s="367"/>
      <c r="E76" s="318"/>
      <c r="F76" s="318"/>
      <c r="G76" s="318"/>
      <c r="H76" s="318"/>
      <c r="I76" s="55" t="s">
        <v>16</v>
      </c>
      <c r="J76" s="344"/>
      <c r="K76" s="52" t="s">
        <v>12</v>
      </c>
      <c r="L76" s="45"/>
      <c r="M76" s="45"/>
      <c r="N76" s="45">
        <v>6.8055490000000001</v>
      </c>
      <c r="O76" s="90">
        <v>0.185</v>
      </c>
      <c r="P76" s="90">
        <v>23.986499999999999</v>
      </c>
      <c r="Q76" s="42">
        <f t="shared" si="10"/>
        <v>30.977049000000001</v>
      </c>
      <c r="R76" s="229"/>
      <c r="T76" s="2"/>
      <c r="U76" s="2"/>
      <c r="V76" s="2"/>
      <c r="W76" s="2"/>
    </row>
    <row r="77" spans="1:23" s="5" customFormat="1" ht="33.75">
      <c r="A77" s="323"/>
      <c r="B77" s="318"/>
      <c r="C77" s="367"/>
      <c r="D77" s="367"/>
      <c r="E77" s="318"/>
      <c r="F77" s="318"/>
      <c r="G77" s="318"/>
      <c r="H77" s="318"/>
      <c r="I77" s="55" t="s">
        <v>201</v>
      </c>
      <c r="J77" s="344"/>
      <c r="K77" s="52" t="s">
        <v>207</v>
      </c>
      <c r="L77" s="45"/>
      <c r="M77" s="45"/>
      <c r="N77" s="45"/>
      <c r="O77" s="90">
        <v>7.3794000000000004</v>
      </c>
      <c r="P77" s="90"/>
      <c r="Q77" s="42">
        <f t="shared" si="10"/>
        <v>7.3794000000000004</v>
      </c>
      <c r="R77" s="229"/>
      <c r="T77" s="2"/>
      <c r="U77" s="2"/>
      <c r="V77" s="2"/>
      <c r="W77" s="2"/>
    </row>
    <row r="78" spans="1:23" s="5" customFormat="1" ht="45">
      <c r="A78" s="323"/>
      <c r="B78" s="318"/>
      <c r="C78" s="367"/>
      <c r="D78" s="367"/>
      <c r="E78" s="318"/>
      <c r="F78" s="318"/>
      <c r="G78" s="318"/>
      <c r="H78" s="318"/>
      <c r="I78" s="55" t="s">
        <v>27</v>
      </c>
      <c r="J78" s="344"/>
      <c r="K78" s="52" t="s">
        <v>28</v>
      </c>
      <c r="L78" s="45"/>
      <c r="M78" s="45"/>
      <c r="N78" s="45">
        <v>6.034948</v>
      </c>
      <c r="O78" s="90">
        <v>39.970399999999998</v>
      </c>
      <c r="P78" s="90"/>
      <c r="Q78" s="42">
        <f t="shared" si="10"/>
        <v>46.005347999999998</v>
      </c>
      <c r="R78" s="229"/>
      <c r="T78" s="2"/>
      <c r="U78" s="2"/>
      <c r="V78" s="2"/>
      <c r="W78" s="2"/>
    </row>
    <row r="79" spans="1:23" s="5" customFormat="1" ht="33.75">
      <c r="A79" s="323"/>
      <c r="B79" s="318"/>
      <c r="C79" s="367"/>
      <c r="D79" s="367"/>
      <c r="E79" s="318"/>
      <c r="F79" s="318"/>
      <c r="G79" s="318"/>
      <c r="H79" s="318"/>
      <c r="I79" s="55" t="s">
        <v>198</v>
      </c>
      <c r="J79" s="344"/>
      <c r="K79" s="52" t="s">
        <v>17</v>
      </c>
      <c r="L79" s="45"/>
      <c r="M79" s="45"/>
      <c r="N79" s="45"/>
      <c r="O79" s="90">
        <v>1.4379999999999999</v>
      </c>
      <c r="P79" s="90"/>
      <c r="Q79" s="42">
        <f t="shared" si="10"/>
        <v>1.4379999999999999</v>
      </c>
      <c r="R79" s="229"/>
      <c r="T79" s="2"/>
      <c r="U79" s="2"/>
      <c r="V79" s="2"/>
      <c r="W79" s="2"/>
    </row>
    <row r="80" spans="1:23" s="5" customFormat="1" ht="21">
      <c r="A80" s="323"/>
      <c r="B80" s="318"/>
      <c r="C80" s="367"/>
      <c r="D80" s="367"/>
      <c r="E80" s="318"/>
      <c r="F80" s="318"/>
      <c r="G80" s="318"/>
      <c r="H80" s="318"/>
      <c r="I80" s="48" t="s">
        <v>202</v>
      </c>
      <c r="J80" s="344"/>
      <c r="K80" s="59" t="s">
        <v>30</v>
      </c>
      <c r="L80" s="45"/>
      <c r="M80" s="45"/>
      <c r="N80" s="89">
        <f>N81+N82+N83+N84+N85</f>
        <v>1.1522250000000001</v>
      </c>
      <c r="O80" s="89">
        <f t="shared" ref="O80:P80" si="12">O81+O82+O83+O84+O85</f>
        <v>6.1289999999999996</v>
      </c>
      <c r="P80" s="89">
        <f t="shared" si="12"/>
        <v>3.6562999999999999</v>
      </c>
      <c r="Q80" s="42">
        <f>M80+N80+O80+P80</f>
        <v>10.937524999999999</v>
      </c>
      <c r="R80" s="229"/>
      <c r="T80" s="2"/>
      <c r="U80" s="2"/>
      <c r="V80" s="2"/>
      <c r="W80" s="2"/>
    </row>
    <row r="81" spans="1:23" s="5" customFormat="1" ht="22.5">
      <c r="A81" s="323"/>
      <c r="B81" s="318"/>
      <c r="C81" s="367"/>
      <c r="D81" s="367"/>
      <c r="E81" s="318"/>
      <c r="F81" s="318"/>
      <c r="G81" s="318"/>
      <c r="H81" s="318"/>
      <c r="I81" s="55" t="s">
        <v>26</v>
      </c>
      <c r="J81" s="344"/>
      <c r="K81" s="52" t="s">
        <v>11</v>
      </c>
      <c r="L81" s="45"/>
      <c r="M81" s="45"/>
      <c r="N81" s="45"/>
      <c r="O81" s="90">
        <v>1.345</v>
      </c>
      <c r="P81" s="90"/>
      <c r="Q81" s="42">
        <f t="shared" si="10"/>
        <v>1.345</v>
      </c>
      <c r="R81" s="229"/>
      <c r="T81" s="2"/>
      <c r="U81" s="2"/>
      <c r="V81" s="2"/>
      <c r="W81" s="2"/>
    </row>
    <row r="82" spans="1:23" s="5" customFormat="1" ht="22.5">
      <c r="A82" s="323"/>
      <c r="B82" s="318"/>
      <c r="C82" s="367"/>
      <c r="D82" s="367"/>
      <c r="E82" s="318"/>
      <c r="F82" s="318"/>
      <c r="G82" s="318"/>
      <c r="H82" s="318"/>
      <c r="I82" s="55" t="s">
        <v>16</v>
      </c>
      <c r="J82" s="344"/>
      <c r="K82" s="52" t="s">
        <v>12</v>
      </c>
      <c r="L82" s="45"/>
      <c r="M82" s="45"/>
      <c r="N82" s="45"/>
      <c r="O82" s="90"/>
      <c r="P82" s="90">
        <v>3.6562999999999999</v>
      </c>
      <c r="Q82" s="42">
        <f t="shared" si="10"/>
        <v>3.6562999999999999</v>
      </c>
      <c r="R82" s="229"/>
      <c r="T82" s="2"/>
      <c r="U82" s="2"/>
      <c r="V82" s="2"/>
      <c r="W82" s="2"/>
    </row>
    <row r="83" spans="1:23" s="5" customFormat="1" ht="22.5">
      <c r="A83" s="323"/>
      <c r="B83" s="318"/>
      <c r="C83" s="367"/>
      <c r="D83" s="367"/>
      <c r="E83" s="318"/>
      <c r="F83" s="318"/>
      <c r="G83" s="318"/>
      <c r="H83" s="318"/>
      <c r="I83" s="55" t="s">
        <v>181</v>
      </c>
      <c r="J83" s="344"/>
      <c r="K83" s="52" t="s">
        <v>56</v>
      </c>
      <c r="L83" s="45"/>
      <c r="M83" s="45"/>
      <c r="N83" s="45">
        <v>0.42645100000000002</v>
      </c>
      <c r="O83" s="90"/>
      <c r="P83" s="90"/>
      <c r="Q83" s="42"/>
      <c r="R83" s="229"/>
      <c r="T83" s="2"/>
      <c r="U83" s="2"/>
      <c r="V83" s="2"/>
      <c r="W83" s="2"/>
    </row>
    <row r="84" spans="1:23" s="5" customFormat="1" ht="45">
      <c r="A84" s="323"/>
      <c r="B84" s="318"/>
      <c r="C84" s="367"/>
      <c r="D84" s="367"/>
      <c r="E84" s="318"/>
      <c r="F84" s="318"/>
      <c r="G84" s="318"/>
      <c r="H84" s="318"/>
      <c r="I84" s="55" t="s">
        <v>59</v>
      </c>
      <c r="J84" s="344"/>
      <c r="K84" s="52" t="s">
        <v>68</v>
      </c>
      <c r="L84" s="45"/>
      <c r="M84" s="45"/>
      <c r="N84" s="45">
        <v>0.72577400000000003</v>
      </c>
      <c r="O84" s="90">
        <v>2.8304999999999998</v>
      </c>
      <c r="P84" s="90"/>
      <c r="Q84" s="42">
        <f t="shared" ref="Q84:Q147" si="13">M84+N84+O84+P84</f>
        <v>3.5562739999999997</v>
      </c>
      <c r="R84" s="229"/>
      <c r="T84" s="2"/>
      <c r="U84" s="2"/>
      <c r="V84" s="2"/>
      <c r="W84" s="2"/>
    </row>
    <row r="85" spans="1:23" s="5" customFormat="1" ht="33.75">
      <c r="A85" s="323"/>
      <c r="B85" s="318"/>
      <c r="C85" s="367"/>
      <c r="D85" s="367"/>
      <c r="E85" s="318"/>
      <c r="F85" s="318"/>
      <c r="G85" s="318"/>
      <c r="H85" s="318"/>
      <c r="I85" s="55" t="s">
        <v>198</v>
      </c>
      <c r="J85" s="344"/>
      <c r="K85" s="52" t="s">
        <v>17</v>
      </c>
      <c r="L85" s="45"/>
      <c r="M85" s="45"/>
      <c r="N85" s="45"/>
      <c r="O85" s="90">
        <v>1.9535</v>
      </c>
      <c r="P85" s="90"/>
      <c r="Q85" s="42">
        <f t="shared" si="13"/>
        <v>1.9535</v>
      </c>
      <c r="R85" s="229"/>
      <c r="T85" s="2"/>
      <c r="U85" s="2"/>
      <c r="V85" s="2"/>
      <c r="W85" s="2"/>
    </row>
    <row r="86" spans="1:23" s="5" customFormat="1" ht="21">
      <c r="A86" s="323"/>
      <c r="B86" s="318"/>
      <c r="C86" s="367"/>
      <c r="D86" s="367"/>
      <c r="E86" s="318"/>
      <c r="F86" s="318"/>
      <c r="G86" s="318"/>
      <c r="H86" s="318"/>
      <c r="I86" s="48" t="s">
        <v>203</v>
      </c>
      <c r="J86" s="344"/>
      <c r="K86" s="59" t="s">
        <v>44</v>
      </c>
      <c r="L86" s="45"/>
      <c r="M86" s="45"/>
      <c r="N86" s="45"/>
      <c r="O86" s="89"/>
      <c r="P86" s="89">
        <f>P87</f>
        <v>0.313</v>
      </c>
      <c r="Q86" s="42">
        <f>M86+N86+O86+P86</f>
        <v>0.313</v>
      </c>
      <c r="R86" s="229"/>
      <c r="T86" s="2"/>
      <c r="U86" s="2"/>
      <c r="V86" s="2"/>
      <c r="W86" s="2"/>
    </row>
    <row r="87" spans="1:23" s="5" customFormat="1" ht="22.5">
      <c r="A87" s="323"/>
      <c r="B87" s="318"/>
      <c r="C87" s="367"/>
      <c r="D87" s="367"/>
      <c r="E87" s="318"/>
      <c r="F87" s="318"/>
      <c r="G87" s="318"/>
      <c r="H87" s="318"/>
      <c r="I87" s="55" t="s">
        <v>16</v>
      </c>
      <c r="J87" s="344"/>
      <c r="K87" s="52" t="s">
        <v>12</v>
      </c>
      <c r="L87" s="45"/>
      <c r="M87" s="45"/>
      <c r="N87" s="45"/>
      <c r="O87" s="90"/>
      <c r="P87" s="90">
        <v>0.313</v>
      </c>
      <c r="Q87" s="42">
        <f t="shared" si="13"/>
        <v>0.313</v>
      </c>
      <c r="R87" s="229"/>
      <c r="T87" s="2"/>
      <c r="U87" s="2"/>
      <c r="V87" s="2"/>
      <c r="W87" s="2"/>
    </row>
    <row r="88" spans="1:23" s="5" customFormat="1" ht="21">
      <c r="A88" s="323"/>
      <c r="B88" s="318"/>
      <c r="C88" s="367"/>
      <c r="D88" s="367"/>
      <c r="E88" s="318"/>
      <c r="F88" s="318"/>
      <c r="G88" s="318"/>
      <c r="H88" s="318"/>
      <c r="I88" s="48" t="s">
        <v>194</v>
      </c>
      <c r="J88" s="344"/>
      <c r="K88" s="59" t="s">
        <v>52</v>
      </c>
      <c r="L88" s="45"/>
      <c r="M88" s="45"/>
      <c r="N88" s="89">
        <f>N89+N90+N91</f>
        <v>0.40399999999999997</v>
      </c>
      <c r="O88" s="89">
        <f>O89+O90+O91</f>
        <v>4.0739999999999998</v>
      </c>
      <c r="P88" s="89">
        <f>P89+P90+P91</f>
        <v>3.871</v>
      </c>
      <c r="Q88" s="42">
        <f t="shared" si="13"/>
        <v>8.3490000000000002</v>
      </c>
      <c r="R88" s="229"/>
      <c r="T88" s="2"/>
      <c r="U88" s="2"/>
      <c r="V88" s="2"/>
      <c r="W88" s="2"/>
    </row>
    <row r="89" spans="1:23" s="5" customFormat="1" ht="22.5">
      <c r="A89" s="323"/>
      <c r="B89" s="318"/>
      <c r="C89" s="367"/>
      <c r="D89" s="367"/>
      <c r="E89" s="318"/>
      <c r="F89" s="318"/>
      <c r="G89" s="318"/>
      <c r="H89" s="318"/>
      <c r="I89" s="55" t="s">
        <v>16</v>
      </c>
      <c r="J89" s="344"/>
      <c r="K89" s="52" t="s">
        <v>12</v>
      </c>
      <c r="L89" s="45"/>
      <c r="M89" s="45"/>
      <c r="N89" s="45">
        <v>3.5999999999999997E-2</v>
      </c>
      <c r="O89" s="90">
        <v>0.77300000000000002</v>
      </c>
      <c r="P89" s="90">
        <v>3.871</v>
      </c>
      <c r="Q89" s="42">
        <f t="shared" si="13"/>
        <v>4.68</v>
      </c>
      <c r="R89" s="229"/>
      <c r="T89" s="2"/>
      <c r="U89" s="2"/>
      <c r="V89" s="2"/>
      <c r="W89" s="2"/>
    </row>
    <row r="90" spans="1:23" s="5" customFormat="1" ht="33.75">
      <c r="A90" s="323"/>
      <c r="B90" s="318"/>
      <c r="C90" s="367"/>
      <c r="D90" s="367"/>
      <c r="E90" s="318"/>
      <c r="F90" s="318"/>
      <c r="G90" s="318"/>
      <c r="H90" s="318"/>
      <c r="I90" s="55" t="s">
        <v>201</v>
      </c>
      <c r="J90" s="344"/>
      <c r="K90" s="52" t="s">
        <v>207</v>
      </c>
      <c r="L90" s="45"/>
      <c r="M90" s="45"/>
      <c r="N90" s="45"/>
      <c r="O90" s="90">
        <v>1.127</v>
      </c>
      <c r="P90" s="90"/>
      <c r="Q90" s="42">
        <f t="shared" si="13"/>
        <v>1.127</v>
      </c>
      <c r="R90" s="229"/>
      <c r="T90" s="2"/>
      <c r="U90" s="2"/>
      <c r="V90" s="2"/>
      <c r="W90" s="2"/>
    </row>
    <row r="91" spans="1:23" s="5" customFormat="1" ht="33.75">
      <c r="A91" s="323"/>
      <c r="B91" s="318"/>
      <c r="C91" s="367"/>
      <c r="D91" s="367"/>
      <c r="E91" s="318"/>
      <c r="F91" s="318"/>
      <c r="G91" s="318"/>
      <c r="H91" s="318"/>
      <c r="I91" s="55" t="s">
        <v>108</v>
      </c>
      <c r="J91" s="344"/>
      <c r="K91" s="52" t="s">
        <v>132</v>
      </c>
      <c r="L91" s="45"/>
      <c r="M91" s="45"/>
      <c r="N91" s="45">
        <v>0.36799999999999999</v>
      </c>
      <c r="O91" s="90">
        <v>2.1739999999999999</v>
      </c>
      <c r="P91" s="90"/>
      <c r="Q91" s="42">
        <f t="shared" si="13"/>
        <v>2.5419999999999998</v>
      </c>
      <c r="R91" s="229"/>
      <c r="T91" s="2"/>
      <c r="U91" s="2"/>
      <c r="V91" s="2"/>
      <c r="W91" s="2"/>
    </row>
    <row r="92" spans="1:23" s="5" customFormat="1" ht="21">
      <c r="A92" s="323"/>
      <c r="B92" s="318"/>
      <c r="C92" s="367"/>
      <c r="D92" s="367"/>
      <c r="E92" s="318"/>
      <c r="F92" s="318"/>
      <c r="G92" s="318"/>
      <c r="H92" s="318"/>
      <c r="I92" s="48" t="s">
        <v>195</v>
      </c>
      <c r="J92" s="344"/>
      <c r="K92" s="59" t="s">
        <v>46</v>
      </c>
      <c r="L92" s="45"/>
      <c r="M92" s="45"/>
      <c r="N92" s="89"/>
      <c r="O92" s="89">
        <f>O93+O94</f>
        <v>0.48130000000000001</v>
      </c>
      <c r="P92" s="89">
        <f>P93+P94</f>
        <v>1.073</v>
      </c>
      <c r="Q92" s="42">
        <f t="shared" si="13"/>
        <v>1.5543</v>
      </c>
      <c r="R92" s="229"/>
      <c r="T92" s="2"/>
      <c r="U92" s="2"/>
      <c r="V92" s="2"/>
      <c r="W92" s="2"/>
    </row>
    <row r="93" spans="1:23" s="5" customFormat="1" ht="22.5">
      <c r="A93" s="323"/>
      <c r="B93" s="318"/>
      <c r="C93" s="367"/>
      <c r="D93" s="367"/>
      <c r="E93" s="318"/>
      <c r="F93" s="318"/>
      <c r="G93" s="318"/>
      <c r="H93" s="318"/>
      <c r="I93" s="55" t="s">
        <v>16</v>
      </c>
      <c r="J93" s="344"/>
      <c r="K93" s="52" t="s">
        <v>12</v>
      </c>
      <c r="L93" s="45"/>
      <c r="M93" s="45"/>
      <c r="N93" s="45"/>
      <c r="O93" s="90"/>
      <c r="P93" s="90"/>
      <c r="Q93" s="42">
        <f t="shared" si="13"/>
        <v>0</v>
      </c>
      <c r="R93" s="229"/>
      <c r="T93" s="2"/>
      <c r="U93" s="2"/>
      <c r="V93" s="2"/>
      <c r="W93" s="2"/>
    </row>
    <row r="94" spans="1:23" s="5" customFormat="1" ht="33.75">
      <c r="A94" s="323"/>
      <c r="B94" s="318"/>
      <c r="C94" s="367"/>
      <c r="D94" s="367"/>
      <c r="E94" s="318"/>
      <c r="F94" s="318"/>
      <c r="G94" s="318"/>
      <c r="H94" s="318"/>
      <c r="I94" s="55" t="s">
        <v>108</v>
      </c>
      <c r="J94" s="344"/>
      <c r="K94" s="52" t="s">
        <v>132</v>
      </c>
      <c r="L94" s="45"/>
      <c r="M94" s="45"/>
      <c r="N94" s="45"/>
      <c r="O94" s="90">
        <v>0.48130000000000001</v>
      </c>
      <c r="P94" s="90">
        <v>1.073</v>
      </c>
      <c r="Q94" s="42">
        <f t="shared" si="13"/>
        <v>1.5543</v>
      </c>
      <c r="R94" s="229"/>
      <c r="T94" s="2"/>
      <c r="U94" s="2"/>
      <c r="V94" s="2"/>
      <c r="W94" s="2"/>
    </row>
    <row r="95" spans="1:23" s="5" customFormat="1" ht="21">
      <c r="A95" s="323"/>
      <c r="B95" s="318"/>
      <c r="C95" s="367"/>
      <c r="D95" s="367"/>
      <c r="E95" s="318"/>
      <c r="F95" s="318"/>
      <c r="G95" s="318"/>
      <c r="H95" s="318"/>
      <c r="I95" s="48" t="s">
        <v>196</v>
      </c>
      <c r="J95" s="344"/>
      <c r="K95" s="59" t="s">
        <v>11</v>
      </c>
      <c r="L95" s="45"/>
      <c r="M95" s="45"/>
      <c r="N95" s="45"/>
      <c r="O95" s="89">
        <f>O96+O97</f>
        <v>2</v>
      </c>
      <c r="P95" s="89">
        <f>P96+P97</f>
        <v>1.198</v>
      </c>
      <c r="Q95" s="42">
        <f t="shared" si="13"/>
        <v>3.198</v>
      </c>
      <c r="R95" s="229"/>
      <c r="T95" s="2"/>
      <c r="U95" s="2"/>
      <c r="V95" s="2"/>
      <c r="W95" s="2"/>
    </row>
    <row r="96" spans="1:23" s="5" customFormat="1" ht="22.5">
      <c r="A96" s="323"/>
      <c r="B96" s="318"/>
      <c r="C96" s="367"/>
      <c r="D96" s="367"/>
      <c r="E96" s="318"/>
      <c r="F96" s="318"/>
      <c r="G96" s="318"/>
      <c r="H96" s="318"/>
      <c r="I96" s="55" t="s">
        <v>16</v>
      </c>
      <c r="J96" s="344"/>
      <c r="K96" s="52" t="s">
        <v>12</v>
      </c>
      <c r="L96" s="45"/>
      <c r="M96" s="45"/>
      <c r="N96" s="45"/>
      <c r="O96" s="90"/>
      <c r="P96" s="90">
        <v>1.198</v>
      </c>
      <c r="Q96" s="42">
        <f t="shared" si="13"/>
        <v>1.198</v>
      </c>
      <c r="R96" s="229"/>
      <c r="T96" s="2"/>
      <c r="U96" s="2"/>
      <c r="V96" s="2"/>
      <c r="W96" s="2"/>
    </row>
    <row r="97" spans="1:23" s="5" customFormat="1" ht="33.75">
      <c r="A97" s="323"/>
      <c r="B97" s="318"/>
      <c r="C97" s="367"/>
      <c r="D97" s="367"/>
      <c r="E97" s="318"/>
      <c r="F97" s="318"/>
      <c r="G97" s="318"/>
      <c r="H97" s="318"/>
      <c r="I97" s="55" t="s">
        <v>108</v>
      </c>
      <c r="J97" s="344"/>
      <c r="K97" s="52" t="s">
        <v>132</v>
      </c>
      <c r="L97" s="45"/>
      <c r="M97" s="45"/>
      <c r="N97" s="45"/>
      <c r="O97" s="90">
        <v>2</v>
      </c>
      <c r="P97" s="90"/>
      <c r="Q97" s="42">
        <f t="shared" si="13"/>
        <v>2</v>
      </c>
      <c r="R97" s="229"/>
      <c r="T97" s="2"/>
      <c r="U97" s="2"/>
      <c r="V97" s="2"/>
      <c r="W97" s="2"/>
    </row>
    <row r="98" spans="1:23" s="5" customFormat="1" ht="63">
      <c r="A98" s="323"/>
      <c r="B98" s="318"/>
      <c r="C98" s="367"/>
      <c r="D98" s="367"/>
      <c r="E98" s="318"/>
      <c r="F98" s="318"/>
      <c r="G98" s="318"/>
      <c r="H98" s="318"/>
      <c r="I98" s="48" t="s">
        <v>204</v>
      </c>
      <c r="J98" s="344"/>
      <c r="K98" s="59" t="s">
        <v>53</v>
      </c>
      <c r="L98" s="45"/>
      <c r="M98" s="45"/>
      <c r="N98" s="45"/>
      <c r="O98" s="89">
        <f>O99</f>
        <v>1.4993000000000001</v>
      </c>
      <c r="P98" s="89">
        <f>P99</f>
        <v>1.05</v>
      </c>
      <c r="Q98" s="42">
        <f t="shared" si="13"/>
        <v>2.5493000000000001</v>
      </c>
      <c r="R98" s="229"/>
      <c r="T98" s="2"/>
      <c r="U98" s="2"/>
      <c r="V98" s="2"/>
      <c r="W98" s="2"/>
    </row>
    <row r="99" spans="1:23" s="5" customFormat="1" ht="22.5">
      <c r="A99" s="323"/>
      <c r="B99" s="318"/>
      <c r="C99" s="367"/>
      <c r="D99" s="367"/>
      <c r="E99" s="318"/>
      <c r="F99" s="318"/>
      <c r="G99" s="318"/>
      <c r="H99" s="318"/>
      <c r="I99" s="55" t="s">
        <v>16</v>
      </c>
      <c r="J99" s="344"/>
      <c r="K99" s="52" t="s">
        <v>12</v>
      </c>
      <c r="L99" s="45"/>
      <c r="M99" s="45"/>
      <c r="N99" s="45"/>
      <c r="O99" s="90">
        <v>1.4993000000000001</v>
      </c>
      <c r="P99" s="90">
        <v>1.05</v>
      </c>
      <c r="Q99" s="42">
        <f t="shared" si="13"/>
        <v>2.5493000000000001</v>
      </c>
      <c r="R99" s="229"/>
      <c r="T99" s="2"/>
      <c r="U99" s="2"/>
      <c r="V99" s="2"/>
      <c r="W99" s="2"/>
    </row>
    <row r="100" spans="1:23" s="5" customFormat="1" ht="21">
      <c r="A100" s="323"/>
      <c r="B100" s="318"/>
      <c r="C100" s="367"/>
      <c r="D100" s="367"/>
      <c r="E100" s="318"/>
      <c r="F100" s="318"/>
      <c r="G100" s="318"/>
      <c r="H100" s="318"/>
      <c r="I100" s="48" t="s">
        <v>29</v>
      </c>
      <c r="J100" s="344"/>
      <c r="K100" s="59" t="s">
        <v>55</v>
      </c>
      <c r="L100" s="45"/>
      <c r="M100" s="45"/>
      <c r="N100" s="45"/>
      <c r="O100" s="89">
        <f>O101</f>
        <v>0.55100000000000005</v>
      </c>
      <c r="P100" s="89"/>
      <c r="Q100" s="42">
        <f t="shared" si="13"/>
        <v>0.55100000000000005</v>
      </c>
      <c r="R100" s="229"/>
      <c r="T100" s="2"/>
      <c r="U100" s="2"/>
      <c r="V100" s="2"/>
      <c r="W100" s="2"/>
    </row>
    <row r="101" spans="1:23" s="5" customFormat="1" ht="22.5">
      <c r="A101" s="323"/>
      <c r="B101" s="318"/>
      <c r="C101" s="367"/>
      <c r="D101" s="367"/>
      <c r="E101" s="318"/>
      <c r="F101" s="318"/>
      <c r="G101" s="318"/>
      <c r="H101" s="318"/>
      <c r="I101" s="55" t="s">
        <v>16</v>
      </c>
      <c r="J101" s="344"/>
      <c r="K101" s="52" t="s">
        <v>12</v>
      </c>
      <c r="L101" s="45"/>
      <c r="M101" s="45"/>
      <c r="N101" s="45"/>
      <c r="O101" s="90">
        <v>0.55100000000000005</v>
      </c>
      <c r="P101" s="90"/>
      <c r="Q101" s="42">
        <f t="shared" si="13"/>
        <v>0.55100000000000005</v>
      </c>
      <c r="R101" s="229"/>
      <c r="T101" s="2"/>
      <c r="U101" s="2"/>
      <c r="V101" s="2"/>
      <c r="W101" s="2"/>
    </row>
    <row r="102" spans="1:23" s="5" customFormat="1" ht="31.5">
      <c r="A102" s="323"/>
      <c r="B102" s="318"/>
      <c r="C102" s="367"/>
      <c r="D102" s="367"/>
      <c r="E102" s="318"/>
      <c r="F102" s="318"/>
      <c r="G102" s="318"/>
      <c r="H102" s="318"/>
      <c r="I102" s="48" t="s">
        <v>205</v>
      </c>
      <c r="J102" s="344"/>
      <c r="K102" s="59" t="s">
        <v>40</v>
      </c>
      <c r="L102" s="45"/>
      <c r="M102" s="45"/>
      <c r="N102" s="45"/>
      <c r="O102" s="89">
        <f>O103+O104</f>
        <v>0.315</v>
      </c>
      <c r="P102" s="89">
        <f>P103+P104</f>
        <v>0.28899999999999998</v>
      </c>
      <c r="Q102" s="42">
        <f t="shared" si="13"/>
        <v>0.60399999999999998</v>
      </c>
      <c r="R102" s="229"/>
      <c r="T102" s="2"/>
      <c r="U102" s="2"/>
      <c r="V102" s="2"/>
      <c r="W102" s="2"/>
    </row>
    <row r="103" spans="1:23" s="5" customFormat="1" ht="22.5">
      <c r="A103" s="323"/>
      <c r="B103" s="318"/>
      <c r="C103" s="367"/>
      <c r="D103" s="367"/>
      <c r="E103" s="318"/>
      <c r="F103" s="318"/>
      <c r="G103" s="318"/>
      <c r="H103" s="318"/>
      <c r="I103" s="55" t="s">
        <v>16</v>
      </c>
      <c r="J103" s="344"/>
      <c r="K103" s="52" t="s">
        <v>12</v>
      </c>
      <c r="L103" s="45"/>
      <c r="M103" s="45"/>
      <c r="N103" s="45"/>
      <c r="O103" s="90"/>
      <c r="P103" s="90">
        <v>0.28899999999999998</v>
      </c>
      <c r="Q103" s="42">
        <f t="shared" si="13"/>
        <v>0.28899999999999998</v>
      </c>
      <c r="R103" s="229"/>
      <c r="T103" s="2"/>
      <c r="U103" s="2"/>
      <c r="V103" s="2"/>
      <c r="W103" s="2"/>
    </row>
    <row r="104" spans="1:23" s="5" customFormat="1" ht="45">
      <c r="A104" s="324"/>
      <c r="B104" s="319"/>
      <c r="C104" s="367"/>
      <c r="D104" s="367"/>
      <c r="E104" s="318"/>
      <c r="F104" s="318"/>
      <c r="G104" s="318"/>
      <c r="H104" s="318"/>
      <c r="I104" s="55" t="s">
        <v>89</v>
      </c>
      <c r="J104" s="345"/>
      <c r="K104" s="52" t="s">
        <v>91</v>
      </c>
      <c r="L104" s="45"/>
      <c r="M104" s="45"/>
      <c r="N104" s="45"/>
      <c r="O104" s="90">
        <v>0.315</v>
      </c>
      <c r="P104" s="90"/>
      <c r="Q104" s="42">
        <f t="shared" si="13"/>
        <v>0.315</v>
      </c>
      <c r="R104" s="229"/>
      <c r="T104" s="2"/>
      <c r="U104" s="2"/>
      <c r="V104" s="2"/>
      <c r="W104" s="2"/>
    </row>
    <row r="105" spans="1:23" s="5" customFormat="1" ht="15" customHeight="1">
      <c r="A105" s="322">
        <v>5</v>
      </c>
      <c r="B105" s="317" t="s">
        <v>208</v>
      </c>
      <c r="C105" s="367"/>
      <c r="D105" s="367"/>
      <c r="E105" s="318"/>
      <c r="F105" s="318"/>
      <c r="G105" s="318"/>
      <c r="H105" s="318"/>
      <c r="I105" s="50" t="s">
        <v>13</v>
      </c>
      <c r="J105" s="343">
        <v>124</v>
      </c>
      <c r="K105" s="49"/>
      <c r="L105" s="45"/>
      <c r="M105" s="45"/>
      <c r="N105" s="45"/>
      <c r="O105" s="42">
        <f>O106+O111+O116+O118+O121+O123+O125+O127+O129+O132+O134</f>
        <v>123.23230000000001</v>
      </c>
      <c r="P105" s="42">
        <f>P106+P111+P116+P118+P121+P123+P125+P127+P129+P132+P134</f>
        <v>54.230900000000005</v>
      </c>
      <c r="Q105" s="42">
        <f t="shared" si="13"/>
        <v>177.46320000000003</v>
      </c>
      <c r="R105" s="229"/>
      <c r="T105" s="2"/>
      <c r="U105" s="2"/>
      <c r="V105" s="2"/>
      <c r="W105" s="2"/>
    </row>
    <row r="106" spans="1:23" s="5" customFormat="1" ht="42">
      <c r="A106" s="323"/>
      <c r="B106" s="318"/>
      <c r="C106" s="367"/>
      <c r="D106" s="367"/>
      <c r="E106" s="318"/>
      <c r="F106" s="318"/>
      <c r="G106" s="318"/>
      <c r="H106" s="318"/>
      <c r="I106" s="48" t="s">
        <v>200</v>
      </c>
      <c r="J106" s="344"/>
      <c r="K106" s="59" t="s">
        <v>10</v>
      </c>
      <c r="L106" s="45"/>
      <c r="M106" s="45"/>
      <c r="N106" s="45"/>
      <c r="O106" s="89">
        <f>O107+O108+O109+O110</f>
        <v>71.423699999999997</v>
      </c>
      <c r="P106" s="89">
        <f>P107+P108+P109+P110</f>
        <v>31.2254</v>
      </c>
      <c r="Q106" s="42">
        <f t="shared" si="13"/>
        <v>102.6491</v>
      </c>
      <c r="R106" s="229"/>
      <c r="T106" s="2"/>
      <c r="U106" s="2"/>
      <c r="V106" s="2"/>
      <c r="W106" s="2"/>
    </row>
    <row r="107" spans="1:23" s="5" customFormat="1" ht="22.5">
      <c r="A107" s="323"/>
      <c r="B107" s="318"/>
      <c r="C107" s="367"/>
      <c r="D107" s="367"/>
      <c r="E107" s="318"/>
      <c r="F107" s="318"/>
      <c r="G107" s="318"/>
      <c r="H107" s="318"/>
      <c r="I107" s="55" t="s">
        <v>26</v>
      </c>
      <c r="J107" s="344"/>
      <c r="K107" s="52" t="s">
        <v>11</v>
      </c>
      <c r="L107" s="45"/>
      <c r="M107" s="45"/>
      <c r="N107" s="45"/>
      <c r="O107" s="90">
        <v>0.83399999999999996</v>
      </c>
      <c r="P107" s="90"/>
      <c r="Q107" s="42">
        <f t="shared" si="13"/>
        <v>0.83399999999999996</v>
      </c>
      <c r="R107" s="229"/>
      <c r="T107" s="2"/>
      <c r="U107" s="2"/>
      <c r="V107" s="2"/>
      <c r="W107" s="2"/>
    </row>
    <row r="108" spans="1:23" s="5" customFormat="1" ht="22.5">
      <c r="A108" s="323"/>
      <c r="B108" s="318"/>
      <c r="C108" s="367"/>
      <c r="D108" s="367"/>
      <c r="E108" s="318"/>
      <c r="F108" s="318"/>
      <c r="G108" s="318"/>
      <c r="H108" s="318"/>
      <c r="I108" s="55" t="s">
        <v>16</v>
      </c>
      <c r="J108" s="344"/>
      <c r="K108" s="52" t="s">
        <v>12</v>
      </c>
      <c r="L108" s="45"/>
      <c r="M108" s="45"/>
      <c r="N108" s="45"/>
      <c r="O108" s="90">
        <v>2.4196</v>
      </c>
      <c r="P108" s="90">
        <v>31.2254</v>
      </c>
      <c r="Q108" s="42">
        <f t="shared" si="13"/>
        <v>33.645000000000003</v>
      </c>
      <c r="R108" s="229"/>
      <c r="T108" s="2"/>
      <c r="U108" s="2"/>
      <c r="V108" s="2"/>
      <c r="W108" s="2"/>
    </row>
    <row r="109" spans="1:23" s="5" customFormat="1" ht="45">
      <c r="A109" s="323"/>
      <c r="B109" s="318"/>
      <c r="C109" s="367"/>
      <c r="D109" s="367"/>
      <c r="E109" s="318"/>
      <c r="F109" s="318"/>
      <c r="G109" s="318"/>
      <c r="H109" s="318"/>
      <c r="I109" s="55" t="s">
        <v>27</v>
      </c>
      <c r="J109" s="344"/>
      <c r="K109" s="52" t="s">
        <v>28</v>
      </c>
      <c r="L109" s="45"/>
      <c r="M109" s="45"/>
      <c r="N109" s="45"/>
      <c r="O109" s="90">
        <v>66.986099999999993</v>
      </c>
      <c r="P109" s="90"/>
      <c r="Q109" s="42">
        <f t="shared" si="13"/>
        <v>66.986099999999993</v>
      </c>
      <c r="R109" s="229"/>
      <c r="T109" s="2"/>
      <c r="U109" s="2"/>
      <c r="V109" s="2"/>
      <c r="W109" s="2"/>
    </row>
    <row r="110" spans="1:23" s="5" customFormat="1" ht="33.75">
      <c r="A110" s="323"/>
      <c r="B110" s="318"/>
      <c r="C110" s="367"/>
      <c r="D110" s="367"/>
      <c r="E110" s="318"/>
      <c r="F110" s="318"/>
      <c r="G110" s="318"/>
      <c r="H110" s="318"/>
      <c r="I110" s="55" t="s">
        <v>198</v>
      </c>
      <c r="J110" s="344"/>
      <c r="K110" s="52" t="s">
        <v>17</v>
      </c>
      <c r="L110" s="45"/>
      <c r="M110" s="45"/>
      <c r="N110" s="45"/>
      <c r="O110" s="90">
        <v>1.1839999999999999</v>
      </c>
      <c r="P110" s="90"/>
      <c r="Q110" s="42">
        <f t="shared" si="13"/>
        <v>1.1839999999999999</v>
      </c>
      <c r="R110" s="229"/>
      <c r="T110" s="2"/>
      <c r="U110" s="2"/>
      <c r="V110" s="2"/>
      <c r="W110" s="2"/>
    </row>
    <row r="111" spans="1:23" s="5" customFormat="1" ht="21">
      <c r="A111" s="323"/>
      <c r="B111" s="318"/>
      <c r="C111" s="367"/>
      <c r="D111" s="367"/>
      <c r="E111" s="318"/>
      <c r="F111" s="318"/>
      <c r="G111" s="318"/>
      <c r="H111" s="318"/>
      <c r="I111" s="48" t="s">
        <v>202</v>
      </c>
      <c r="J111" s="344"/>
      <c r="K111" s="59" t="s">
        <v>30</v>
      </c>
      <c r="L111" s="45"/>
      <c r="M111" s="45"/>
      <c r="N111" s="45"/>
      <c r="O111" s="89">
        <f>O112+O113+O114+O115</f>
        <v>21.7301</v>
      </c>
      <c r="P111" s="89">
        <f>P112+P113+P114+P115</f>
        <v>12.0739</v>
      </c>
      <c r="Q111" s="42">
        <f t="shared" si="13"/>
        <v>33.804000000000002</v>
      </c>
      <c r="R111" s="229"/>
      <c r="T111" s="2"/>
      <c r="U111" s="2"/>
      <c r="V111" s="2"/>
      <c r="W111" s="2"/>
    </row>
    <row r="112" spans="1:23" s="5" customFormat="1" ht="22.5">
      <c r="A112" s="323"/>
      <c r="B112" s="318"/>
      <c r="C112" s="367"/>
      <c r="D112" s="367"/>
      <c r="E112" s="318"/>
      <c r="F112" s="318"/>
      <c r="G112" s="318"/>
      <c r="H112" s="318"/>
      <c r="I112" s="55" t="s">
        <v>26</v>
      </c>
      <c r="J112" s="344"/>
      <c r="K112" s="52" t="s">
        <v>11</v>
      </c>
      <c r="L112" s="45"/>
      <c r="M112" s="45"/>
      <c r="N112" s="45"/>
      <c r="O112" s="90">
        <v>4.8079999999999998</v>
      </c>
      <c r="P112" s="90"/>
      <c r="Q112" s="42">
        <f t="shared" si="13"/>
        <v>4.8079999999999998</v>
      </c>
      <c r="R112" s="229"/>
      <c r="T112" s="2"/>
      <c r="U112" s="2"/>
      <c r="V112" s="2"/>
      <c r="W112" s="2"/>
    </row>
    <row r="113" spans="1:23" s="5" customFormat="1" ht="22.5">
      <c r="A113" s="323"/>
      <c r="B113" s="318"/>
      <c r="C113" s="367"/>
      <c r="D113" s="367"/>
      <c r="E113" s="318"/>
      <c r="F113" s="318"/>
      <c r="G113" s="318"/>
      <c r="H113" s="318"/>
      <c r="I113" s="55" t="s">
        <v>16</v>
      </c>
      <c r="J113" s="344"/>
      <c r="K113" s="52" t="s">
        <v>12</v>
      </c>
      <c r="L113" s="45"/>
      <c r="M113" s="45"/>
      <c r="N113" s="45"/>
      <c r="O113" s="90"/>
      <c r="P113" s="90">
        <v>12.0739</v>
      </c>
      <c r="Q113" s="42">
        <f t="shared" si="13"/>
        <v>12.0739</v>
      </c>
      <c r="R113" s="229"/>
      <c r="T113" s="2"/>
      <c r="U113" s="2"/>
      <c r="V113" s="2"/>
      <c r="W113" s="2"/>
    </row>
    <row r="114" spans="1:23" s="5" customFormat="1" ht="45">
      <c r="A114" s="323"/>
      <c r="B114" s="318"/>
      <c r="C114" s="367"/>
      <c r="D114" s="367"/>
      <c r="E114" s="318"/>
      <c r="F114" s="318"/>
      <c r="G114" s="318"/>
      <c r="H114" s="318"/>
      <c r="I114" s="55" t="s">
        <v>59</v>
      </c>
      <c r="J114" s="344"/>
      <c r="K114" s="52" t="s">
        <v>68</v>
      </c>
      <c r="L114" s="45"/>
      <c r="M114" s="45"/>
      <c r="N114" s="45"/>
      <c r="O114" s="90">
        <v>9.8820999999999994</v>
      </c>
      <c r="P114" s="90"/>
      <c r="Q114" s="42">
        <f t="shared" si="13"/>
        <v>9.8820999999999994</v>
      </c>
      <c r="R114" s="229"/>
      <c r="T114" s="2"/>
      <c r="U114" s="2"/>
      <c r="V114" s="2"/>
      <c r="W114" s="2"/>
    </row>
    <row r="115" spans="1:23" s="5" customFormat="1" ht="33.75">
      <c r="A115" s="323"/>
      <c r="B115" s="318"/>
      <c r="C115" s="367"/>
      <c r="D115" s="367"/>
      <c r="E115" s="318"/>
      <c r="F115" s="318"/>
      <c r="G115" s="318"/>
      <c r="H115" s="318"/>
      <c r="I115" s="55" t="s">
        <v>198</v>
      </c>
      <c r="J115" s="344"/>
      <c r="K115" s="52" t="s">
        <v>17</v>
      </c>
      <c r="L115" s="45"/>
      <c r="M115" s="45"/>
      <c r="N115" s="45"/>
      <c r="O115" s="90">
        <v>7.04</v>
      </c>
      <c r="P115" s="90"/>
      <c r="Q115" s="42">
        <f t="shared" si="13"/>
        <v>7.04</v>
      </c>
      <c r="R115" s="229"/>
      <c r="T115" s="2"/>
      <c r="U115" s="2"/>
      <c r="V115" s="2"/>
      <c r="W115" s="2"/>
    </row>
    <row r="116" spans="1:23" s="5" customFormat="1" ht="21">
      <c r="A116" s="323"/>
      <c r="B116" s="318"/>
      <c r="C116" s="367"/>
      <c r="D116" s="367"/>
      <c r="E116" s="318"/>
      <c r="F116" s="318"/>
      <c r="G116" s="318"/>
      <c r="H116" s="318"/>
      <c r="I116" s="48" t="s">
        <v>209</v>
      </c>
      <c r="J116" s="344"/>
      <c r="K116" s="59" t="s">
        <v>44</v>
      </c>
      <c r="L116" s="45"/>
      <c r="M116" s="45"/>
      <c r="N116" s="45"/>
      <c r="O116" s="89">
        <f>O117</f>
        <v>0.3357</v>
      </c>
      <c r="P116" s="89">
        <f>P117</f>
        <v>0.71579999999999999</v>
      </c>
      <c r="Q116" s="42">
        <f t="shared" si="13"/>
        <v>1.0514999999999999</v>
      </c>
      <c r="R116" s="229"/>
      <c r="T116" s="2"/>
      <c r="U116" s="2"/>
      <c r="V116" s="2"/>
      <c r="W116" s="2"/>
    </row>
    <row r="117" spans="1:23" s="5" customFormat="1" ht="22.5">
      <c r="A117" s="323"/>
      <c r="B117" s="318"/>
      <c r="C117" s="367"/>
      <c r="D117" s="367"/>
      <c r="E117" s="318"/>
      <c r="F117" s="318"/>
      <c r="G117" s="318"/>
      <c r="H117" s="318"/>
      <c r="I117" s="55" t="s">
        <v>16</v>
      </c>
      <c r="J117" s="344"/>
      <c r="K117" s="52" t="s">
        <v>12</v>
      </c>
      <c r="L117" s="45"/>
      <c r="M117" s="45"/>
      <c r="N117" s="45"/>
      <c r="O117" s="90">
        <v>0.3357</v>
      </c>
      <c r="P117" s="90">
        <v>0.71579999999999999</v>
      </c>
      <c r="Q117" s="42">
        <f t="shared" si="13"/>
        <v>1.0514999999999999</v>
      </c>
      <c r="R117" s="229"/>
      <c r="T117" s="2"/>
      <c r="U117" s="2"/>
      <c r="V117" s="2"/>
      <c r="W117" s="2"/>
    </row>
    <row r="118" spans="1:23" s="5" customFormat="1" ht="21">
      <c r="A118" s="323"/>
      <c r="B118" s="318"/>
      <c r="C118" s="367"/>
      <c r="D118" s="367"/>
      <c r="E118" s="318"/>
      <c r="F118" s="318"/>
      <c r="G118" s="318"/>
      <c r="H118" s="318"/>
      <c r="I118" s="48" t="s">
        <v>194</v>
      </c>
      <c r="J118" s="344"/>
      <c r="K118" s="59" t="s">
        <v>52</v>
      </c>
      <c r="L118" s="45"/>
      <c r="M118" s="45"/>
      <c r="N118" s="45"/>
      <c r="O118" s="89">
        <f>O119+O120</f>
        <v>10.107600000000001</v>
      </c>
      <c r="P118" s="89">
        <f>P119+P120</f>
        <v>5.8369999999999997</v>
      </c>
      <c r="Q118" s="42">
        <f t="shared" si="13"/>
        <v>15.944600000000001</v>
      </c>
      <c r="R118" s="229"/>
      <c r="T118" s="2"/>
      <c r="U118" s="2"/>
      <c r="V118" s="2"/>
      <c r="W118" s="2"/>
    </row>
    <row r="119" spans="1:23" s="5" customFormat="1" ht="22.5">
      <c r="A119" s="323"/>
      <c r="B119" s="318"/>
      <c r="C119" s="367"/>
      <c r="D119" s="367"/>
      <c r="E119" s="318"/>
      <c r="F119" s="318"/>
      <c r="G119" s="318"/>
      <c r="H119" s="318"/>
      <c r="I119" s="55" t="s">
        <v>16</v>
      </c>
      <c r="J119" s="344"/>
      <c r="K119" s="52" t="s">
        <v>12</v>
      </c>
      <c r="L119" s="45"/>
      <c r="M119" s="45"/>
      <c r="N119" s="45"/>
      <c r="O119" s="90">
        <v>9.1080000000000005</v>
      </c>
      <c r="P119" s="90">
        <v>5.8369999999999997</v>
      </c>
      <c r="Q119" s="42">
        <f t="shared" si="13"/>
        <v>14.945</v>
      </c>
      <c r="R119" s="229"/>
      <c r="T119" s="2"/>
      <c r="U119" s="2"/>
      <c r="V119" s="2"/>
      <c r="W119" s="2"/>
    </row>
    <row r="120" spans="1:23" s="5" customFormat="1" ht="33.75">
      <c r="A120" s="323"/>
      <c r="B120" s="318"/>
      <c r="C120" s="367"/>
      <c r="D120" s="367"/>
      <c r="E120" s="318"/>
      <c r="F120" s="318"/>
      <c r="G120" s="318"/>
      <c r="H120" s="318"/>
      <c r="I120" s="55" t="s">
        <v>201</v>
      </c>
      <c r="J120" s="344"/>
      <c r="K120" s="52" t="s">
        <v>207</v>
      </c>
      <c r="L120" s="45"/>
      <c r="M120" s="45"/>
      <c r="N120" s="45"/>
      <c r="O120" s="90">
        <v>0.99960000000000004</v>
      </c>
      <c r="P120" s="90"/>
      <c r="Q120" s="42">
        <f t="shared" si="13"/>
        <v>0.99960000000000004</v>
      </c>
      <c r="R120" s="229"/>
      <c r="T120" s="2"/>
      <c r="U120" s="2"/>
      <c r="V120" s="2"/>
      <c r="W120" s="2"/>
    </row>
    <row r="121" spans="1:23" s="5" customFormat="1" ht="21">
      <c r="A121" s="323"/>
      <c r="B121" s="318"/>
      <c r="C121" s="367"/>
      <c r="D121" s="367"/>
      <c r="E121" s="318"/>
      <c r="F121" s="318"/>
      <c r="G121" s="318"/>
      <c r="H121" s="318"/>
      <c r="I121" s="48" t="s">
        <v>195</v>
      </c>
      <c r="J121" s="344"/>
      <c r="K121" s="59" t="s">
        <v>46</v>
      </c>
      <c r="L121" s="45"/>
      <c r="M121" s="45"/>
      <c r="N121" s="45"/>
      <c r="O121" s="89">
        <f>O122</f>
        <v>1.1089</v>
      </c>
      <c r="P121" s="89">
        <f>P122</f>
        <v>3.2130000000000001</v>
      </c>
      <c r="Q121" s="42">
        <f t="shared" si="13"/>
        <v>4.3219000000000003</v>
      </c>
      <c r="R121" s="229"/>
      <c r="T121" s="2"/>
      <c r="U121" s="2"/>
      <c r="V121" s="2"/>
      <c r="W121" s="2"/>
    </row>
    <row r="122" spans="1:23" s="5" customFormat="1" ht="22.5">
      <c r="A122" s="323"/>
      <c r="B122" s="318"/>
      <c r="C122" s="367"/>
      <c r="D122" s="367"/>
      <c r="E122" s="318"/>
      <c r="F122" s="318"/>
      <c r="G122" s="318"/>
      <c r="H122" s="318"/>
      <c r="I122" s="55" t="s">
        <v>16</v>
      </c>
      <c r="J122" s="344"/>
      <c r="K122" s="52" t="s">
        <v>12</v>
      </c>
      <c r="L122" s="45"/>
      <c r="M122" s="45"/>
      <c r="N122" s="45"/>
      <c r="O122" s="90">
        <v>1.1089</v>
      </c>
      <c r="P122" s="90">
        <v>3.2130000000000001</v>
      </c>
      <c r="Q122" s="42">
        <f t="shared" si="13"/>
        <v>4.3219000000000003</v>
      </c>
      <c r="R122" s="229"/>
      <c r="T122" s="2"/>
      <c r="U122" s="2"/>
      <c r="V122" s="2"/>
      <c r="W122" s="2"/>
    </row>
    <row r="123" spans="1:23" s="5" customFormat="1" ht="31.5">
      <c r="A123" s="323"/>
      <c r="B123" s="318"/>
      <c r="C123" s="367"/>
      <c r="D123" s="367"/>
      <c r="E123" s="318"/>
      <c r="F123" s="318"/>
      <c r="G123" s="318"/>
      <c r="H123" s="318"/>
      <c r="I123" s="48" t="s">
        <v>210</v>
      </c>
      <c r="J123" s="344"/>
      <c r="K123" s="59" t="s">
        <v>82</v>
      </c>
      <c r="L123" s="45"/>
      <c r="M123" s="45"/>
      <c r="N123" s="45"/>
      <c r="O123" s="89">
        <f>O124</f>
        <v>1.53</v>
      </c>
      <c r="P123" s="89">
        <f>P124</f>
        <v>0.98299999999999998</v>
      </c>
      <c r="Q123" s="42">
        <f t="shared" si="13"/>
        <v>2.5129999999999999</v>
      </c>
      <c r="R123" s="229"/>
      <c r="T123" s="2"/>
      <c r="U123" s="2"/>
      <c r="V123" s="2"/>
      <c r="W123" s="2"/>
    </row>
    <row r="124" spans="1:23" s="5" customFormat="1" ht="22.5">
      <c r="A124" s="323"/>
      <c r="B124" s="318"/>
      <c r="C124" s="367"/>
      <c r="D124" s="367"/>
      <c r="E124" s="318"/>
      <c r="F124" s="318"/>
      <c r="G124" s="318"/>
      <c r="H124" s="318"/>
      <c r="I124" s="55" t="s">
        <v>16</v>
      </c>
      <c r="J124" s="344"/>
      <c r="K124" s="52" t="s">
        <v>12</v>
      </c>
      <c r="L124" s="45"/>
      <c r="M124" s="45"/>
      <c r="N124" s="45"/>
      <c r="O124" s="90">
        <v>1.53</v>
      </c>
      <c r="P124" s="90">
        <v>0.98299999999999998</v>
      </c>
      <c r="Q124" s="42">
        <f t="shared" si="13"/>
        <v>2.5129999999999999</v>
      </c>
      <c r="R124" s="229"/>
      <c r="T124" s="2"/>
      <c r="U124" s="2"/>
      <c r="V124" s="2"/>
      <c r="W124" s="2"/>
    </row>
    <row r="125" spans="1:23" s="5" customFormat="1" ht="21">
      <c r="A125" s="323"/>
      <c r="B125" s="318"/>
      <c r="C125" s="367"/>
      <c r="D125" s="367"/>
      <c r="E125" s="318"/>
      <c r="F125" s="318"/>
      <c r="G125" s="318"/>
      <c r="H125" s="318"/>
      <c r="I125" s="48" t="s">
        <v>196</v>
      </c>
      <c r="J125" s="344"/>
      <c r="K125" s="59" t="s">
        <v>11</v>
      </c>
      <c r="L125" s="45"/>
      <c r="M125" s="45"/>
      <c r="N125" s="45"/>
      <c r="O125" s="89">
        <f>O126</f>
        <v>1.3571</v>
      </c>
      <c r="P125" s="89"/>
      <c r="Q125" s="42">
        <f t="shared" si="13"/>
        <v>1.3571</v>
      </c>
      <c r="R125" s="229"/>
      <c r="T125" s="2"/>
      <c r="U125" s="2"/>
      <c r="V125" s="2"/>
      <c r="W125" s="2"/>
    </row>
    <row r="126" spans="1:23" s="5" customFormat="1" ht="22.5">
      <c r="A126" s="323"/>
      <c r="B126" s="318"/>
      <c r="C126" s="367"/>
      <c r="D126" s="367"/>
      <c r="E126" s="318"/>
      <c r="F126" s="318"/>
      <c r="G126" s="318"/>
      <c r="H126" s="318"/>
      <c r="I126" s="55" t="s">
        <v>16</v>
      </c>
      <c r="J126" s="344"/>
      <c r="K126" s="52" t="s">
        <v>12</v>
      </c>
      <c r="L126" s="45"/>
      <c r="M126" s="45"/>
      <c r="N126" s="45"/>
      <c r="O126" s="90">
        <v>1.3571</v>
      </c>
      <c r="P126" s="90"/>
      <c r="Q126" s="42">
        <f t="shared" si="13"/>
        <v>1.3571</v>
      </c>
      <c r="R126" s="229"/>
      <c r="T126" s="2"/>
      <c r="U126" s="2"/>
      <c r="V126" s="2"/>
      <c r="W126" s="2"/>
    </row>
    <row r="127" spans="1:23" s="5" customFormat="1" ht="63">
      <c r="A127" s="323"/>
      <c r="B127" s="318"/>
      <c r="C127" s="367"/>
      <c r="D127" s="367"/>
      <c r="E127" s="318"/>
      <c r="F127" s="318"/>
      <c r="G127" s="318"/>
      <c r="H127" s="318"/>
      <c r="I127" s="48" t="s">
        <v>204</v>
      </c>
      <c r="J127" s="344"/>
      <c r="K127" s="59" t="s">
        <v>53</v>
      </c>
      <c r="L127" s="45"/>
      <c r="M127" s="45"/>
      <c r="N127" s="45"/>
      <c r="O127" s="89">
        <f>O128</f>
        <v>1.0625</v>
      </c>
      <c r="P127" s="89">
        <f>P128</f>
        <v>0</v>
      </c>
      <c r="Q127" s="42">
        <f t="shared" si="13"/>
        <v>1.0625</v>
      </c>
      <c r="R127" s="229"/>
      <c r="T127" s="2"/>
      <c r="U127" s="2"/>
      <c r="V127" s="2"/>
      <c r="W127" s="2"/>
    </row>
    <row r="128" spans="1:23" s="5" customFormat="1" ht="22.5">
      <c r="A128" s="323"/>
      <c r="B128" s="318"/>
      <c r="C128" s="367"/>
      <c r="D128" s="367"/>
      <c r="E128" s="318"/>
      <c r="F128" s="318"/>
      <c r="G128" s="318"/>
      <c r="H128" s="318"/>
      <c r="I128" s="55" t="s">
        <v>16</v>
      </c>
      <c r="J128" s="344"/>
      <c r="K128" s="52" t="s">
        <v>12</v>
      </c>
      <c r="L128" s="45"/>
      <c r="M128" s="45"/>
      <c r="N128" s="45"/>
      <c r="O128" s="90">
        <v>1.0625</v>
      </c>
      <c r="P128" s="90"/>
      <c r="Q128" s="42">
        <f t="shared" si="13"/>
        <v>1.0625</v>
      </c>
      <c r="R128" s="229"/>
      <c r="T128" s="2"/>
      <c r="U128" s="2"/>
      <c r="V128" s="2"/>
      <c r="W128" s="2"/>
    </row>
    <row r="129" spans="1:23" s="5" customFormat="1" ht="63">
      <c r="A129" s="323"/>
      <c r="B129" s="318"/>
      <c r="C129" s="367"/>
      <c r="D129" s="367"/>
      <c r="E129" s="318"/>
      <c r="F129" s="318"/>
      <c r="G129" s="318"/>
      <c r="H129" s="318"/>
      <c r="I129" s="48" t="s">
        <v>204</v>
      </c>
      <c r="J129" s="344"/>
      <c r="K129" s="59" t="s">
        <v>40</v>
      </c>
      <c r="L129" s="45"/>
      <c r="M129" s="45"/>
      <c r="N129" s="45"/>
      <c r="O129" s="89"/>
      <c r="P129" s="89">
        <f>P130</f>
        <v>0.18279999999999999</v>
      </c>
      <c r="Q129" s="42">
        <f t="shared" si="13"/>
        <v>0.18279999999999999</v>
      </c>
      <c r="R129" s="229"/>
      <c r="T129" s="2"/>
      <c r="U129" s="2"/>
      <c r="V129" s="2"/>
      <c r="W129" s="2"/>
    </row>
    <row r="130" spans="1:23" s="5" customFormat="1" ht="22.5">
      <c r="A130" s="323"/>
      <c r="B130" s="318"/>
      <c r="C130" s="367"/>
      <c r="D130" s="367"/>
      <c r="E130" s="318"/>
      <c r="F130" s="318"/>
      <c r="G130" s="318"/>
      <c r="H130" s="318"/>
      <c r="I130" s="55" t="s">
        <v>16</v>
      </c>
      <c r="J130" s="344"/>
      <c r="K130" s="52" t="s">
        <v>12</v>
      </c>
      <c r="L130" s="45"/>
      <c r="M130" s="45"/>
      <c r="N130" s="45"/>
      <c r="O130" s="90"/>
      <c r="P130" s="90">
        <v>0.18279999999999999</v>
      </c>
      <c r="Q130" s="42">
        <f t="shared" si="13"/>
        <v>0.18279999999999999</v>
      </c>
      <c r="R130" s="229"/>
      <c r="T130" s="2"/>
      <c r="U130" s="2"/>
      <c r="V130" s="2"/>
      <c r="W130" s="2"/>
    </row>
    <row r="131" spans="1:23" s="5" customFormat="1" ht="45">
      <c r="A131" s="323"/>
      <c r="B131" s="318"/>
      <c r="C131" s="367"/>
      <c r="D131" s="367"/>
      <c r="E131" s="318"/>
      <c r="F131" s="318"/>
      <c r="G131" s="318"/>
      <c r="H131" s="318"/>
      <c r="I131" s="55" t="s">
        <v>89</v>
      </c>
      <c r="J131" s="344"/>
      <c r="K131" s="52" t="s">
        <v>91</v>
      </c>
      <c r="L131" s="45"/>
      <c r="M131" s="45"/>
      <c r="N131" s="45"/>
      <c r="O131" s="90"/>
      <c r="P131" s="90"/>
      <c r="Q131" s="42">
        <f t="shared" si="13"/>
        <v>0</v>
      </c>
      <c r="R131" s="229"/>
      <c r="T131" s="2"/>
      <c r="U131" s="2"/>
      <c r="V131" s="2"/>
      <c r="W131" s="2"/>
    </row>
    <row r="132" spans="1:23" s="5" customFormat="1" ht="105">
      <c r="A132" s="323"/>
      <c r="B132" s="318"/>
      <c r="C132" s="367"/>
      <c r="D132" s="367"/>
      <c r="E132" s="318"/>
      <c r="F132" s="318"/>
      <c r="G132" s="318"/>
      <c r="H132" s="318"/>
      <c r="I132" s="48" t="s">
        <v>211</v>
      </c>
      <c r="J132" s="344"/>
      <c r="K132" s="59" t="s">
        <v>144</v>
      </c>
      <c r="L132" s="45"/>
      <c r="M132" s="45"/>
      <c r="N132" s="45"/>
      <c r="O132" s="89">
        <f>O133</f>
        <v>6.4089999999999998</v>
      </c>
      <c r="P132" s="89">
        <f>P133</f>
        <v>0</v>
      </c>
      <c r="Q132" s="42">
        <f t="shared" si="13"/>
        <v>6.4089999999999998</v>
      </c>
      <c r="R132" s="229"/>
      <c r="T132" s="2"/>
      <c r="U132" s="2"/>
      <c r="V132" s="2"/>
      <c r="W132" s="2"/>
    </row>
    <row r="133" spans="1:23" s="5" customFormat="1" ht="22.5">
      <c r="A133" s="323"/>
      <c r="B133" s="318"/>
      <c r="C133" s="367"/>
      <c r="D133" s="367"/>
      <c r="E133" s="318"/>
      <c r="F133" s="318"/>
      <c r="G133" s="318"/>
      <c r="H133" s="318"/>
      <c r="I133" s="55" t="s">
        <v>16</v>
      </c>
      <c r="J133" s="344"/>
      <c r="K133" s="52" t="s">
        <v>12</v>
      </c>
      <c r="L133" s="45"/>
      <c r="M133" s="45"/>
      <c r="N133" s="45"/>
      <c r="O133" s="90">
        <v>6.4089999999999998</v>
      </c>
      <c r="P133" s="90"/>
      <c r="Q133" s="42">
        <f t="shared" si="13"/>
        <v>6.4089999999999998</v>
      </c>
      <c r="R133" s="229"/>
      <c r="T133" s="2"/>
      <c r="U133" s="2"/>
      <c r="V133" s="2"/>
      <c r="W133" s="2"/>
    </row>
    <row r="134" spans="1:23" s="5" customFormat="1" ht="63">
      <c r="A134" s="323"/>
      <c r="B134" s="318"/>
      <c r="C134" s="367"/>
      <c r="D134" s="367"/>
      <c r="E134" s="318"/>
      <c r="F134" s="318"/>
      <c r="G134" s="318"/>
      <c r="H134" s="318"/>
      <c r="I134" s="48" t="s">
        <v>212</v>
      </c>
      <c r="J134" s="344"/>
      <c r="K134" s="59" t="s">
        <v>213</v>
      </c>
      <c r="L134" s="42"/>
      <c r="M134" s="42"/>
      <c r="N134" s="42"/>
      <c r="O134" s="89">
        <f>O135</f>
        <v>8.1677</v>
      </c>
      <c r="P134" s="89">
        <f>P135</f>
        <v>0</v>
      </c>
      <c r="Q134" s="42">
        <f t="shared" si="13"/>
        <v>8.1677</v>
      </c>
      <c r="R134" s="229"/>
      <c r="T134" s="2"/>
      <c r="U134" s="2"/>
      <c r="V134" s="2"/>
      <c r="W134" s="2"/>
    </row>
    <row r="135" spans="1:23" s="5" customFormat="1" ht="33.75">
      <c r="A135" s="324"/>
      <c r="B135" s="319"/>
      <c r="C135" s="367"/>
      <c r="D135" s="367"/>
      <c r="E135" s="318"/>
      <c r="F135" s="318"/>
      <c r="G135" s="318"/>
      <c r="H135" s="318"/>
      <c r="I135" s="55" t="s">
        <v>201</v>
      </c>
      <c r="J135" s="345"/>
      <c r="K135" s="52" t="s">
        <v>207</v>
      </c>
      <c r="L135" s="45"/>
      <c r="M135" s="45"/>
      <c r="N135" s="45"/>
      <c r="O135" s="90">
        <v>8.1677</v>
      </c>
      <c r="P135" s="90"/>
      <c r="Q135" s="42">
        <f t="shared" si="13"/>
        <v>8.1677</v>
      </c>
      <c r="R135" s="229"/>
      <c r="T135" s="2"/>
      <c r="U135" s="2"/>
      <c r="V135" s="2"/>
      <c r="W135" s="2"/>
    </row>
    <row r="136" spans="1:23" s="5" customFormat="1" ht="15" customHeight="1">
      <c r="A136" s="322">
        <v>6</v>
      </c>
      <c r="B136" s="317" t="s">
        <v>214</v>
      </c>
      <c r="C136" s="367"/>
      <c r="D136" s="367"/>
      <c r="E136" s="318"/>
      <c r="F136" s="318"/>
      <c r="G136" s="318"/>
      <c r="H136" s="318"/>
      <c r="I136" s="50" t="s">
        <v>13</v>
      </c>
      <c r="J136" s="343">
        <v>124</v>
      </c>
      <c r="K136" s="49"/>
      <c r="L136" s="45"/>
      <c r="M136" s="45"/>
      <c r="N136" s="45"/>
      <c r="O136" s="42">
        <f>+O137+O142+O147+O149+O152+O154+O157+O160</f>
        <v>71.007099999999994</v>
      </c>
      <c r="P136" s="42">
        <f>+P137+P142+P147+P149+P152+P154+P157+P160</f>
        <v>42.288600000000002</v>
      </c>
      <c r="Q136" s="42">
        <f t="shared" si="13"/>
        <v>113.2957</v>
      </c>
      <c r="R136" s="229"/>
      <c r="T136" s="2"/>
      <c r="U136" s="2"/>
      <c r="V136" s="2"/>
      <c r="W136" s="2"/>
    </row>
    <row r="137" spans="1:23" s="5" customFormat="1" ht="42">
      <c r="A137" s="323"/>
      <c r="B137" s="318"/>
      <c r="C137" s="367"/>
      <c r="D137" s="367"/>
      <c r="E137" s="318"/>
      <c r="F137" s="318"/>
      <c r="G137" s="318"/>
      <c r="H137" s="318"/>
      <c r="I137" s="48" t="s">
        <v>200</v>
      </c>
      <c r="J137" s="344"/>
      <c r="K137" s="59" t="s">
        <v>10</v>
      </c>
      <c r="L137" s="45"/>
      <c r="M137" s="45"/>
      <c r="N137" s="45"/>
      <c r="O137" s="89">
        <f>O138+O139+O140+O141</f>
        <v>50.547699999999999</v>
      </c>
      <c r="P137" s="89">
        <f>P138+P139+P140+P141</f>
        <v>27.752400000000002</v>
      </c>
      <c r="Q137" s="42">
        <f t="shared" si="13"/>
        <v>78.3001</v>
      </c>
      <c r="R137" s="229"/>
      <c r="T137" s="2"/>
      <c r="U137" s="2"/>
      <c r="V137" s="2"/>
      <c r="W137" s="2"/>
    </row>
    <row r="138" spans="1:23" s="5" customFormat="1" ht="22.5">
      <c r="A138" s="323"/>
      <c r="B138" s="318"/>
      <c r="C138" s="367"/>
      <c r="D138" s="367"/>
      <c r="E138" s="318"/>
      <c r="F138" s="318"/>
      <c r="G138" s="318"/>
      <c r="H138" s="318"/>
      <c r="I138" s="55" t="s">
        <v>26</v>
      </c>
      <c r="J138" s="344"/>
      <c r="K138" s="52" t="s">
        <v>11</v>
      </c>
      <c r="L138" s="45"/>
      <c r="M138" s="45"/>
      <c r="N138" s="45"/>
      <c r="O138" s="90">
        <v>0.86599999999999999</v>
      </c>
      <c r="P138" s="90"/>
      <c r="Q138" s="42">
        <f t="shared" si="13"/>
        <v>0.86599999999999999</v>
      </c>
      <c r="R138" s="229"/>
      <c r="T138" s="2"/>
      <c r="U138" s="2"/>
      <c r="V138" s="2"/>
      <c r="W138" s="2"/>
    </row>
    <row r="139" spans="1:23" s="5" customFormat="1" ht="22.5">
      <c r="A139" s="323"/>
      <c r="B139" s="318"/>
      <c r="C139" s="367"/>
      <c r="D139" s="367"/>
      <c r="E139" s="318"/>
      <c r="F139" s="318"/>
      <c r="G139" s="318"/>
      <c r="H139" s="318"/>
      <c r="I139" s="55" t="s">
        <v>16</v>
      </c>
      <c r="J139" s="344"/>
      <c r="K139" s="52" t="s">
        <v>12</v>
      </c>
      <c r="L139" s="45"/>
      <c r="M139" s="45"/>
      <c r="N139" s="45"/>
      <c r="O139" s="90"/>
      <c r="P139" s="90">
        <v>27.752400000000002</v>
      </c>
      <c r="Q139" s="42">
        <f t="shared" si="13"/>
        <v>27.752400000000002</v>
      </c>
      <c r="R139" s="229"/>
      <c r="T139" s="2"/>
      <c r="U139" s="2"/>
      <c r="V139" s="2"/>
      <c r="W139" s="2"/>
    </row>
    <row r="140" spans="1:23" s="5" customFormat="1" ht="45">
      <c r="A140" s="323"/>
      <c r="B140" s="318"/>
      <c r="C140" s="367"/>
      <c r="D140" s="367"/>
      <c r="E140" s="318"/>
      <c r="F140" s="318"/>
      <c r="G140" s="318"/>
      <c r="H140" s="318"/>
      <c r="I140" s="55" t="s">
        <v>27</v>
      </c>
      <c r="J140" s="344"/>
      <c r="K140" s="52" t="s">
        <v>28</v>
      </c>
      <c r="L140" s="45"/>
      <c r="M140" s="45"/>
      <c r="N140" s="45"/>
      <c r="O140" s="90">
        <v>48.300699999999999</v>
      </c>
      <c r="P140" s="90"/>
      <c r="Q140" s="42">
        <f t="shared" si="13"/>
        <v>48.300699999999999</v>
      </c>
      <c r="R140" s="229"/>
      <c r="T140" s="2"/>
      <c r="U140" s="2"/>
      <c r="V140" s="2"/>
      <c r="W140" s="2"/>
    </row>
    <row r="141" spans="1:23" s="5" customFormat="1" ht="33.75">
      <c r="A141" s="323"/>
      <c r="B141" s="318"/>
      <c r="C141" s="367"/>
      <c r="D141" s="367"/>
      <c r="E141" s="318"/>
      <c r="F141" s="318"/>
      <c r="G141" s="318"/>
      <c r="H141" s="318"/>
      <c r="I141" s="55" t="s">
        <v>198</v>
      </c>
      <c r="J141" s="344"/>
      <c r="K141" s="52" t="s">
        <v>17</v>
      </c>
      <c r="L141" s="45"/>
      <c r="M141" s="45"/>
      <c r="N141" s="45"/>
      <c r="O141" s="90">
        <v>1.381</v>
      </c>
      <c r="P141" s="90"/>
      <c r="Q141" s="42">
        <f t="shared" si="13"/>
        <v>1.381</v>
      </c>
      <c r="R141" s="229"/>
      <c r="T141" s="2"/>
      <c r="U141" s="2"/>
      <c r="V141" s="2"/>
      <c r="W141" s="2"/>
    </row>
    <row r="142" spans="1:23" s="5" customFormat="1" ht="21">
      <c r="A142" s="323"/>
      <c r="B142" s="318"/>
      <c r="C142" s="367"/>
      <c r="D142" s="367"/>
      <c r="E142" s="318"/>
      <c r="F142" s="318"/>
      <c r="G142" s="318"/>
      <c r="H142" s="318"/>
      <c r="I142" s="48" t="s">
        <v>202</v>
      </c>
      <c r="J142" s="344"/>
      <c r="K142" s="59" t="s">
        <v>30</v>
      </c>
      <c r="L142" s="45"/>
      <c r="M142" s="45"/>
      <c r="N142" s="45"/>
      <c r="O142" s="89">
        <f>O143+O144+O145+O146</f>
        <v>5.9157999999999991</v>
      </c>
      <c r="P142" s="89">
        <f>P143+P144+P145+P146</f>
        <v>3.2964000000000002</v>
      </c>
      <c r="Q142" s="42">
        <f t="shared" si="13"/>
        <v>9.2121999999999993</v>
      </c>
      <c r="R142" s="229"/>
      <c r="T142" s="2"/>
      <c r="U142" s="2"/>
      <c r="V142" s="2"/>
      <c r="W142" s="2"/>
    </row>
    <row r="143" spans="1:23" s="5" customFormat="1" ht="22.5">
      <c r="A143" s="323"/>
      <c r="B143" s="318"/>
      <c r="C143" s="367"/>
      <c r="D143" s="367"/>
      <c r="E143" s="318"/>
      <c r="F143" s="318"/>
      <c r="G143" s="318"/>
      <c r="H143" s="318"/>
      <c r="I143" s="55" t="s">
        <v>26</v>
      </c>
      <c r="J143" s="344"/>
      <c r="K143" s="52" t="s">
        <v>11</v>
      </c>
      <c r="L143" s="45"/>
      <c r="M143" s="45"/>
      <c r="N143" s="45"/>
      <c r="O143" s="90">
        <v>0.95799999999999996</v>
      </c>
      <c r="P143" s="90"/>
      <c r="Q143" s="42">
        <f t="shared" si="13"/>
        <v>0.95799999999999996</v>
      </c>
      <c r="R143" s="229"/>
      <c r="T143" s="2"/>
      <c r="U143" s="2"/>
      <c r="V143" s="2"/>
      <c r="W143" s="2"/>
    </row>
    <row r="144" spans="1:23" s="5" customFormat="1" ht="22.5">
      <c r="A144" s="323"/>
      <c r="B144" s="318"/>
      <c r="C144" s="367"/>
      <c r="D144" s="367"/>
      <c r="E144" s="318"/>
      <c r="F144" s="318"/>
      <c r="G144" s="318"/>
      <c r="H144" s="318"/>
      <c r="I144" s="55" t="s">
        <v>16</v>
      </c>
      <c r="J144" s="344"/>
      <c r="K144" s="52" t="s">
        <v>12</v>
      </c>
      <c r="L144" s="45"/>
      <c r="M144" s="45"/>
      <c r="N144" s="45"/>
      <c r="O144" s="90"/>
      <c r="P144" s="90">
        <v>3.2964000000000002</v>
      </c>
      <c r="Q144" s="42">
        <f t="shared" si="13"/>
        <v>3.2964000000000002</v>
      </c>
      <c r="R144" s="229"/>
      <c r="T144" s="2"/>
      <c r="U144" s="2"/>
      <c r="V144" s="2"/>
      <c r="W144" s="2"/>
    </row>
    <row r="145" spans="1:23" s="5" customFormat="1" ht="45">
      <c r="A145" s="323"/>
      <c r="B145" s="318"/>
      <c r="C145" s="367"/>
      <c r="D145" s="367"/>
      <c r="E145" s="318"/>
      <c r="F145" s="318"/>
      <c r="G145" s="318"/>
      <c r="H145" s="318"/>
      <c r="I145" s="55" t="s">
        <v>59</v>
      </c>
      <c r="J145" s="344"/>
      <c r="K145" s="52" t="s">
        <v>68</v>
      </c>
      <c r="L145" s="45"/>
      <c r="M145" s="45"/>
      <c r="N145" s="45"/>
      <c r="O145" s="90">
        <v>2.8767999999999998</v>
      </c>
      <c r="P145" s="90"/>
      <c r="Q145" s="42">
        <f t="shared" si="13"/>
        <v>2.8767999999999998</v>
      </c>
      <c r="R145" s="229"/>
      <c r="T145" s="2"/>
      <c r="U145" s="2"/>
      <c r="V145" s="2"/>
      <c r="W145" s="2"/>
    </row>
    <row r="146" spans="1:23" s="5" customFormat="1" ht="33.75">
      <c r="A146" s="323"/>
      <c r="B146" s="318"/>
      <c r="C146" s="367"/>
      <c r="D146" s="367"/>
      <c r="E146" s="318"/>
      <c r="F146" s="318"/>
      <c r="G146" s="318"/>
      <c r="H146" s="318"/>
      <c r="I146" s="55" t="s">
        <v>198</v>
      </c>
      <c r="J146" s="344"/>
      <c r="K146" s="52" t="s">
        <v>17</v>
      </c>
      <c r="L146" s="45"/>
      <c r="M146" s="45"/>
      <c r="N146" s="45"/>
      <c r="O146" s="90">
        <v>2.081</v>
      </c>
      <c r="P146" s="90"/>
      <c r="Q146" s="42">
        <f t="shared" si="13"/>
        <v>2.081</v>
      </c>
      <c r="R146" s="229"/>
      <c r="T146" s="2"/>
      <c r="U146" s="2"/>
      <c r="V146" s="2"/>
      <c r="W146" s="2"/>
    </row>
    <row r="147" spans="1:23" s="5" customFormat="1" ht="22.5">
      <c r="A147" s="323"/>
      <c r="B147" s="318"/>
      <c r="C147" s="367"/>
      <c r="D147" s="367"/>
      <c r="E147" s="318"/>
      <c r="F147" s="318"/>
      <c r="G147" s="318"/>
      <c r="H147" s="318"/>
      <c r="I147" s="55" t="s">
        <v>209</v>
      </c>
      <c r="J147" s="344"/>
      <c r="K147" s="59" t="s">
        <v>44</v>
      </c>
      <c r="L147" s="45"/>
      <c r="M147" s="45"/>
      <c r="N147" s="45"/>
      <c r="O147" s="89">
        <f>O148</f>
        <v>0.4259</v>
      </c>
      <c r="P147" s="89">
        <f>P148</f>
        <v>0.2</v>
      </c>
      <c r="Q147" s="42">
        <f t="shared" si="13"/>
        <v>0.62590000000000001</v>
      </c>
      <c r="R147" s="229"/>
      <c r="T147" s="2"/>
      <c r="U147" s="2"/>
      <c r="V147" s="2"/>
      <c r="W147" s="2"/>
    </row>
    <row r="148" spans="1:23" s="5" customFormat="1" ht="22.5">
      <c r="A148" s="323"/>
      <c r="B148" s="318"/>
      <c r="C148" s="367"/>
      <c r="D148" s="367"/>
      <c r="E148" s="318"/>
      <c r="F148" s="318"/>
      <c r="G148" s="318"/>
      <c r="H148" s="318"/>
      <c r="I148" s="55" t="s">
        <v>16</v>
      </c>
      <c r="J148" s="344"/>
      <c r="K148" s="52" t="s">
        <v>12</v>
      </c>
      <c r="L148" s="45"/>
      <c r="M148" s="45"/>
      <c r="N148" s="45"/>
      <c r="O148" s="90">
        <v>0.4259</v>
      </c>
      <c r="P148" s="90">
        <v>0.2</v>
      </c>
      <c r="Q148" s="42">
        <f t="shared" ref="Q148:Q211" si="14">M148+N148+O148+P148</f>
        <v>0.62590000000000001</v>
      </c>
      <c r="R148" s="229"/>
      <c r="T148" s="2"/>
      <c r="U148" s="2"/>
      <c r="V148" s="2"/>
      <c r="W148" s="2"/>
    </row>
    <row r="149" spans="1:23" s="5" customFormat="1" ht="22.5">
      <c r="A149" s="323"/>
      <c r="B149" s="318"/>
      <c r="C149" s="367"/>
      <c r="D149" s="367"/>
      <c r="E149" s="318"/>
      <c r="F149" s="318"/>
      <c r="G149" s="318"/>
      <c r="H149" s="318"/>
      <c r="I149" s="55" t="s">
        <v>194</v>
      </c>
      <c r="J149" s="344"/>
      <c r="K149" s="59" t="s">
        <v>52</v>
      </c>
      <c r="L149" s="45"/>
      <c r="M149" s="45"/>
      <c r="N149" s="45"/>
      <c r="O149" s="89">
        <f>O150+O151</f>
        <v>10.372999999999999</v>
      </c>
      <c r="P149" s="89">
        <f>P150+P151</f>
        <v>4.7140000000000004</v>
      </c>
      <c r="Q149" s="42">
        <f t="shared" si="14"/>
        <v>15.087</v>
      </c>
      <c r="R149" s="229"/>
      <c r="T149" s="2"/>
      <c r="U149" s="2"/>
      <c r="V149" s="2"/>
      <c r="W149" s="2"/>
    </row>
    <row r="150" spans="1:23" s="5" customFormat="1" ht="22.5">
      <c r="A150" s="323"/>
      <c r="B150" s="318"/>
      <c r="C150" s="367"/>
      <c r="D150" s="367"/>
      <c r="E150" s="318"/>
      <c r="F150" s="318"/>
      <c r="G150" s="318"/>
      <c r="H150" s="318"/>
      <c r="I150" s="55" t="s">
        <v>16</v>
      </c>
      <c r="J150" s="344"/>
      <c r="K150" s="52" t="s">
        <v>12</v>
      </c>
      <c r="L150" s="45"/>
      <c r="M150" s="45"/>
      <c r="N150" s="45"/>
      <c r="O150" s="90">
        <v>5.8259999999999996</v>
      </c>
      <c r="P150" s="90">
        <v>4.7140000000000004</v>
      </c>
      <c r="Q150" s="42">
        <f t="shared" si="14"/>
        <v>10.54</v>
      </c>
      <c r="R150" s="229"/>
      <c r="T150" s="2"/>
      <c r="U150" s="2"/>
      <c r="V150" s="2"/>
      <c r="W150" s="2"/>
    </row>
    <row r="151" spans="1:23" s="5" customFormat="1" ht="33.75">
      <c r="A151" s="323"/>
      <c r="B151" s="318"/>
      <c r="C151" s="367"/>
      <c r="D151" s="367"/>
      <c r="E151" s="318"/>
      <c r="F151" s="318"/>
      <c r="G151" s="318"/>
      <c r="H151" s="318"/>
      <c r="I151" s="55" t="s">
        <v>108</v>
      </c>
      <c r="J151" s="344"/>
      <c r="K151" s="52" t="s">
        <v>132</v>
      </c>
      <c r="L151" s="45"/>
      <c r="M151" s="45"/>
      <c r="N151" s="45"/>
      <c r="O151" s="90">
        <v>4.5469999999999997</v>
      </c>
      <c r="P151" s="90"/>
      <c r="Q151" s="42">
        <f t="shared" si="14"/>
        <v>4.5469999999999997</v>
      </c>
      <c r="R151" s="229"/>
      <c r="T151" s="2"/>
      <c r="U151" s="2"/>
      <c r="V151" s="2"/>
      <c r="W151" s="2"/>
    </row>
    <row r="152" spans="1:23" s="5" customFormat="1" ht="22.5">
      <c r="A152" s="323"/>
      <c r="B152" s="318"/>
      <c r="C152" s="367"/>
      <c r="D152" s="367"/>
      <c r="E152" s="318"/>
      <c r="F152" s="318"/>
      <c r="G152" s="318"/>
      <c r="H152" s="318"/>
      <c r="I152" s="55" t="s">
        <v>195</v>
      </c>
      <c r="J152" s="344"/>
      <c r="K152" s="59" t="s">
        <v>46</v>
      </c>
      <c r="L152" s="45"/>
      <c r="M152" s="45"/>
      <c r="N152" s="45"/>
      <c r="O152" s="89">
        <f>O153</f>
        <v>1.3392999999999999</v>
      </c>
      <c r="P152" s="89">
        <f>P153</f>
        <v>1.52</v>
      </c>
      <c r="Q152" s="42">
        <f t="shared" si="14"/>
        <v>2.8593000000000002</v>
      </c>
      <c r="R152" s="229"/>
      <c r="T152" s="2"/>
      <c r="U152" s="2"/>
      <c r="V152" s="2"/>
      <c r="W152" s="2"/>
    </row>
    <row r="153" spans="1:23" s="5" customFormat="1" ht="22.5">
      <c r="A153" s="323"/>
      <c r="B153" s="318"/>
      <c r="C153" s="367"/>
      <c r="D153" s="367"/>
      <c r="E153" s="318"/>
      <c r="F153" s="318"/>
      <c r="G153" s="318"/>
      <c r="H153" s="318"/>
      <c r="I153" s="55" t="s">
        <v>16</v>
      </c>
      <c r="J153" s="344"/>
      <c r="K153" s="52" t="s">
        <v>12</v>
      </c>
      <c r="L153" s="45"/>
      <c r="M153" s="45"/>
      <c r="N153" s="45"/>
      <c r="O153" s="90">
        <v>1.3392999999999999</v>
      </c>
      <c r="P153" s="90">
        <v>1.52</v>
      </c>
      <c r="Q153" s="42">
        <f t="shared" si="14"/>
        <v>2.8593000000000002</v>
      </c>
      <c r="R153" s="229"/>
      <c r="T153" s="2"/>
      <c r="U153" s="2"/>
      <c r="V153" s="2"/>
      <c r="W153" s="2"/>
    </row>
    <row r="154" spans="1:23" s="5" customFormat="1" ht="21">
      <c r="A154" s="323"/>
      <c r="B154" s="318"/>
      <c r="C154" s="367"/>
      <c r="D154" s="367"/>
      <c r="E154" s="318"/>
      <c r="F154" s="318"/>
      <c r="G154" s="318"/>
      <c r="H154" s="318"/>
      <c r="I154" s="48" t="s">
        <v>196</v>
      </c>
      <c r="J154" s="344"/>
      <c r="K154" s="59" t="s">
        <v>11</v>
      </c>
      <c r="L154" s="45"/>
      <c r="M154" s="45"/>
      <c r="N154" s="45"/>
      <c r="O154" s="89">
        <f>O155+O156</f>
        <v>1.0036</v>
      </c>
      <c r="P154" s="89">
        <f>P155+P156</f>
        <v>3.9361999999999999</v>
      </c>
      <c r="Q154" s="42">
        <f t="shared" si="14"/>
        <v>4.9398</v>
      </c>
      <c r="R154" s="229"/>
      <c r="T154" s="2"/>
      <c r="U154" s="2"/>
      <c r="V154" s="2"/>
      <c r="W154" s="2"/>
    </row>
    <row r="155" spans="1:23" s="5" customFormat="1" ht="22.5">
      <c r="A155" s="323"/>
      <c r="B155" s="318"/>
      <c r="C155" s="367"/>
      <c r="D155" s="367"/>
      <c r="E155" s="318"/>
      <c r="F155" s="318"/>
      <c r="G155" s="318"/>
      <c r="H155" s="318"/>
      <c r="I155" s="55" t="s">
        <v>16</v>
      </c>
      <c r="J155" s="344"/>
      <c r="K155" s="52" t="s">
        <v>12</v>
      </c>
      <c r="L155" s="45"/>
      <c r="M155" s="45"/>
      <c r="N155" s="45"/>
      <c r="O155" s="90">
        <v>1.0036</v>
      </c>
      <c r="P155" s="90">
        <v>0.25</v>
      </c>
      <c r="Q155" s="42">
        <f t="shared" si="14"/>
        <v>1.2536</v>
      </c>
      <c r="R155" s="229"/>
      <c r="T155" s="2"/>
      <c r="U155" s="2"/>
      <c r="V155" s="2"/>
      <c r="W155" s="2"/>
    </row>
    <row r="156" spans="1:23" s="5" customFormat="1" ht="33.75">
      <c r="A156" s="323"/>
      <c r="B156" s="318"/>
      <c r="C156" s="367"/>
      <c r="D156" s="367"/>
      <c r="E156" s="318"/>
      <c r="F156" s="318"/>
      <c r="G156" s="318"/>
      <c r="H156" s="318"/>
      <c r="I156" s="55" t="s">
        <v>201</v>
      </c>
      <c r="J156" s="344"/>
      <c r="K156" s="52" t="s">
        <v>207</v>
      </c>
      <c r="L156" s="45"/>
      <c r="M156" s="45"/>
      <c r="N156" s="45"/>
      <c r="O156" s="90"/>
      <c r="P156" s="90">
        <v>3.6861999999999999</v>
      </c>
      <c r="Q156" s="42">
        <f t="shared" si="14"/>
        <v>3.6861999999999999</v>
      </c>
      <c r="R156" s="229"/>
      <c r="T156" s="2"/>
      <c r="U156" s="2"/>
      <c r="V156" s="2"/>
      <c r="W156" s="2"/>
    </row>
    <row r="157" spans="1:23" s="5" customFormat="1" ht="63">
      <c r="A157" s="323"/>
      <c r="B157" s="318"/>
      <c r="C157" s="367"/>
      <c r="D157" s="367"/>
      <c r="E157" s="318"/>
      <c r="F157" s="318"/>
      <c r="G157" s="318"/>
      <c r="H157" s="318"/>
      <c r="I157" s="48" t="s">
        <v>204</v>
      </c>
      <c r="J157" s="344"/>
      <c r="K157" s="59" t="s">
        <v>53</v>
      </c>
      <c r="L157" s="45"/>
      <c r="M157" s="45"/>
      <c r="N157" s="45"/>
      <c r="O157" s="89">
        <f>O158+O159</f>
        <v>1.2544999999999999</v>
      </c>
      <c r="P157" s="89">
        <f>P158+P159</f>
        <v>0.65</v>
      </c>
      <c r="Q157" s="42">
        <f t="shared" si="14"/>
        <v>1.9045000000000001</v>
      </c>
      <c r="R157" s="229"/>
      <c r="T157" s="2"/>
      <c r="U157" s="2"/>
      <c r="V157" s="2"/>
      <c r="W157" s="2"/>
    </row>
    <row r="158" spans="1:23" s="5" customFormat="1" ht="22.5">
      <c r="A158" s="323"/>
      <c r="B158" s="318"/>
      <c r="C158" s="367"/>
      <c r="D158" s="367"/>
      <c r="E158" s="318"/>
      <c r="F158" s="318"/>
      <c r="G158" s="318"/>
      <c r="H158" s="318"/>
      <c r="I158" s="55" t="s">
        <v>16</v>
      </c>
      <c r="J158" s="344"/>
      <c r="K158" s="52" t="s">
        <v>12</v>
      </c>
      <c r="L158" s="45"/>
      <c r="M158" s="45"/>
      <c r="N158" s="45"/>
      <c r="O158" s="90"/>
      <c r="P158" s="90">
        <v>0.65</v>
      </c>
      <c r="Q158" s="42">
        <f t="shared" si="14"/>
        <v>0.65</v>
      </c>
      <c r="R158" s="229"/>
      <c r="T158" s="2"/>
      <c r="U158" s="2"/>
      <c r="V158" s="2"/>
      <c r="W158" s="2"/>
    </row>
    <row r="159" spans="1:23" s="5" customFormat="1" ht="33.75">
      <c r="A159" s="323"/>
      <c r="B159" s="318"/>
      <c r="C159" s="367"/>
      <c r="D159" s="367"/>
      <c r="E159" s="318"/>
      <c r="F159" s="318"/>
      <c r="G159" s="318"/>
      <c r="H159" s="318"/>
      <c r="I159" s="55" t="s">
        <v>117</v>
      </c>
      <c r="J159" s="344"/>
      <c r="K159" s="52" t="s">
        <v>133</v>
      </c>
      <c r="L159" s="45"/>
      <c r="M159" s="45"/>
      <c r="N159" s="45"/>
      <c r="O159" s="90">
        <v>1.2544999999999999</v>
      </c>
      <c r="P159" s="90"/>
      <c r="Q159" s="42">
        <f t="shared" si="14"/>
        <v>1.2544999999999999</v>
      </c>
      <c r="R159" s="229"/>
      <c r="T159" s="2"/>
      <c r="U159" s="2"/>
      <c r="V159" s="2"/>
      <c r="W159" s="2"/>
    </row>
    <row r="160" spans="1:23" s="5" customFormat="1" ht="31.5">
      <c r="A160" s="323"/>
      <c r="B160" s="318"/>
      <c r="C160" s="367"/>
      <c r="D160" s="367"/>
      <c r="E160" s="318"/>
      <c r="F160" s="318"/>
      <c r="G160" s="318"/>
      <c r="H160" s="318"/>
      <c r="I160" s="48" t="s">
        <v>205</v>
      </c>
      <c r="J160" s="344"/>
      <c r="K160" s="59" t="s">
        <v>40</v>
      </c>
      <c r="L160" s="45"/>
      <c r="M160" s="45"/>
      <c r="N160" s="45"/>
      <c r="O160" s="89">
        <f>O161</f>
        <v>0.14729999999999999</v>
      </c>
      <c r="P160" s="89">
        <f>P161</f>
        <v>0.21959999999999999</v>
      </c>
      <c r="Q160" s="42">
        <f t="shared" si="14"/>
        <v>0.3669</v>
      </c>
      <c r="R160" s="229"/>
      <c r="T160" s="2"/>
      <c r="U160" s="2"/>
      <c r="V160" s="2"/>
      <c r="W160" s="2"/>
    </row>
    <row r="161" spans="1:23" s="5" customFormat="1" ht="22.5">
      <c r="A161" s="323"/>
      <c r="B161" s="318"/>
      <c r="C161" s="367"/>
      <c r="D161" s="367"/>
      <c r="E161" s="318"/>
      <c r="F161" s="318"/>
      <c r="G161" s="318"/>
      <c r="H161" s="318"/>
      <c r="I161" s="55" t="s">
        <v>16</v>
      </c>
      <c r="J161" s="344"/>
      <c r="K161" s="52" t="s">
        <v>12</v>
      </c>
      <c r="L161" s="45"/>
      <c r="M161" s="45"/>
      <c r="N161" s="45"/>
      <c r="O161" s="90">
        <v>0.14729999999999999</v>
      </c>
      <c r="P161" s="90">
        <v>0.21959999999999999</v>
      </c>
      <c r="Q161" s="42">
        <f t="shared" si="14"/>
        <v>0.3669</v>
      </c>
      <c r="R161" s="229"/>
      <c r="T161" s="2"/>
      <c r="U161" s="2"/>
      <c r="V161" s="2"/>
      <c r="W161" s="2"/>
    </row>
    <row r="162" spans="1:23" s="5" customFormat="1" ht="15" customHeight="1">
      <c r="A162" s="322">
        <v>7</v>
      </c>
      <c r="B162" s="317" t="s">
        <v>215</v>
      </c>
      <c r="C162" s="367"/>
      <c r="D162" s="367"/>
      <c r="E162" s="318"/>
      <c r="F162" s="318"/>
      <c r="G162" s="318"/>
      <c r="H162" s="318"/>
      <c r="I162" s="50" t="s">
        <v>13</v>
      </c>
      <c r="J162" s="343">
        <v>124</v>
      </c>
      <c r="K162" s="49"/>
      <c r="L162" s="45"/>
      <c r="M162" s="45"/>
      <c r="N162" s="45"/>
      <c r="O162" s="42">
        <f>+O163+O168+O173+O176+O179+O181+O183+O187+O190</f>
        <v>56.222799999999992</v>
      </c>
      <c r="P162" s="42">
        <f>+P163+P168+P173+P176+P179+P181+P183+P187+P190</f>
        <v>29.965399999999999</v>
      </c>
      <c r="Q162" s="42">
        <f t="shared" si="14"/>
        <v>86.188199999999995</v>
      </c>
      <c r="R162" s="229"/>
      <c r="T162" s="2"/>
      <c r="U162" s="2"/>
      <c r="V162" s="2"/>
      <c r="W162" s="2"/>
    </row>
    <row r="163" spans="1:23" s="5" customFormat="1" ht="42">
      <c r="A163" s="323"/>
      <c r="B163" s="318"/>
      <c r="C163" s="367"/>
      <c r="D163" s="367"/>
      <c r="E163" s="318"/>
      <c r="F163" s="318"/>
      <c r="G163" s="318"/>
      <c r="H163" s="318"/>
      <c r="I163" s="48" t="s">
        <v>200</v>
      </c>
      <c r="J163" s="344"/>
      <c r="K163" s="59" t="s">
        <v>10</v>
      </c>
      <c r="L163" s="45"/>
      <c r="M163" s="45"/>
      <c r="N163" s="45"/>
      <c r="O163" s="89">
        <f>O164+O165+O166+O167</f>
        <v>39.672799999999995</v>
      </c>
      <c r="P163" s="89">
        <f>P164+P165+P166+P167</f>
        <v>19.718399999999999</v>
      </c>
      <c r="Q163" s="42">
        <f t="shared" si="14"/>
        <v>59.391199999999998</v>
      </c>
      <c r="R163" s="229"/>
      <c r="T163" s="2"/>
      <c r="U163" s="2"/>
      <c r="V163" s="2"/>
      <c r="W163" s="2"/>
    </row>
    <row r="164" spans="1:23" s="5" customFormat="1" ht="22.5">
      <c r="A164" s="323"/>
      <c r="B164" s="318"/>
      <c r="C164" s="367"/>
      <c r="D164" s="367"/>
      <c r="E164" s="318"/>
      <c r="F164" s="318"/>
      <c r="G164" s="318"/>
      <c r="H164" s="318"/>
      <c r="I164" s="55" t="s">
        <v>26</v>
      </c>
      <c r="J164" s="344"/>
      <c r="K164" s="52" t="s">
        <v>11</v>
      </c>
      <c r="L164" s="45"/>
      <c r="M164" s="45"/>
      <c r="N164" s="45"/>
      <c r="O164" s="90">
        <v>1.081</v>
      </c>
      <c r="P164" s="90"/>
      <c r="Q164" s="42">
        <f t="shared" si="14"/>
        <v>1.081</v>
      </c>
      <c r="R164" s="229"/>
      <c r="T164" s="2"/>
      <c r="U164" s="2"/>
      <c r="V164" s="2"/>
      <c r="W164" s="2"/>
    </row>
    <row r="165" spans="1:23" s="5" customFormat="1" ht="22.5">
      <c r="A165" s="323"/>
      <c r="B165" s="318"/>
      <c r="C165" s="367"/>
      <c r="D165" s="367"/>
      <c r="E165" s="318"/>
      <c r="F165" s="318"/>
      <c r="G165" s="318"/>
      <c r="H165" s="318"/>
      <c r="I165" s="55" t="s">
        <v>16</v>
      </c>
      <c r="J165" s="344"/>
      <c r="K165" s="52" t="s">
        <v>12</v>
      </c>
      <c r="L165" s="45"/>
      <c r="M165" s="45"/>
      <c r="N165" s="45"/>
      <c r="O165" s="90">
        <v>1.4350000000000001</v>
      </c>
      <c r="P165" s="90">
        <v>19.718399999999999</v>
      </c>
      <c r="Q165" s="42">
        <f t="shared" si="14"/>
        <v>21.153399999999998</v>
      </c>
      <c r="R165" s="229"/>
      <c r="T165" s="2"/>
      <c r="U165" s="2"/>
      <c r="V165" s="2"/>
      <c r="W165" s="2"/>
    </row>
    <row r="166" spans="1:23" s="5" customFormat="1" ht="45">
      <c r="A166" s="323"/>
      <c r="B166" s="318"/>
      <c r="C166" s="367"/>
      <c r="D166" s="367"/>
      <c r="E166" s="318"/>
      <c r="F166" s="318"/>
      <c r="G166" s="318"/>
      <c r="H166" s="318"/>
      <c r="I166" s="55" t="s">
        <v>27</v>
      </c>
      <c r="J166" s="344"/>
      <c r="K166" s="52" t="s">
        <v>28</v>
      </c>
      <c r="L166" s="45"/>
      <c r="M166" s="45"/>
      <c r="N166" s="45"/>
      <c r="O166" s="90">
        <v>35.973799999999997</v>
      </c>
      <c r="P166" s="90"/>
      <c r="Q166" s="42">
        <f t="shared" si="14"/>
        <v>35.973799999999997</v>
      </c>
      <c r="R166" s="229"/>
      <c r="T166" s="2"/>
      <c r="U166" s="2"/>
      <c r="V166" s="2"/>
      <c r="W166" s="2"/>
    </row>
    <row r="167" spans="1:23" s="5" customFormat="1" ht="33.75">
      <c r="A167" s="323"/>
      <c r="B167" s="318"/>
      <c r="C167" s="367"/>
      <c r="D167" s="367"/>
      <c r="E167" s="318"/>
      <c r="F167" s="318"/>
      <c r="G167" s="318"/>
      <c r="H167" s="318"/>
      <c r="I167" s="55" t="s">
        <v>198</v>
      </c>
      <c r="J167" s="344"/>
      <c r="K167" s="52" t="s">
        <v>17</v>
      </c>
      <c r="L167" s="45"/>
      <c r="M167" s="45"/>
      <c r="N167" s="45"/>
      <c r="O167" s="90">
        <v>1.1830000000000001</v>
      </c>
      <c r="P167" s="90"/>
      <c r="Q167" s="42">
        <f t="shared" si="14"/>
        <v>1.1830000000000001</v>
      </c>
      <c r="R167" s="229"/>
      <c r="T167" s="2"/>
      <c r="U167" s="2"/>
      <c r="V167" s="2"/>
      <c r="W167" s="2"/>
    </row>
    <row r="168" spans="1:23" s="5" customFormat="1" ht="21">
      <c r="A168" s="323"/>
      <c r="B168" s="318"/>
      <c r="C168" s="367"/>
      <c r="D168" s="367"/>
      <c r="E168" s="318"/>
      <c r="F168" s="318"/>
      <c r="G168" s="318"/>
      <c r="H168" s="318"/>
      <c r="I168" s="48" t="s">
        <v>202</v>
      </c>
      <c r="J168" s="344"/>
      <c r="K168" s="59" t="s">
        <v>30</v>
      </c>
      <c r="L168" s="45"/>
      <c r="M168" s="45"/>
      <c r="N168" s="45"/>
      <c r="O168" s="89">
        <f>O169+O170+O171+O172</f>
        <v>2.5739999999999998</v>
      </c>
      <c r="P168" s="89">
        <f>P169+P170+P171+P172</f>
        <v>1.7070000000000001</v>
      </c>
      <c r="Q168" s="42">
        <f t="shared" si="14"/>
        <v>4.2809999999999997</v>
      </c>
      <c r="R168" s="229"/>
      <c r="T168" s="2"/>
      <c r="U168" s="2"/>
      <c r="V168" s="2"/>
      <c r="W168" s="2"/>
    </row>
    <row r="169" spans="1:23" s="5" customFormat="1" ht="22.5">
      <c r="A169" s="323"/>
      <c r="B169" s="318"/>
      <c r="C169" s="367"/>
      <c r="D169" s="367"/>
      <c r="E169" s="318"/>
      <c r="F169" s="318"/>
      <c r="G169" s="318"/>
      <c r="H169" s="318"/>
      <c r="I169" s="55" t="s">
        <v>26</v>
      </c>
      <c r="J169" s="344"/>
      <c r="K169" s="52" t="s">
        <v>11</v>
      </c>
      <c r="L169" s="45"/>
      <c r="M169" s="45"/>
      <c r="N169" s="45"/>
      <c r="O169" s="90">
        <v>0.52</v>
      </c>
      <c r="P169" s="90"/>
      <c r="Q169" s="42">
        <f t="shared" si="14"/>
        <v>0.52</v>
      </c>
      <c r="R169" s="229"/>
      <c r="T169" s="2"/>
      <c r="U169" s="2"/>
      <c r="V169" s="2"/>
      <c r="W169" s="2"/>
    </row>
    <row r="170" spans="1:23" s="5" customFormat="1" ht="22.5">
      <c r="A170" s="323"/>
      <c r="B170" s="318"/>
      <c r="C170" s="367"/>
      <c r="D170" s="367"/>
      <c r="E170" s="318"/>
      <c r="F170" s="318"/>
      <c r="G170" s="318"/>
      <c r="H170" s="318"/>
      <c r="I170" s="55" t="s">
        <v>16</v>
      </c>
      <c r="J170" s="344"/>
      <c r="K170" s="52" t="s">
        <v>12</v>
      </c>
      <c r="L170" s="45"/>
      <c r="M170" s="45"/>
      <c r="N170" s="45"/>
      <c r="O170" s="90">
        <v>0</v>
      </c>
      <c r="P170" s="90">
        <v>1.7070000000000001</v>
      </c>
      <c r="Q170" s="42">
        <f t="shared" si="14"/>
        <v>1.7070000000000001</v>
      </c>
      <c r="R170" s="229"/>
      <c r="T170" s="2"/>
      <c r="U170" s="2"/>
      <c r="V170" s="2"/>
      <c r="W170" s="2"/>
    </row>
    <row r="171" spans="1:23" s="5" customFormat="1" ht="45">
      <c r="A171" s="323"/>
      <c r="B171" s="318"/>
      <c r="C171" s="367"/>
      <c r="D171" s="367"/>
      <c r="E171" s="318"/>
      <c r="F171" s="318"/>
      <c r="G171" s="318"/>
      <c r="H171" s="318"/>
      <c r="I171" s="55" t="s">
        <v>59</v>
      </c>
      <c r="J171" s="344"/>
      <c r="K171" s="52" t="s">
        <v>68</v>
      </c>
      <c r="L171" s="45"/>
      <c r="M171" s="45"/>
      <c r="N171" s="45"/>
      <c r="O171" s="90">
        <v>1.3260000000000001</v>
      </c>
      <c r="P171" s="90"/>
      <c r="Q171" s="42">
        <f t="shared" si="14"/>
        <v>1.3260000000000001</v>
      </c>
      <c r="R171" s="229"/>
      <c r="T171" s="2"/>
      <c r="U171" s="2"/>
      <c r="V171" s="2"/>
      <c r="W171" s="2"/>
    </row>
    <row r="172" spans="1:23" ht="33.75">
      <c r="A172" s="323"/>
      <c r="B172" s="318"/>
      <c r="C172" s="367"/>
      <c r="D172" s="367"/>
      <c r="E172" s="318"/>
      <c r="F172" s="318"/>
      <c r="G172" s="318"/>
      <c r="H172" s="318"/>
      <c r="I172" s="55" t="s">
        <v>198</v>
      </c>
      <c r="J172" s="344"/>
      <c r="K172" s="52" t="s">
        <v>17</v>
      </c>
      <c r="L172" s="45"/>
      <c r="M172" s="45"/>
      <c r="N172" s="45"/>
      <c r="O172" s="90">
        <v>0.72799999999999998</v>
      </c>
      <c r="P172" s="90"/>
      <c r="Q172" s="42">
        <f t="shared" si="14"/>
        <v>0.72799999999999998</v>
      </c>
      <c r="R172" s="229"/>
    </row>
    <row r="173" spans="1:23" ht="21">
      <c r="A173" s="323"/>
      <c r="B173" s="318"/>
      <c r="C173" s="367"/>
      <c r="D173" s="367"/>
      <c r="E173" s="318"/>
      <c r="F173" s="318"/>
      <c r="G173" s="318"/>
      <c r="H173" s="318"/>
      <c r="I173" s="48" t="s">
        <v>209</v>
      </c>
      <c r="J173" s="344"/>
      <c r="K173" s="59" t="s">
        <v>44</v>
      </c>
      <c r="L173" s="45"/>
      <c r="M173" s="45"/>
      <c r="N173" s="45"/>
      <c r="O173" s="89">
        <f>O174+O175</f>
        <v>1.0249999999999999</v>
      </c>
      <c r="P173" s="89">
        <f>P174+P175</f>
        <v>1</v>
      </c>
      <c r="Q173" s="42">
        <f t="shared" si="14"/>
        <v>2.0249999999999999</v>
      </c>
      <c r="R173" s="229"/>
    </row>
    <row r="174" spans="1:23" ht="22.5">
      <c r="A174" s="323"/>
      <c r="B174" s="318"/>
      <c r="C174" s="367"/>
      <c r="D174" s="367"/>
      <c r="E174" s="318"/>
      <c r="F174" s="318"/>
      <c r="G174" s="318"/>
      <c r="H174" s="318"/>
      <c r="I174" s="55" t="s">
        <v>16</v>
      </c>
      <c r="J174" s="344"/>
      <c r="K174" s="52" t="s">
        <v>12</v>
      </c>
      <c r="L174" s="45"/>
      <c r="M174" s="45"/>
      <c r="N174" s="45"/>
      <c r="O174" s="90"/>
      <c r="P174" s="90">
        <v>1</v>
      </c>
      <c r="Q174" s="42">
        <f t="shared" si="14"/>
        <v>1</v>
      </c>
      <c r="R174" s="229"/>
    </row>
    <row r="175" spans="1:23" ht="45">
      <c r="A175" s="323"/>
      <c r="B175" s="318"/>
      <c r="C175" s="367"/>
      <c r="D175" s="367"/>
      <c r="E175" s="318"/>
      <c r="F175" s="318"/>
      <c r="G175" s="318"/>
      <c r="H175" s="318"/>
      <c r="I175" s="55" t="s">
        <v>216</v>
      </c>
      <c r="J175" s="344"/>
      <c r="K175" s="52" t="s">
        <v>91</v>
      </c>
      <c r="L175" s="45"/>
      <c r="M175" s="45"/>
      <c r="N175" s="45"/>
      <c r="O175" s="90">
        <v>1.0249999999999999</v>
      </c>
      <c r="P175" s="90"/>
      <c r="Q175" s="42">
        <f t="shared" si="14"/>
        <v>1.0249999999999999</v>
      </c>
      <c r="R175" s="229"/>
    </row>
    <row r="176" spans="1:23" ht="21">
      <c r="A176" s="323"/>
      <c r="B176" s="318"/>
      <c r="C176" s="367"/>
      <c r="D176" s="367"/>
      <c r="E176" s="318"/>
      <c r="F176" s="318"/>
      <c r="G176" s="318"/>
      <c r="H176" s="318"/>
      <c r="I176" s="48" t="s">
        <v>194</v>
      </c>
      <c r="J176" s="344"/>
      <c r="K176" s="59" t="s">
        <v>52</v>
      </c>
      <c r="L176" s="45"/>
      <c r="M176" s="45"/>
      <c r="N176" s="42"/>
      <c r="O176" s="89">
        <f>O177+O178</f>
        <v>1.484</v>
      </c>
      <c r="P176" s="89">
        <f>P177+P178</f>
        <v>1.4139999999999999</v>
      </c>
      <c r="Q176" s="42">
        <f t="shared" si="14"/>
        <v>2.8979999999999997</v>
      </c>
      <c r="R176" s="229"/>
    </row>
    <row r="177" spans="1:19" ht="22.5">
      <c r="A177" s="323"/>
      <c r="B177" s="318"/>
      <c r="C177" s="367"/>
      <c r="D177" s="367"/>
      <c r="E177" s="318"/>
      <c r="F177" s="318"/>
      <c r="G177" s="318"/>
      <c r="H177" s="318"/>
      <c r="I177" s="55" t="s">
        <v>16</v>
      </c>
      <c r="J177" s="344"/>
      <c r="K177" s="52" t="s">
        <v>12</v>
      </c>
      <c r="L177" s="45"/>
      <c r="M177" s="45"/>
      <c r="N177" s="45"/>
      <c r="O177" s="90">
        <v>0</v>
      </c>
      <c r="P177" s="90">
        <v>1.4139999999999999</v>
      </c>
      <c r="Q177" s="42">
        <f t="shared" si="14"/>
        <v>1.4139999999999999</v>
      </c>
      <c r="R177" s="229"/>
    </row>
    <row r="178" spans="1:19" ht="33.75">
      <c r="A178" s="323"/>
      <c r="B178" s="318"/>
      <c r="C178" s="367"/>
      <c r="D178" s="367"/>
      <c r="E178" s="318"/>
      <c r="F178" s="318"/>
      <c r="G178" s="318"/>
      <c r="H178" s="318"/>
      <c r="I178" s="55" t="s">
        <v>108</v>
      </c>
      <c r="J178" s="344"/>
      <c r="K178" s="52" t="s">
        <v>132</v>
      </c>
      <c r="L178" s="45"/>
      <c r="M178" s="45"/>
      <c r="N178" s="45"/>
      <c r="O178" s="90">
        <v>1.484</v>
      </c>
      <c r="P178" s="90"/>
      <c r="Q178" s="42">
        <f t="shared" si="14"/>
        <v>1.484</v>
      </c>
      <c r="R178" s="229"/>
    </row>
    <row r="179" spans="1:19" ht="21">
      <c r="A179" s="323"/>
      <c r="B179" s="318"/>
      <c r="C179" s="367"/>
      <c r="D179" s="367"/>
      <c r="E179" s="318"/>
      <c r="F179" s="318"/>
      <c r="G179" s="318"/>
      <c r="H179" s="318"/>
      <c r="I179" s="48" t="s">
        <v>195</v>
      </c>
      <c r="J179" s="344"/>
      <c r="K179" s="59" t="s">
        <v>46</v>
      </c>
      <c r="L179" s="45"/>
      <c r="M179" s="45"/>
      <c r="N179" s="45"/>
      <c r="O179" s="89">
        <f>O180</f>
        <v>0.61299999999999999</v>
      </c>
      <c r="P179" s="89">
        <f>P180</f>
        <v>0.5</v>
      </c>
      <c r="Q179" s="42">
        <f t="shared" si="14"/>
        <v>1.113</v>
      </c>
      <c r="R179" s="229"/>
    </row>
    <row r="180" spans="1:19" ht="22.5">
      <c r="A180" s="323"/>
      <c r="B180" s="318"/>
      <c r="C180" s="367"/>
      <c r="D180" s="367"/>
      <c r="E180" s="318"/>
      <c r="F180" s="318"/>
      <c r="G180" s="318"/>
      <c r="H180" s="318"/>
      <c r="I180" s="55" t="s">
        <v>16</v>
      </c>
      <c r="J180" s="344"/>
      <c r="K180" s="52" t="s">
        <v>12</v>
      </c>
      <c r="L180" s="45"/>
      <c r="M180" s="45"/>
      <c r="N180" s="45"/>
      <c r="O180" s="90">
        <v>0.61299999999999999</v>
      </c>
      <c r="P180" s="90">
        <v>0.5</v>
      </c>
      <c r="Q180" s="42">
        <f t="shared" si="14"/>
        <v>1.113</v>
      </c>
      <c r="R180" s="229"/>
    </row>
    <row r="181" spans="1:19" ht="31.5">
      <c r="A181" s="323"/>
      <c r="B181" s="318"/>
      <c r="C181" s="367"/>
      <c r="D181" s="367"/>
      <c r="E181" s="318"/>
      <c r="F181" s="318"/>
      <c r="G181" s="318"/>
      <c r="H181" s="318"/>
      <c r="I181" s="48" t="s">
        <v>210</v>
      </c>
      <c r="J181" s="344"/>
      <c r="K181" s="59" t="s">
        <v>82</v>
      </c>
      <c r="L181" s="45"/>
      <c r="M181" s="45"/>
      <c r="N181" s="45"/>
      <c r="O181" s="89">
        <f>O182</f>
        <v>8.7999999999999995E-2</v>
      </c>
      <c r="P181" s="89">
        <f>P182</f>
        <v>0</v>
      </c>
      <c r="Q181" s="42">
        <f t="shared" si="14"/>
        <v>8.7999999999999995E-2</v>
      </c>
      <c r="R181" s="229"/>
    </row>
    <row r="182" spans="1:19" ht="33.75">
      <c r="A182" s="323"/>
      <c r="B182" s="318"/>
      <c r="C182" s="367"/>
      <c r="D182" s="367"/>
      <c r="E182" s="318"/>
      <c r="F182" s="318"/>
      <c r="G182" s="318"/>
      <c r="H182" s="318"/>
      <c r="I182" s="55" t="s">
        <v>108</v>
      </c>
      <c r="J182" s="344"/>
      <c r="K182" s="52" t="s">
        <v>132</v>
      </c>
      <c r="L182" s="45"/>
      <c r="M182" s="45"/>
      <c r="N182" s="45"/>
      <c r="O182" s="90">
        <v>8.7999999999999995E-2</v>
      </c>
      <c r="P182" s="90"/>
      <c r="Q182" s="42">
        <f t="shared" si="14"/>
        <v>8.7999999999999995E-2</v>
      </c>
      <c r="R182" s="229"/>
    </row>
    <row r="183" spans="1:19" s="8" customFormat="1" ht="21">
      <c r="A183" s="323"/>
      <c r="B183" s="318"/>
      <c r="C183" s="367"/>
      <c r="D183" s="367"/>
      <c r="E183" s="318"/>
      <c r="F183" s="318"/>
      <c r="G183" s="318"/>
      <c r="H183" s="318"/>
      <c r="I183" s="48" t="s">
        <v>196</v>
      </c>
      <c r="J183" s="344"/>
      <c r="K183" s="59" t="s">
        <v>11</v>
      </c>
      <c r="L183" s="42"/>
      <c r="M183" s="42"/>
      <c r="N183" s="42"/>
      <c r="O183" s="89">
        <f>O184+O185+O186</f>
        <v>9.9920000000000009</v>
      </c>
      <c r="P183" s="89">
        <f>P184+P185+P186</f>
        <v>5.1760000000000002</v>
      </c>
      <c r="Q183" s="42">
        <f t="shared" si="14"/>
        <v>15.168000000000001</v>
      </c>
      <c r="R183" s="88"/>
      <c r="S183" s="6"/>
    </row>
    <row r="184" spans="1:19" ht="22.5">
      <c r="A184" s="323"/>
      <c r="B184" s="318"/>
      <c r="C184" s="367"/>
      <c r="D184" s="367"/>
      <c r="E184" s="318"/>
      <c r="F184" s="318"/>
      <c r="G184" s="318"/>
      <c r="H184" s="318"/>
      <c r="I184" s="55" t="s">
        <v>16</v>
      </c>
      <c r="J184" s="344"/>
      <c r="K184" s="52" t="s">
        <v>12</v>
      </c>
      <c r="L184" s="45"/>
      <c r="M184" s="45"/>
      <c r="N184" s="45"/>
      <c r="O184" s="90"/>
      <c r="P184" s="90">
        <v>1.1759999999999999</v>
      </c>
      <c r="Q184" s="42">
        <f t="shared" si="14"/>
        <v>1.1759999999999999</v>
      </c>
      <c r="R184" s="229"/>
    </row>
    <row r="185" spans="1:19" ht="22.5">
      <c r="A185" s="323"/>
      <c r="B185" s="318"/>
      <c r="C185" s="367"/>
      <c r="D185" s="367"/>
      <c r="E185" s="318"/>
      <c r="F185" s="318"/>
      <c r="G185" s="318"/>
      <c r="H185" s="318"/>
      <c r="I185" s="55" t="s">
        <v>16</v>
      </c>
      <c r="J185" s="344"/>
      <c r="K185" s="52" t="s">
        <v>207</v>
      </c>
      <c r="L185" s="45"/>
      <c r="M185" s="45"/>
      <c r="N185" s="45"/>
      <c r="O185" s="90">
        <v>9.1890000000000001</v>
      </c>
      <c r="P185" s="90">
        <v>4</v>
      </c>
      <c r="Q185" s="42">
        <f t="shared" si="14"/>
        <v>13.189</v>
      </c>
      <c r="R185" s="229"/>
    </row>
    <row r="186" spans="1:19" ht="33.75">
      <c r="A186" s="323"/>
      <c r="B186" s="318"/>
      <c r="C186" s="367"/>
      <c r="D186" s="367"/>
      <c r="E186" s="318"/>
      <c r="F186" s="318"/>
      <c r="G186" s="318"/>
      <c r="H186" s="318"/>
      <c r="I186" s="55" t="s">
        <v>108</v>
      </c>
      <c r="J186" s="344"/>
      <c r="K186" s="52" t="s">
        <v>132</v>
      </c>
      <c r="L186" s="45"/>
      <c r="M186" s="45"/>
      <c r="N186" s="45"/>
      <c r="O186" s="90">
        <v>0.80300000000000005</v>
      </c>
      <c r="P186" s="90"/>
      <c r="Q186" s="42">
        <f t="shared" si="14"/>
        <v>0.80300000000000005</v>
      </c>
      <c r="R186" s="229"/>
    </row>
    <row r="187" spans="1:19" s="8" customFormat="1" ht="63">
      <c r="A187" s="323"/>
      <c r="B187" s="318"/>
      <c r="C187" s="367"/>
      <c r="D187" s="367"/>
      <c r="E187" s="318"/>
      <c r="F187" s="318"/>
      <c r="G187" s="318"/>
      <c r="H187" s="318"/>
      <c r="I187" s="48" t="s">
        <v>204</v>
      </c>
      <c r="J187" s="344"/>
      <c r="K187" s="59" t="s">
        <v>53</v>
      </c>
      <c r="L187" s="42"/>
      <c r="M187" s="42"/>
      <c r="N187" s="42"/>
      <c r="O187" s="89">
        <f>O188+O189</f>
        <v>0.60899999999999999</v>
      </c>
      <c r="P187" s="89">
        <f>P188+P189</f>
        <v>0.3</v>
      </c>
      <c r="Q187" s="42">
        <f t="shared" si="14"/>
        <v>0.90900000000000003</v>
      </c>
      <c r="R187" s="88"/>
      <c r="S187" s="6"/>
    </row>
    <row r="188" spans="1:19" ht="22.5">
      <c r="A188" s="323"/>
      <c r="B188" s="318"/>
      <c r="C188" s="367"/>
      <c r="D188" s="367"/>
      <c r="E188" s="318"/>
      <c r="F188" s="318"/>
      <c r="G188" s="318"/>
      <c r="H188" s="318"/>
      <c r="I188" s="55" t="s">
        <v>16</v>
      </c>
      <c r="J188" s="344"/>
      <c r="K188" s="52" t="s">
        <v>12</v>
      </c>
      <c r="L188" s="45"/>
      <c r="M188" s="45"/>
      <c r="N188" s="45"/>
      <c r="O188" s="90"/>
      <c r="P188" s="90">
        <v>0.3</v>
      </c>
      <c r="Q188" s="42">
        <f t="shared" si="14"/>
        <v>0.3</v>
      </c>
      <c r="R188" s="229"/>
    </row>
    <row r="189" spans="1:19" ht="33.75">
      <c r="A189" s="323"/>
      <c r="B189" s="318"/>
      <c r="C189" s="367"/>
      <c r="D189" s="367"/>
      <c r="E189" s="318"/>
      <c r="F189" s="318"/>
      <c r="G189" s="318"/>
      <c r="H189" s="318"/>
      <c r="I189" s="55" t="s">
        <v>117</v>
      </c>
      <c r="J189" s="344"/>
      <c r="K189" s="52" t="s">
        <v>133</v>
      </c>
      <c r="L189" s="45"/>
      <c r="M189" s="45"/>
      <c r="N189" s="45"/>
      <c r="O189" s="90">
        <v>0.60899999999999999</v>
      </c>
      <c r="P189" s="90"/>
      <c r="Q189" s="42">
        <f t="shared" si="14"/>
        <v>0.60899999999999999</v>
      </c>
      <c r="R189" s="229"/>
    </row>
    <row r="190" spans="1:19" s="8" customFormat="1" ht="31.5">
      <c r="A190" s="323"/>
      <c r="B190" s="318"/>
      <c r="C190" s="367"/>
      <c r="D190" s="367"/>
      <c r="E190" s="318"/>
      <c r="F190" s="318"/>
      <c r="G190" s="318"/>
      <c r="H190" s="318"/>
      <c r="I190" s="48" t="s">
        <v>205</v>
      </c>
      <c r="J190" s="344"/>
      <c r="K190" s="59" t="s">
        <v>40</v>
      </c>
      <c r="L190" s="42"/>
      <c r="M190" s="42"/>
      <c r="N190" s="42"/>
      <c r="O190" s="89">
        <f>O191</f>
        <v>0.16500000000000001</v>
      </c>
      <c r="P190" s="89">
        <f>P191</f>
        <v>0.15</v>
      </c>
      <c r="Q190" s="42">
        <f t="shared" si="14"/>
        <v>0.315</v>
      </c>
      <c r="R190" s="88"/>
      <c r="S190" s="6"/>
    </row>
    <row r="191" spans="1:19" ht="22.5">
      <c r="A191" s="324"/>
      <c r="B191" s="319"/>
      <c r="C191" s="367"/>
      <c r="D191" s="367"/>
      <c r="E191" s="318"/>
      <c r="F191" s="318"/>
      <c r="G191" s="318"/>
      <c r="H191" s="318"/>
      <c r="I191" s="55" t="s">
        <v>16</v>
      </c>
      <c r="J191" s="345"/>
      <c r="K191" s="52" t="s">
        <v>12</v>
      </c>
      <c r="L191" s="45"/>
      <c r="M191" s="45"/>
      <c r="N191" s="45"/>
      <c r="O191" s="90">
        <v>0.16500000000000001</v>
      </c>
      <c r="P191" s="90">
        <v>0.15</v>
      </c>
      <c r="Q191" s="42">
        <f t="shared" si="14"/>
        <v>0.315</v>
      </c>
      <c r="R191" s="229"/>
    </row>
    <row r="192" spans="1:19" ht="11.25" customHeight="1">
      <c r="A192" s="322">
        <v>8</v>
      </c>
      <c r="B192" s="317" t="s">
        <v>781</v>
      </c>
      <c r="C192" s="367"/>
      <c r="D192" s="367"/>
      <c r="E192" s="318"/>
      <c r="F192" s="318"/>
      <c r="G192" s="318"/>
      <c r="H192" s="318"/>
      <c r="I192" s="50" t="s">
        <v>13</v>
      </c>
      <c r="J192" s="343">
        <v>451</v>
      </c>
      <c r="K192" s="49"/>
      <c r="L192" s="45"/>
      <c r="M192" s="45"/>
      <c r="N192" s="45"/>
      <c r="O192" s="42">
        <f>+O193+O198+O201+O206+O209+O214+O216+O219+O224+O226+O231</f>
        <v>1744.9686920000001</v>
      </c>
      <c r="P192" s="42">
        <f>+P193+P198+P201+P206+P209+P214+P216+P219+P224+P226+P231</f>
        <v>521.65833899999996</v>
      </c>
      <c r="Q192" s="42">
        <f t="shared" si="14"/>
        <v>2266.627031</v>
      </c>
      <c r="R192" s="229"/>
    </row>
    <row r="193" spans="1:19" s="8" customFormat="1" ht="63">
      <c r="A193" s="323"/>
      <c r="B193" s="318"/>
      <c r="C193" s="367"/>
      <c r="D193" s="367"/>
      <c r="E193" s="318"/>
      <c r="F193" s="318"/>
      <c r="G193" s="318"/>
      <c r="H193" s="318"/>
      <c r="I193" s="48" t="s">
        <v>217</v>
      </c>
      <c r="J193" s="344"/>
      <c r="K193" s="59" t="s">
        <v>10</v>
      </c>
      <c r="L193" s="42"/>
      <c r="M193" s="42"/>
      <c r="N193" s="42"/>
      <c r="O193" s="89">
        <f>O194+O195+O196+O197</f>
        <v>79.1083</v>
      </c>
      <c r="P193" s="89">
        <f>P194+P195+P196+P197</f>
        <v>39.230499999999999</v>
      </c>
      <c r="Q193" s="42">
        <f t="shared" si="14"/>
        <v>118.33879999999999</v>
      </c>
      <c r="R193" s="88"/>
      <c r="S193" s="6"/>
    </row>
    <row r="194" spans="1:19" ht="22.5">
      <c r="A194" s="323"/>
      <c r="B194" s="318"/>
      <c r="C194" s="367"/>
      <c r="D194" s="367"/>
      <c r="E194" s="318"/>
      <c r="F194" s="318"/>
      <c r="G194" s="318"/>
      <c r="H194" s="318"/>
      <c r="I194" s="55" t="s">
        <v>26</v>
      </c>
      <c r="J194" s="344"/>
      <c r="K194" s="52" t="s">
        <v>11</v>
      </c>
      <c r="L194" s="45"/>
      <c r="M194" s="45"/>
      <c r="N194" s="45"/>
      <c r="O194" s="90">
        <v>1.5</v>
      </c>
      <c r="P194" s="90">
        <v>0</v>
      </c>
      <c r="Q194" s="42">
        <f t="shared" si="14"/>
        <v>1.5</v>
      </c>
      <c r="R194" s="229"/>
    </row>
    <row r="195" spans="1:19" ht="22.5">
      <c r="A195" s="323"/>
      <c r="B195" s="318"/>
      <c r="C195" s="367"/>
      <c r="D195" s="367"/>
      <c r="E195" s="318"/>
      <c r="F195" s="318"/>
      <c r="G195" s="318"/>
      <c r="H195" s="318"/>
      <c r="I195" s="55" t="s">
        <v>16</v>
      </c>
      <c r="J195" s="344"/>
      <c r="K195" s="52" t="s">
        <v>12</v>
      </c>
      <c r="L195" s="45"/>
      <c r="M195" s="45"/>
      <c r="N195" s="45"/>
      <c r="O195" s="90">
        <v>10.4557</v>
      </c>
      <c r="P195" s="90">
        <v>39.230499999999999</v>
      </c>
      <c r="Q195" s="42">
        <f t="shared" si="14"/>
        <v>49.686199999999999</v>
      </c>
      <c r="R195" s="229"/>
    </row>
    <row r="196" spans="1:19" ht="45">
      <c r="A196" s="323"/>
      <c r="B196" s="318"/>
      <c r="C196" s="367"/>
      <c r="D196" s="367"/>
      <c r="E196" s="318"/>
      <c r="F196" s="318"/>
      <c r="G196" s="318"/>
      <c r="H196" s="318"/>
      <c r="I196" s="55" t="s">
        <v>59</v>
      </c>
      <c r="J196" s="344"/>
      <c r="K196" s="52" t="s">
        <v>68</v>
      </c>
      <c r="L196" s="45"/>
      <c r="M196" s="45"/>
      <c r="N196" s="45"/>
      <c r="O196" s="90">
        <v>65.202699999999993</v>
      </c>
      <c r="P196" s="90"/>
      <c r="Q196" s="42">
        <f t="shared" si="14"/>
        <v>65.202699999999993</v>
      </c>
      <c r="R196" s="229"/>
    </row>
    <row r="197" spans="1:19" ht="33.75">
      <c r="A197" s="323"/>
      <c r="B197" s="318"/>
      <c r="C197" s="367"/>
      <c r="D197" s="367"/>
      <c r="E197" s="318"/>
      <c r="F197" s="318"/>
      <c r="G197" s="318"/>
      <c r="H197" s="318"/>
      <c r="I197" s="55" t="s">
        <v>198</v>
      </c>
      <c r="J197" s="344"/>
      <c r="K197" s="52" t="s">
        <v>17</v>
      </c>
      <c r="L197" s="45"/>
      <c r="M197" s="45"/>
      <c r="N197" s="45"/>
      <c r="O197" s="90">
        <v>1.9499</v>
      </c>
      <c r="P197" s="90"/>
      <c r="Q197" s="42">
        <f t="shared" si="14"/>
        <v>1.9499</v>
      </c>
      <c r="R197" s="229"/>
    </row>
    <row r="198" spans="1:19" ht="84">
      <c r="A198" s="323"/>
      <c r="B198" s="318"/>
      <c r="C198" s="367"/>
      <c r="D198" s="367"/>
      <c r="E198" s="318"/>
      <c r="F198" s="318"/>
      <c r="G198" s="318"/>
      <c r="H198" s="318"/>
      <c r="I198" s="48" t="s">
        <v>218</v>
      </c>
      <c r="J198" s="344"/>
      <c r="K198" s="59" t="s">
        <v>51</v>
      </c>
      <c r="L198" s="45"/>
      <c r="M198" s="45"/>
      <c r="N198" s="45"/>
      <c r="O198" s="90">
        <f>+O199+O200</f>
        <v>7.7656000000000001</v>
      </c>
      <c r="P198" s="90">
        <f>P199+P200</f>
        <v>0</v>
      </c>
      <c r="Q198" s="42">
        <f t="shared" si="14"/>
        <v>7.7656000000000001</v>
      </c>
      <c r="R198" s="229"/>
    </row>
    <row r="199" spans="1:19" ht="22.5">
      <c r="A199" s="323"/>
      <c r="B199" s="318"/>
      <c r="C199" s="367"/>
      <c r="D199" s="367"/>
      <c r="E199" s="318"/>
      <c r="F199" s="318"/>
      <c r="G199" s="318"/>
      <c r="H199" s="318"/>
      <c r="I199" s="55" t="s">
        <v>16</v>
      </c>
      <c r="J199" s="344"/>
      <c r="K199" s="52" t="s">
        <v>12</v>
      </c>
      <c r="L199" s="45"/>
      <c r="M199" s="45"/>
      <c r="N199" s="45"/>
      <c r="O199" s="90"/>
      <c r="P199" s="90"/>
      <c r="Q199" s="42">
        <f t="shared" si="14"/>
        <v>0</v>
      </c>
      <c r="R199" s="229"/>
    </row>
    <row r="200" spans="1:19" ht="45">
      <c r="A200" s="323"/>
      <c r="B200" s="318"/>
      <c r="C200" s="367"/>
      <c r="D200" s="367"/>
      <c r="E200" s="318"/>
      <c r="F200" s="318"/>
      <c r="G200" s="318"/>
      <c r="H200" s="318"/>
      <c r="I200" s="55" t="s">
        <v>59</v>
      </c>
      <c r="J200" s="344"/>
      <c r="K200" s="52" t="s">
        <v>68</v>
      </c>
      <c r="L200" s="45"/>
      <c r="M200" s="45"/>
      <c r="N200" s="45"/>
      <c r="O200" s="90">
        <v>7.7656000000000001</v>
      </c>
      <c r="P200" s="90">
        <v>0</v>
      </c>
      <c r="Q200" s="42">
        <f t="shared" si="14"/>
        <v>7.7656000000000001</v>
      </c>
      <c r="R200" s="229"/>
    </row>
    <row r="201" spans="1:19" s="8" customFormat="1" ht="21">
      <c r="A201" s="323"/>
      <c r="B201" s="318"/>
      <c r="C201" s="367"/>
      <c r="D201" s="367"/>
      <c r="E201" s="318"/>
      <c r="F201" s="318"/>
      <c r="G201" s="318"/>
      <c r="H201" s="318"/>
      <c r="I201" s="48" t="s">
        <v>219</v>
      </c>
      <c r="J201" s="344"/>
      <c r="K201" s="59" t="s">
        <v>31</v>
      </c>
      <c r="L201" s="42"/>
      <c r="M201" s="42"/>
      <c r="N201" s="42"/>
      <c r="O201" s="89">
        <f>O202+O203+O204+O205</f>
        <v>977.88760000000002</v>
      </c>
      <c r="P201" s="89">
        <f>P202+P203+P204+P205</f>
        <v>474.40219999999999</v>
      </c>
      <c r="Q201" s="42">
        <f t="shared" si="14"/>
        <v>1452.2898</v>
      </c>
      <c r="R201" s="88"/>
      <c r="S201" s="6"/>
    </row>
    <row r="202" spans="1:19" ht="22.5">
      <c r="A202" s="323"/>
      <c r="B202" s="318"/>
      <c r="C202" s="367"/>
      <c r="D202" s="367"/>
      <c r="E202" s="318"/>
      <c r="F202" s="318"/>
      <c r="G202" s="318"/>
      <c r="H202" s="318"/>
      <c r="I202" s="55" t="s">
        <v>26</v>
      </c>
      <c r="J202" s="344"/>
      <c r="K202" s="52" t="s">
        <v>11</v>
      </c>
      <c r="L202" s="45"/>
      <c r="M202" s="45"/>
      <c r="N202" s="45"/>
      <c r="O202" s="90">
        <v>847.05200000000002</v>
      </c>
      <c r="P202" s="90"/>
      <c r="Q202" s="42">
        <f t="shared" si="14"/>
        <v>847.05200000000002</v>
      </c>
      <c r="R202" s="229"/>
    </row>
    <row r="203" spans="1:19" ht="22.5">
      <c r="A203" s="323"/>
      <c r="B203" s="318"/>
      <c r="C203" s="367"/>
      <c r="D203" s="367"/>
      <c r="E203" s="318"/>
      <c r="F203" s="318"/>
      <c r="G203" s="318"/>
      <c r="H203" s="318"/>
      <c r="I203" s="55" t="s">
        <v>16</v>
      </c>
      <c r="J203" s="344"/>
      <c r="K203" s="52" t="s">
        <v>12</v>
      </c>
      <c r="L203" s="45"/>
      <c r="M203" s="45"/>
      <c r="N203" s="45"/>
      <c r="O203" s="90">
        <v>19.104099999999999</v>
      </c>
      <c r="P203" s="90"/>
      <c r="Q203" s="42">
        <f t="shared" si="14"/>
        <v>19.104099999999999</v>
      </c>
      <c r="R203" s="229"/>
    </row>
    <row r="204" spans="1:19" ht="22.5">
      <c r="A204" s="323"/>
      <c r="B204" s="318"/>
      <c r="C204" s="367"/>
      <c r="D204" s="367"/>
      <c r="E204" s="318"/>
      <c r="F204" s="318"/>
      <c r="G204" s="318"/>
      <c r="H204" s="318"/>
      <c r="I204" s="55" t="s">
        <v>33</v>
      </c>
      <c r="J204" s="344"/>
      <c r="K204" s="52" t="s">
        <v>40</v>
      </c>
      <c r="L204" s="45"/>
      <c r="M204" s="45"/>
      <c r="N204" s="45"/>
      <c r="O204" s="90"/>
      <c r="P204" s="90">
        <v>474.40219999999999</v>
      </c>
      <c r="Q204" s="42">
        <f t="shared" si="14"/>
        <v>474.40219999999999</v>
      </c>
      <c r="R204" s="229"/>
    </row>
    <row r="205" spans="1:19" ht="45">
      <c r="A205" s="323"/>
      <c r="B205" s="318"/>
      <c r="C205" s="367"/>
      <c r="D205" s="367"/>
      <c r="E205" s="318"/>
      <c r="F205" s="318"/>
      <c r="G205" s="318"/>
      <c r="H205" s="318"/>
      <c r="I205" s="55" t="s">
        <v>59</v>
      </c>
      <c r="J205" s="344"/>
      <c r="K205" s="52" t="s">
        <v>68</v>
      </c>
      <c r="L205" s="45"/>
      <c r="M205" s="45"/>
      <c r="N205" s="45"/>
      <c r="O205" s="90">
        <v>111.7315</v>
      </c>
      <c r="P205" s="90"/>
      <c r="Q205" s="42">
        <f t="shared" si="14"/>
        <v>111.7315</v>
      </c>
      <c r="R205" s="229"/>
    </row>
    <row r="206" spans="1:19">
      <c r="A206" s="323"/>
      <c r="B206" s="318"/>
      <c r="C206" s="367"/>
      <c r="D206" s="367"/>
      <c r="E206" s="318"/>
      <c r="F206" s="318"/>
      <c r="G206" s="318"/>
      <c r="H206" s="318"/>
      <c r="I206" s="48" t="s">
        <v>220</v>
      </c>
      <c r="J206" s="344"/>
      <c r="K206" s="59" t="s">
        <v>44</v>
      </c>
      <c r="L206" s="45"/>
      <c r="M206" s="45"/>
      <c r="N206" s="45"/>
      <c r="O206" s="89">
        <f>O207+O208</f>
        <v>8.0799999999999997E-2</v>
      </c>
      <c r="P206" s="89">
        <f>P207+P208</f>
        <v>0</v>
      </c>
      <c r="Q206" s="42">
        <f t="shared" si="14"/>
        <v>8.0799999999999997E-2</v>
      </c>
      <c r="R206" s="229"/>
    </row>
    <row r="207" spans="1:19" ht="22.5">
      <c r="A207" s="323"/>
      <c r="B207" s="318"/>
      <c r="C207" s="367"/>
      <c r="D207" s="367"/>
      <c r="E207" s="318"/>
      <c r="F207" s="318"/>
      <c r="G207" s="318"/>
      <c r="H207" s="318"/>
      <c r="I207" s="55" t="s">
        <v>16</v>
      </c>
      <c r="J207" s="344"/>
      <c r="K207" s="52" t="s">
        <v>12</v>
      </c>
      <c r="L207" s="45"/>
      <c r="M207" s="45"/>
      <c r="N207" s="45"/>
      <c r="O207" s="90"/>
      <c r="P207" s="90"/>
      <c r="Q207" s="42">
        <f t="shared" si="14"/>
        <v>0</v>
      </c>
      <c r="R207" s="229"/>
    </row>
    <row r="208" spans="1:19" ht="45">
      <c r="A208" s="323"/>
      <c r="B208" s="318"/>
      <c r="C208" s="367"/>
      <c r="D208" s="367"/>
      <c r="E208" s="318"/>
      <c r="F208" s="318"/>
      <c r="G208" s="318"/>
      <c r="H208" s="318"/>
      <c r="I208" s="55" t="s">
        <v>59</v>
      </c>
      <c r="J208" s="344"/>
      <c r="K208" s="52" t="s">
        <v>68</v>
      </c>
      <c r="L208" s="45"/>
      <c r="M208" s="45"/>
      <c r="N208" s="45"/>
      <c r="O208" s="90">
        <v>8.0799999999999997E-2</v>
      </c>
      <c r="P208" s="90"/>
      <c r="Q208" s="42">
        <f t="shared" si="14"/>
        <v>8.0799999999999997E-2</v>
      </c>
      <c r="R208" s="229"/>
    </row>
    <row r="209" spans="1:19" ht="52.5">
      <c r="A209" s="323"/>
      <c r="B209" s="318"/>
      <c r="C209" s="367"/>
      <c r="D209" s="367"/>
      <c r="E209" s="318"/>
      <c r="F209" s="318"/>
      <c r="G209" s="318"/>
      <c r="H209" s="318"/>
      <c r="I209" s="48" t="s">
        <v>65</v>
      </c>
      <c r="J209" s="344"/>
      <c r="K209" s="59" t="s">
        <v>45</v>
      </c>
      <c r="L209" s="45"/>
      <c r="M209" s="45"/>
      <c r="N209" s="45"/>
      <c r="O209" s="89">
        <f>O210+O211+O212+O213</f>
        <v>147.54589999999999</v>
      </c>
      <c r="P209" s="89">
        <f>P210+P211+P212+P213</f>
        <v>0</v>
      </c>
      <c r="Q209" s="42">
        <f t="shared" si="14"/>
        <v>147.54589999999999</v>
      </c>
      <c r="R209" s="229"/>
    </row>
    <row r="210" spans="1:19" ht="22.5">
      <c r="A210" s="323"/>
      <c r="B210" s="318"/>
      <c r="C210" s="367"/>
      <c r="D210" s="367"/>
      <c r="E210" s="318"/>
      <c r="F210" s="318"/>
      <c r="G210" s="318"/>
      <c r="H210" s="318"/>
      <c r="I210" s="55" t="s">
        <v>26</v>
      </c>
      <c r="J210" s="344"/>
      <c r="K210" s="52" t="s">
        <v>11</v>
      </c>
      <c r="L210" s="45"/>
      <c r="M210" s="45"/>
      <c r="N210" s="45"/>
      <c r="O210" s="90">
        <v>16.172000000000001</v>
      </c>
      <c r="P210" s="90"/>
      <c r="Q210" s="42">
        <f t="shared" si="14"/>
        <v>16.172000000000001</v>
      </c>
      <c r="R210" s="229"/>
    </row>
    <row r="211" spans="1:19" ht="22.5">
      <c r="A211" s="323"/>
      <c r="B211" s="318"/>
      <c r="C211" s="367"/>
      <c r="D211" s="367"/>
      <c r="E211" s="318"/>
      <c r="F211" s="318"/>
      <c r="G211" s="318"/>
      <c r="H211" s="318"/>
      <c r="I211" s="55" t="s">
        <v>16</v>
      </c>
      <c r="J211" s="344"/>
      <c r="K211" s="52" t="s">
        <v>12</v>
      </c>
      <c r="L211" s="45"/>
      <c r="M211" s="45"/>
      <c r="N211" s="45"/>
      <c r="O211" s="90">
        <v>0.50900000000000001</v>
      </c>
      <c r="P211" s="90"/>
      <c r="Q211" s="42">
        <f t="shared" si="14"/>
        <v>0.50900000000000001</v>
      </c>
      <c r="R211" s="229"/>
    </row>
    <row r="212" spans="1:19" ht="22.5">
      <c r="A212" s="323"/>
      <c r="B212" s="318"/>
      <c r="C212" s="367"/>
      <c r="D212" s="367"/>
      <c r="E212" s="318"/>
      <c r="F212" s="318"/>
      <c r="G212" s="318"/>
      <c r="H212" s="318"/>
      <c r="I212" s="55" t="s">
        <v>33</v>
      </c>
      <c r="J212" s="344"/>
      <c r="K212" s="52" t="s">
        <v>40</v>
      </c>
      <c r="L212" s="45"/>
      <c r="M212" s="45"/>
      <c r="N212" s="45"/>
      <c r="O212" s="90">
        <v>18.5975</v>
      </c>
      <c r="P212" s="90"/>
      <c r="Q212" s="42">
        <f t="shared" ref="Q212:Q275" si="15">M212+N212+O212+P212</f>
        <v>18.5975</v>
      </c>
      <c r="R212" s="229"/>
    </row>
    <row r="213" spans="1:19" ht="45">
      <c r="A213" s="323"/>
      <c r="B213" s="318"/>
      <c r="C213" s="367"/>
      <c r="D213" s="367"/>
      <c r="E213" s="318"/>
      <c r="F213" s="318"/>
      <c r="G213" s="318"/>
      <c r="H213" s="318"/>
      <c r="I213" s="55" t="s">
        <v>59</v>
      </c>
      <c r="J213" s="344"/>
      <c r="K213" s="52" t="s">
        <v>68</v>
      </c>
      <c r="L213" s="45"/>
      <c r="M213" s="45"/>
      <c r="N213" s="45"/>
      <c r="O213" s="90">
        <v>112.26739999999999</v>
      </c>
      <c r="P213" s="90"/>
      <c r="Q213" s="42">
        <f t="shared" si="15"/>
        <v>112.26739999999999</v>
      </c>
      <c r="R213" s="229"/>
    </row>
    <row r="214" spans="1:19" s="8" customFormat="1" ht="31.5" customHeight="1">
      <c r="A214" s="323"/>
      <c r="B214" s="318"/>
      <c r="C214" s="367"/>
      <c r="D214" s="367"/>
      <c r="E214" s="318"/>
      <c r="F214" s="318"/>
      <c r="G214" s="318"/>
      <c r="H214" s="318"/>
      <c r="I214" s="48" t="s">
        <v>78</v>
      </c>
      <c r="J214" s="344"/>
      <c r="K214" s="59" t="s">
        <v>82</v>
      </c>
      <c r="L214" s="42"/>
      <c r="M214" s="42"/>
      <c r="N214" s="42"/>
      <c r="O214" s="89">
        <f>O215</f>
        <v>3.4226000000000001</v>
      </c>
      <c r="P214" s="89">
        <f>P215</f>
        <v>0</v>
      </c>
      <c r="Q214" s="42">
        <f t="shared" si="15"/>
        <v>3.4226000000000001</v>
      </c>
      <c r="R214" s="88"/>
      <c r="S214" s="6"/>
    </row>
    <row r="215" spans="1:19" ht="45">
      <c r="A215" s="323"/>
      <c r="B215" s="318"/>
      <c r="C215" s="367"/>
      <c r="D215" s="367"/>
      <c r="E215" s="318"/>
      <c r="F215" s="318"/>
      <c r="G215" s="318"/>
      <c r="H215" s="318"/>
      <c r="I215" s="55" t="s">
        <v>59</v>
      </c>
      <c r="J215" s="344"/>
      <c r="K215" s="52" t="s">
        <v>68</v>
      </c>
      <c r="L215" s="45"/>
      <c r="M215" s="45"/>
      <c r="N215" s="45"/>
      <c r="O215" s="90">
        <v>3.4226000000000001</v>
      </c>
      <c r="P215" s="90"/>
      <c r="Q215" s="42">
        <f t="shared" si="15"/>
        <v>3.4226000000000001</v>
      </c>
      <c r="R215" s="229"/>
    </row>
    <row r="216" spans="1:19" s="8" customFormat="1" ht="42" customHeight="1">
      <c r="A216" s="323"/>
      <c r="B216" s="318"/>
      <c r="C216" s="367"/>
      <c r="D216" s="367"/>
      <c r="E216" s="318"/>
      <c r="F216" s="318"/>
      <c r="G216" s="318"/>
      <c r="H216" s="318"/>
      <c r="I216" s="48" t="s">
        <v>66</v>
      </c>
      <c r="J216" s="344"/>
      <c r="K216" s="59" t="s">
        <v>11</v>
      </c>
      <c r="L216" s="42"/>
      <c r="M216" s="42"/>
      <c r="N216" s="42"/>
      <c r="O216" s="89">
        <f>O217+O218</f>
        <v>1.754</v>
      </c>
      <c r="P216" s="89">
        <f>P217+P218</f>
        <v>0</v>
      </c>
      <c r="Q216" s="42">
        <f t="shared" si="15"/>
        <v>1.754</v>
      </c>
      <c r="R216" s="88"/>
      <c r="S216" s="6"/>
    </row>
    <row r="217" spans="1:19" ht="22.5">
      <c r="A217" s="323"/>
      <c r="B217" s="318"/>
      <c r="C217" s="367"/>
      <c r="D217" s="367"/>
      <c r="E217" s="318"/>
      <c r="F217" s="318"/>
      <c r="G217" s="318"/>
      <c r="H217" s="318"/>
      <c r="I217" s="55" t="s">
        <v>16</v>
      </c>
      <c r="J217" s="344"/>
      <c r="K217" s="52" t="s">
        <v>12</v>
      </c>
      <c r="L217" s="45"/>
      <c r="M217" s="45"/>
      <c r="N217" s="45"/>
      <c r="O217" s="90">
        <v>1.5</v>
      </c>
      <c r="P217" s="90"/>
      <c r="Q217" s="42">
        <f t="shared" si="15"/>
        <v>1.5</v>
      </c>
      <c r="R217" s="229"/>
    </row>
    <row r="218" spans="1:19" ht="45">
      <c r="A218" s="323"/>
      <c r="B218" s="318"/>
      <c r="C218" s="367"/>
      <c r="D218" s="367"/>
      <c r="E218" s="318"/>
      <c r="F218" s="318"/>
      <c r="G218" s="318"/>
      <c r="H218" s="318"/>
      <c r="I218" s="55" t="s">
        <v>59</v>
      </c>
      <c r="J218" s="344"/>
      <c r="K218" s="52" t="s">
        <v>68</v>
      </c>
      <c r="L218" s="45"/>
      <c r="M218" s="45"/>
      <c r="N218" s="45"/>
      <c r="O218" s="90">
        <v>0.254</v>
      </c>
      <c r="P218" s="90"/>
      <c r="Q218" s="42">
        <f t="shared" si="15"/>
        <v>0.254</v>
      </c>
      <c r="R218" s="229"/>
    </row>
    <row r="219" spans="1:19" s="8" customFormat="1" ht="21">
      <c r="A219" s="323"/>
      <c r="B219" s="318"/>
      <c r="C219" s="367"/>
      <c r="D219" s="367"/>
      <c r="E219" s="318"/>
      <c r="F219" s="318"/>
      <c r="G219" s="318"/>
      <c r="H219" s="318"/>
      <c r="I219" s="48" t="s">
        <v>79</v>
      </c>
      <c r="J219" s="344"/>
      <c r="K219" s="59" t="s">
        <v>54</v>
      </c>
      <c r="L219" s="42"/>
      <c r="M219" s="42"/>
      <c r="N219" s="42"/>
      <c r="O219" s="89">
        <f>O220+O221+O222+O223</f>
        <v>132.134502</v>
      </c>
      <c r="P219" s="89">
        <f>P220+P221+P222+P223</f>
        <v>0</v>
      </c>
      <c r="Q219" s="42">
        <f t="shared" si="15"/>
        <v>132.134502</v>
      </c>
      <c r="R219" s="88"/>
      <c r="S219" s="6"/>
    </row>
    <row r="220" spans="1:19" ht="22.5">
      <c r="A220" s="323"/>
      <c r="B220" s="318"/>
      <c r="C220" s="367"/>
      <c r="D220" s="367"/>
      <c r="E220" s="318"/>
      <c r="F220" s="318"/>
      <c r="G220" s="318"/>
      <c r="H220" s="318"/>
      <c r="I220" s="55" t="s">
        <v>26</v>
      </c>
      <c r="J220" s="344"/>
      <c r="K220" s="52" t="s">
        <v>11</v>
      </c>
      <c r="L220" s="45"/>
      <c r="M220" s="45"/>
      <c r="N220" s="45"/>
      <c r="O220" s="90">
        <v>24.935932999999999</v>
      </c>
      <c r="P220" s="90"/>
      <c r="Q220" s="42">
        <f t="shared" si="15"/>
        <v>24.935932999999999</v>
      </c>
      <c r="R220" s="229"/>
    </row>
    <row r="221" spans="1:19" ht="22.5">
      <c r="A221" s="323"/>
      <c r="B221" s="318"/>
      <c r="C221" s="367"/>
      <c r="D221" s="367"/>
      <c r="E221" s="318"/>
      <c r="F221" s="318"/>
      <c r="G221" s="318"/>
      <c r="H221" s="318"/>
      <c r="I221" s="55" t="s">
        <v>16</v>
      </c>
      <c r="J221" s="344"/>
      <c r="K221" s="52" t="s">
        <v>12</v>
      </c>
      <c r="L221" s="45"/>
      <c r="M221" s="45"/>
      <c r="N221" s="45"/>
      <c r="O221" s="90">
        <v>2.7557649999999998</v>
      </c>
      <c r="P221" s="90"/>
      <c r="Q221" s="42">
        <f t="shared" si="15"/>
        <v>2.7557649999999998</v>
      </c>
      <c r="R221" s="229"/>
    </row>
    <row r="222" spans="1:19" ht="45">
      <c r="A222" s="323"/>
      <c r="B222" s="318"/>
      <c r="C222" s="367"/>
      <c r="D222" s="367"/>
      <c r="E222" s="318"/>
      <c r="F222" s="318"/>
      <c r="G222" s="318"/>
      <c r="H222" s="318"/>
      <c r="I222" s="55" t="s">
        <v>59</v>
      </c>
      <c r="J222" s="344"/>
      <c r="K222" s="52" t="s">
        <v>68</v>
      </c>
      <c r="L222" s="45"/>
      <c r="M222" s="45"/>
      <c r="N222" s="45"/>
      <c r="O222" s="90">
        <v>70.157959000000005</v>
      </c>
      <c r="P222" s="90"/>
      <c r="Q222" s="42">
        <f t="shared" si="15"/>
        <v>70.157959000000005</v>
      </c>
      <c r="R222" s="229"/>
    </row>
    <row r="223" spans="1:19" ht="33.75">
      <c r="A223" s="323"/>
      <c r="B223" s="318"/>
      <c r="C223" s="367"/>
      <c r="D223" s="367"/>
      <c r="E223" s="318"/>
      <c r="F223" s="318"/>
      <c r="G223" s="318"/>
      <c r="H223" s="318"/>
      <c r="I223" s="55" t="s">
        <v>198</v>
      </c>
      <c r="J223" s="344"/>
      <c r="K223" s="52" t="s">
        <v>17</v>
      </c>
      <c r="L223" s="45"/>
      <c r="M223" s="45"/>
      <c r="N223" s="45"/>
      <c r="O223" s="90">
        <v>34.284844999999997</v>
      </c>
      <c r="P223" s="90"/>
      <c r="Q223" s="42">
        <f t="shared" si="15"/>
        <v>34.284844999999997</v>
      </c>
      <c r="R223" s="229"/>
    </row>
    <row r="224" spans="1:19" s="8" customFormat="1" ht="31.5">
      <c r="A224" s="323"/>
      <c r="B224" s="318"/>
      <c r="C224" s="367"/>
      <c r="D224" s="367"/>
      <c r="E224" s="318"/>
      <c r="F224" s="318"/>
      <c r="G224" s="318"/>
      <c r="H224" s="318"/>
      <c r="I224" s="48" t="s">
        <v>221</v>
      </c>
      <c r="J224" s="344"/>
      <c r="K224" s="59" t="s">
        <v>12</v>
      </c>
      <c r="L224" s="42"/>
      <c r="M224" s="42"/>
      <c r="N224" s="42"/>
      <c r="O224" s="89">
        <f>O225</f>
        <v>24.66</v>
      </c>
      <c r="P224" s="89">
        <f>P225</f>
        <v>0</v>
      </c>
      <c r="Q224" s="42">
        <f t="shared" si="15"/>
        <v>24.66</v>
      </c>
      <c r="R224" s="88"/>
      <c r="S224" s="6"/>
    </row>
    <row r="225" spans="1:23" ht="45">
      <c r="A225" s="323"/>
      <c r="B225" s="318"/>
      <c r="C225" s="367"/>
      <c r="D225" s="367"/>
      <c r="E225" s="318"/>
      <c r="F225" s="318"/>
      <c r="G225" s="318"/>
      <c r="H225" s="318"/>
      <c r="I225" s="55" t="s">
        <v>59</v>
      </c>
      <c r="J225" s="344"/>
      <c r="K225" s="52" t="s">
        <v>68</v>
      </c>
      <c r="L225" s="45"/>
      <c r="M225" s="45"/>
      <c r="N225" s="45"/>
      <c r="O225" s="90">
        <v>24.66</v>
      </c>
      <c r="P225" s="90"/>
      <c r="Q225" s="42">
        <f t="shared" si="15"/>
        <v>24.66</v>
      </c>
      <c r="R225" s="229"/>
    </row>
    <row r="226" spans="1:23" s="8" customFormat="1" ht="73.5">
      <c r="A226" s="323"/>
      <c r="B226" s="318"/>
      <c r="C226" s="367"/>
      <c r="D226" s="367"/>
      <c r="E226" s="318"/>
      <c r="F226" s="318"/>
      <c r="G226" s="318"/>
      <c r="H226" s="318"/>
      <c r="I226" s="48" t="s">
        <v>222</v>
      </c>
      <c r="J226" s="344"/>
      <c r="K226" s="59" t="s">
        <v>70</v>
      </c>
      <c r="L226" s="42"/>
      <c r="M226" s="42"/>
      <c r="N226" s="42"/>
      <c r="O226" s="89">
        <f>O227+O228+O229+O230</f>
        <v>351.49900000000002</v>
      </c>
      <c r="P226" s="89">
        <f>P227+P228+P229+P230</f>
        <v>8.025639</v>
      </c>
      <c r="Q226" s="42">
        <f t="shared" si="15"/>
        <v>359.52463900000004</v>
      </c>
      <c r="R226" s="88"/>
      <c r="S226" s="6"/>
    </row>
    <row r="227" spans="1:23" ht="22.5">
      <c r="A227" s="323"/>
      <c r="B227" s="318"/>
      <c r="C227" s="367"/>
      <c r="D227" s="367"/>
      <c r="E227" s="318"/>
      <c r="F227" s="318"/>
      <c r="G227" s="318"/>
      <c r="H227" s="318"/>
      <c r="I227" s="55" t="s">
        <v>26</v>
      </c>
      <c r="J227" s="344"/>
      <c r="K227" s="52" t="s">
        <v>11</v>
      </c>
      <c r="L227" s="45"/>
      <c r="M227" s="45"/>
      <c r="N227" s="45"/>
      <c r="O227" s="90">
        <v>171.21600000000001</v>
      </c>
      <c r="P227" s="90"/>
      <c r="Q227" s="42">
        <f t="shared" si="15"/>
        <v>171.21600000000001</v>
      </c>
      <c r="R227" s="229"/>
    </row>
    <row r="228" spans="1:23" ht="22.5">
      <c r="A228" s="323"/>
      <c r="B228" s="318"/>
      <c r="C228" s="367"/>
      <c r="D228" s="367"/>
      <c r="E228" s="318"/>
      <c r="F228" s="318"/>
      <c r="G228" s="318"/>
      <c r="H228" s="318"/>
      <c r="I228" s="55" t="s">
        <v>16</v>
      </c>
      <c r="J228" s="344"/>
      <c r="K228" s="52" t="s">
        <v>12</v>
      </c>
      <c r="L228" s="45"/>
      <c r="M228" s="45"/>
      <c r="N228" s="45"/>
      <c r="O228" s="90">
        <v>70.296000000000006</v>
      </c>
      <c r="P228" s="90">
        <v>8.025639</v>
      </c>
      <c r="Q228" s="42">
        <f t="shared" si="15"/>
        <v>78.321639000000005</v>
      </c>
      <c r="R228" s="229"/>
    </row>
    <row r="229" spans="1:23" ht="22.5">
      <c r="A229" s="323"/>
      <c r="B229" s="318"/>
      <c r="C229" s="367"/>
      <c r="D229" s="367"/>
      <c r="E229" s="318"/>
      <c r="F229" s="318"/>
      <c r="G229" s="318"/>
      <c r="H229" s="318"/>
      <c r="I229" s="55" t="s">
        <v>33</v>
      </c>
      <c r="J229" s="344"/>
      <c r="K229" s="52" t="s">
        <v>40</v>
      </c>
      <c r="L229" s="45"/>
      <c r="M229" s="45"/>
      <c r="N229" s="45"/>
      <c r="O229" s="90">
        <v>20.405000000000001</v>
      </c>
      <c r="P229" s="90"/>
      <c r="Q229" s="42">
        <f t="shared" si="15"/>
        <v>20.405000000000001</v>
      </c>
      <c r="R229" s="229"/>
    </row>
    <row r="230" spans="1:23" ht="45">
      <c r="A230" s="323"/>
      <c r="B230" s="318"/>
      <c r="C230" s="367"/>
      <c r="D230" s="367"/>
      <c r="E230" s="318"/>
      <c r="F230" s="318"/>
      <c r="G230" s="318"/>
      <c r="H230" s="318"/>
      <c r="I230" s="55" t="s">
        <v>59</v>
      </c>
      <c r="J230" s="344"/>
      <c r="K230" s="52" t="s">
        <v>68</v>
      </c>
      <c r="L230" s="45"/>
      <c r="M230" s="45"/>
      <c r="N230" s="45"/>
      <c r="O230" s="90">
        <v>89.581999999999994</v>
      </c>
      <c r="P230" s="90"/>
      <c r="Q230" s="42">
        <f t="shared" si="15"/>
        <v>89.581999999999994</v>
      </c>
      <c r="R230" s="229"/>
    </row>
    <row r="231" spans="1:23" s="8" customFormat="1" ht="42">
      <c r="A231" s="323"/>
      <c r="B231" s="318"/>
      <c r="C231" s="367"/>
      <c r="D231" s="367"/>
      <c r="E231" s="318"/>
      <c r="F231" s="318"/>
      <c r="G231" s="318"/>
      <c r="H231" s="318"/>
      <c r="I231" s="48" t="s">
        <v>223</v>
      </c>
      <c r="J231" s="344"/>
      <c r="K231" s="59" t="s">
        <v>83</v>
      </c>
      <c r="L231" s="42"/>
      <c r="M231" s="42"/>
      <c r="N231" s="42"/>
      <c r="O231" s="89">
        <f>+O232</f>
        <v>19.110389999999999</v>
      </c>
      <c r="P231" s="89">
        <f>+P232</f>
        <v>0</v>
      </c>
      <c r="Q231" s="42">
        <f t="shared" si="15"/>
        <v>19.110389999999999</v>
      </c>
      <c r="R231" s="88"/>
      <c r="S231" s="6"/>
    </row>
    <row r="232" spans="1:23" ht="45">
      <c r="A232" s="324"/>
      <c r="B232" s="319"/>
      <c r="C232" s="367"/>
      <c r="D232" s="367"/>
      <c r="E232" s="318"/>
      <c r="F232" s="318"/>
      <c r="G232" s="318"/>
      <c r="H232" s="318"/>
      <c r="I232" s="55" t="s">
        <v>59</v>
      </c>
      <c r="J232" s="345"/>
      <c r="K232" s="52" t="s">
        <v>68</v>
      </c>
      <c r="L232" s="45"/>
      <c r="M232" s="45"/>
      <c r="N232" s="45"/>
      <c r="O232" s="90">
        <v>19.110389999999999</v>
      </c>
      <c r="P232" s="90"/>
      <c r="Q232" s="42">
        <f t="shared" si="15"/>
        <v>19.110389999999999</v>
      </c>
      <c r="R232" s="229"/>
    </row>
    <row r="233" spans="1:23" s="5" customFormat="1">
      <c r="A233" s="322">
        <v>9</v>
      </c>
      <c r="B233" s="317" t="s">
        <v>782</v>
      </c>
      <c r="C233" s="367"/>
      <c r="D233" s="367"/>
      <c r="E233" s="318"/>
      <c r="F233" s="318"/>
      <c r="G233" s="318"/>
      <c r="H233" s="318"/>
      <c r="I233" s="50" t="s">
        <v>13</v>
      </c>
      <c r="J233" s="343">
        <v>451</v>
      </c>
      <c r="K233" s="49"/>
      <c r="L233" s="45"/>
      <c r="M233" s="45"/>
      <c r="N233" s="45"/>
      <c r="O233" s="42">
        <f>+O234+O237+O239+O244+O247+O251</f>
        <v>55.408727000000006</v>
      </c>
      <c r="P233" s="42">
        <f>+P234+P237+P239+P244+P247+P251</f>
        <v>548.07283199999995</v>
      </c>
      <c r="Q233" s="42">
        <f t="shared" si="15"/>
        <v>603.48155899999995</v>
      </c>
      <c r="R233" s="229"/>
      <c r="T233" s="2"/>
      <c r="U233" s="2"/>
      <c r="V233" s="2"/>
      <c r="W233" s="2"/>
    </row>
    <row r="234" spans="1:23" s="5" customFormat="1" ht="45">
      <c r="A234" s="323"/>
      <c r="B234" s="318"/>
      <c r="C234" s="367"/>
      <c r="D234" s="367"/>
      <c r="E234" s="318"/>
      <c r="F234" s="318"/>
      <c r="G234" s="318"/>
      <c r="H234" s="318"/>
      <c r="I234" s="55" t="s">
        <v>65</v>
      </c>
      <c r="J234" s="344"/>
      <c r="K234" s="59" t="s">
        <v>45</v>
      </c>
      <c r="L234" s="45"/>
      <c r="M234" s="45"/>
      <c r="N234" s="45"/>
      <c r="O234" s="89"/>
      <c r="P234" s="89">
        <f>P235+P236</f>
        <v>137.25149999999999</v>
      </c>
      <c r="Q234" s="42">
        <f t="shared" si="15"/>
        <v>137.25149999999999</v>
      </c>
      <c r="R234" s="229"/>
      <c r="T234" s="2"/>
      <c r="U234" s="2"/>
      <c r="V234" s="2"/>
      <c r="W234" s="2"/>
    </row>
    <row r="235" spans="1:23" s="5" customFormat="1" ht="22.5">
      <c r="A235" s="323"/>
      <c r="B235" s="318"/>
      <c r="C235" s="367"/>
      <c r="D235" s="367"/>
      <c r="E235" s="318"/>
      <c r="F235" s="318"/>
      <c r="G235" s="318"/>
      <c r="H235" s="318"/>
      <c r="I235" s="55" t="s">
        <v>16</v>
      </c>
      <c r="J235" s="344"/>
      <c r="K235" s="52" t="s">
        <v>12</v>
      </c>
      <c r="L235" s="45"/>
      <c r="M235" s="45"/>
      <c r="N235" s="45"/>
      <c r="O235" s="90"/>
      <c r="P235" s="90">
        <v>81.956000000000003</v>
      </c>
      <c r="Q235" s="42">
        <f t="shared" si="15"/>
        <v>81.956000000000003</v>
      </c>
      <c r="R235" s="229"/>
      <c r="T235" s="2"/>
      <c r="U235" s="2"/>
      <c r="V235" s="2"/>
      <c r="W235" s="2"/>
    </row>
    <row r="236" spans="1:23" s="5" customFormat="1" ht="22.5">
      <c r="A236" s="323"/>
      <c r="B236" s="318"/>
      <c r="C236" s="367"/>
      <c r="D236" s="367"/>
      <c r="E236" s="318"/>
      <c r="F236" s="318"/>
      <c r="G236" s="318"/>
      <c r="H236" s="318"/>
      <c r="I236" s="55" t="s">
        <v>33</v>
      </c>
      <c r="J236" s="344"/>
      <c r="K236" s="52" t="s">
        <v>40</v>
      </c>
      <c r="L236" s="45"/>
      <c r="M236" s="45"/>
      <c r="N236" s="45"/>
      <c r="O236" s="90"/>
      <c r="P236" s="90">
        <v>55.295499999999997</v>
      </c>
      <c r="Q236" s="42">
        <f t="shared" si="15"/>
        <v>55.295499999999997</v>
      </c>
      <c r="R236" s="229"/>
      <c r="T236" s="2"/>
      <c r="U236" s="2"/>
      <c r="V236" s="2"/>
      <c r="W236" s="2"/>
    </row>
    <row r="237" spans="1:23" s="5" customFormat="1" ht="33.75">
      <c r="A237" s="323"/>
      <c r="B237" s="318"/>
      <c r="C237" s="367"/>
      <c r="D237" s="367"/>
      <c r="E237" s="318"/>
      <c r="F237" s="318"/>
      <c r="G237" s="318"/>
      <c r="H237" s="318"/>
      <c r="I237" s="55" t="s">
        <v>78</v>
      </c>
      <c r="J237" s="344"/>
      <c r="K237" s="59" t="s">
        <v>82</v>
      </c>
      <c r="L237" s="45"/>
      <c r="M237" s="45"/>
      <c r="N237" s="45"/>
      <c r="O237" s="89"/>
      <c r="P237" s="89">
        <f>P238</f>
        <v>2.2549999999999999</v>
      </c>
      <c r="Q237" s="42">
        <f t="shared" si="15"/>
        <v>2.2549999999999999</v>
      </c>
      <c r="R237" s="229"/>
      <c r="T237" s="2"/>
      <c r="U237" s="2"/>
      <c r="V237" s="2"/>
      <c r="W237" s="2"/>
    </row>
    <row r="238" spans="1:23" s="5" customFormat="1" ht="22.5">
      <c r="A238" s="323"/>
      <c r="B238" s="318"/>
      <c r="C238" s="367"/>
      <c r="D238" s="367"/>
      <c r="E238" s="318"/>
      <c r="F238" s="318"/>
      <c r="G238" s="318"/>
      <c r="H238" s="318"/>
      <c r="I238" s="55" t="s">
        <v>16</v>
      </c>
      <c r="J238" s="344"/>
      <c r="K238" s="52" t="s">
        <v>12</v>
      </c>
      <c r="L238" s="45"/>
      <c r="M238" s="45"/>
      <c r="N238" s="45"/>
      <c r="O238" s="90"/>
      <c r="P238" s="90">
        <v>2.2549999999999999</v>
      </c>
      <c r="Q238" s="42">
        <f t="shared" si="15"/>
        <v>2.2549999999999999</v>
      </c>
      <c r="R238" s="229"/>
      <c r="T238" s="2"/>
      <c r="U238" s="2"/>
      <c r="V238" s="2"/>
      <c r="W238" s="2"/>
    </row>
    <row r="239" spans="1:23" s="5" customFormat="1" ht="22.5">
      <c r="A239" s="323"/>
      <c r="B239" s="318"/>
      <c r="C239" s="367"/>
      <c r="D239" s="367"/>
      <c r="E239" s="318"/>
      <c r="F239" s="318"/>
      <c r="G239" s="318"/>
      <c r="H239" s="318"/>
      <c r="I239" s="55" t="s">
        <v>79</v>
      </c>
      <c r="J239" s="344"/>
      <c r="K239" s="59" t="s">
        <v>54</v>
      </c>
      <c r="L239" s="45"/>
      <c r="M239" s="45"/>
      <c r="N239" s="45"/>
      <c r="O239" s="89">
        <f>O240+O241+O242+O243</f>
        <v>51.339727000000003</v>
      </c>
      <c r="P239" s="89">
        <f>P240+P241+P242+P243</f>
        <v>203.4864</v>
      </c>
      <c r="Q239" s="42">
        <f t="shared" si="15"/>
        <v>254.82612700000001</v>
      </c>
      <c r="R239" s="229"/>
      <c r="T239" s="2"/>
      <c r="U239" s="2"/>
      <c r="V239" s="2"/>
      <c r="W239" s="2"/>
    </row>
    <row r="240" spans="1:23" s="5" customFormat="1" ht="22.5">
      <c r="A240" s="323"/>
      <c r="B240" s="318"/>
      <c r="C240" s="367"/>
      <c r="D240" s="367"/>
      <c r="E240" s="318"/>
      <c r="F240" s="318"/>
      <c r="G240" s="318"/>
      <c r="H240" s="318"/>
      <c r="I240" s="55" t="s">
        <v>26</v>
      </c>
      <c r="J240" s="344"/>
      <c r="K240" s="52" t="s">
        <v>11</v>
      </c>
      <c r="L240" s="45"/>
      <c r="M240" s="45"/>
      <c r="N240" s="45"/>
      <c r="O240" s="90">
        <v>22.79</v>
      </c>
      <c r="P240" s="90"/>
      <c r="Q240" s="42">
        <f t="shared" si="15"/>
        <v>22.79</v>
      </c>
      <c r="R240" s="229"/>
      <c r="T240" s="2"/>
      <c r="U240" s="2"/>
      <c r="V240" s="2"/>
      <c r="W240" s="2"/>
    </row>
    <row r="241" spans="1:23" s="5" customFormat="1" ht="22.5">
      <c r="A241" s="323"/>
      <c r="B241" s="318"/>
      <c r="C241" s="367"/>
      <c r="D241" s="367"/>
      <c r="E241" s="318"/>
      <c r="F241" s="318"/>
      <c r="G241" s="318"/>
      <c r="H241" s="318"/>
      <c r="I241" s="55" t="s">
        <v>16</v>
      </c>
      <c r="J241" s="344"/>
      <c r="K241" s="52" t="s">
        <v>12</v>
      </c>
      <c r="L241" s="45"/>
      <c r="M241" s="45"/>
      <c r="N241" s="45"/>
      <c r="O241" s="90">
        <v>0.999</v>
      </c>
      <c r="P241" s="90">
        <v>203.4864</v>
      </c>
      <c r="Q241" s="42">
        <f t="shared" si="15"/>
        <v>204.4854</v>
      </c>
      <c r="R241" s="229"/>
      <c r="T241" s="2"/>
      <c r="U241" s="2"/>
      <c r="V241" s="2"/>
      <c r="W241" s="2"/>
    </row>
    <row r="242" spans="1:23" s="5" customFormat="1" ht="45">
      <c r="A242" s="323"/>
      <c r="B242" s="318"/>
      <c r="C242" s="367"/>
      <c r="D242" s="367"/>
      <c r="E242" s="318"/>
      <c r="F242" s="318"/>
      <c r="G242" s="318"/>
      <c r="H242" s="318"/>
      <c r="I242" s="55" t="s">
        <v>59</v>
      </c>
      <c r="J242" s="344"/>
      <c r="K242" s="52" t="s">
        <v>68</v>
      </c>
      <c r="L242" s="45"/>
      <c r="M242" s="45"/>
      <c r="N242" s="45"/>
      <c r="O242" s="90">
        <v>24.105727000000002</v>
      </c>
      <c r="P242" s="90"/>
      <c r="Q242" s="42">
        <f t="shared" si="15"/>
        <v>24.105727000000002</v>
      </c>
      <c r="R242" s="229"/>
      <c r="T242" s="2"/>
      <c r="U242" s="2"/>
      <c r="V242" s="2"/>
      <c r="W242" s="2"/>
    </row>
    <row r="243" spans="1:23" s="5" customFormat="1" ht="33.75">
      <c r="A243" s="323"/>
      <c r="B243" s="318"/>
      <c r="C243" s="367"/>
      <c r="D243" s="367"/>
      <c r="E243" s="318"/>
      <c r="F243" s="318"/>
      <c r="G243" s="318"/>
      <c r="H243" s="318"/>
      <c r="I243" s="55" t="s">
        <v>198</v>
      </c>
      <c r="J243" s="344"/>
      <c r="K243" s="52" t="s">
        <v>17</v>
      </c>
      <c r="L243" s="45"/>
      <c r="M243" s="45"/>
      <c r="N243" s="45"/>
      <c r="O243" s="90">
        <v>3.4449999999999998</v>
      </c>
      <c r="P243" s="90"/>
      <c r="Q243" s="42">
        <f t="shared" si="15"/>
        <v>3.4449999999999998</v>
      </c>
      <c r="R243" s="229"/>
      <c r="T243" s="2"/>
      <c r="U243" s="2"/>
      <c r="V243" s="2"/>
      <c r="W243" s="2"/>
    </row>
    <row r="244" spans="1:23" s="5" customFormat="1" ht="33.75">
      <c r="A244" s="323"/>
      <c r="B244" s="318"/>
      <c r="C244" s="367"/>
      <c r="D244" s="367"/>
      <c r="E244" s="318"/>
      <c r="F244" s="318"/>
      <c r="G244" s="318"/>
      <c r="H244" s="318"/>
      <c r="I244" s="55" t="s">
        <v>221</v>
      </c>
      <c r="J244" s="344"/>
      <c r="K244" s="59" t="s">
        <v>12</v>
      </c>
      <c r="L244" s="45"/>
      <c r="M244" s="45"/>
      <c r="N244" s="45"/>
      <c r="O244" s="89"/>
      <c r="P244" s="89">
        <f>P245+P246</f>
        <v>17.231999999999999</v>
      </c>
      <c r="Q244" s="42">
        <f t="shared" si="15"/>
        <v>17.231999999999999</v>
      </c>
      <c r="R244" s="229"/>
      <c r="T244" s="2"/>
      <c r="U244" s="2"/>
      <c r="V244" s="2"/>
      <c r="W244" s="2"/>
    </row>
    <row r="245" spans="1:23" s="5" customFormat="1" ht="22.5">
      <c r="A245" s="323"/>
      <c r="B245" s="318"/>
      <c r="C245" s="367"/>
      <c r="D245" s="367"/>
      <c r="E245" s="318"/>
      <c r="F245" s="318"/>
      <c r="G245" s="318"/>
      <c r="H245" s="318"/>
      <c r="I245" s="55" t="s">
        <v>16</v>
      </c>
      <c r="J245" s="344"/>
      <c r="K245" s="52" t="s">
        <v>12</v>
      </c>
      <c r="L245" s="45"/>
      <c r="M245" s="45"/>
      <c r="N245" s="45"/>
      <c r="O245" s="90"/>
      <c r="P245" s="90">
        <v>17.231999999999999</v>
      </c>
      <c r="Q245" s="42">
        <f t="shared" si="15"/>
        <v>17.231999999999999</v>
      </c>
      <c r="R245" s="229"/>
      <c r="T245" s="2"/>
      <c r="U245" s="2"/>
      <c r="V245" s="2"/>
      <c r="W245" s="2"/>
    </row>
    <row r="246" spans="1:23">
      <c r="A246" s="323"/>
      <c r="B246" s="318"/>
      <c r="C246" s="367"/>
      <c r="D246" s="367"/>
      <c r="E246" s="318"/>
      <c r="F246" s="318"/>
      <c r="G246" s="318"/>
      <c r="H246" s="318"/>
      <c r="I246" s="55"/>
      <c r="J246" s="344"/>
      <c r="K246" s="52"/>
      <c r="L246" s="45"/>
      <c r="M246" s="45"/>
      <c r="N246" s="45"/>
      <c r="O246" s="90"/>
      <c r="P246" s="90"/>
      <c r="Q246" s="42">
        <f t="shared" si="15"/>
        <v>0</v>
      </c>
      <c r="R246" s="229"/>
    </row>
    <row r="247" spans="1:23" ht="67.5">
      <c r="A247" s="323"/>
      <c r="B247" s="318"/>
      <c r="C247" s="367"/>
      <c r="D247" s="367"/>
      <c r="E247" s="318"/>
      <c r="F247" s="318"/>
      <c r="G247" s="318"/>
      <c r="H247" s="318"/>
      <c r="I247" s="55" t="s">
        <v>222</v>
      </c>
      <c r="J247" s="344"/>
      <c r="K247" s="59" t="s">
        <v>70</v>
      </c>
      <c r="L247" s="45"/>
      <c r="M247" s="45"/>
      <c r="N247" s="45"/>
      <c r="O247" s="89"/>
      <c r="P247" s="89">
        <f t="shared" ref="P247:Q247" si="16">P248+P249+P250</f>
        <v>173.00793200000001</v>
      </c>
      <c r="Q247" s="89">
        <f t="shared" si="16"/>
        <v>173.00793200000001</v>
      </c>
      <c r="R247" s="229"/>
    </row>
    <row r="248" spans="1:23" ht="22.5">
      <c r="A248" s="323"/>
      <c r="B248" s="318"/>
      <c r="C248" s="367"/>
      <c r="D248" s="367"/>
      <c r="E248" s="318"/>
      <c r="F248" s="318"/>
      <c r="G248" s="318"/>
      <c r="H248" s="318"/>
      <c r="I248" s="55" t="s">
        <v>26</v>
      </c>
      <c r="J248" s="344"/>
      <c r="K248" s="52" t="s">
        <v>11</v>
      </c>
      <c r="L248" s="45"/>
      <c r="M248" s="45"/>
      <c r="N248" s="45"/>
      <c r="O248" s="90"/>
      <c r="P248" s="90"/>
      <c r="Q248" s="42">
        <f t="shared" si="15"/>
        <v>0</v>
      </c>
      <c r="R248" s="229"/>
    </row>
    <row r="249" spans="1:23" ht="22.5">
      <c r="A249" s="323"/>
      <c r="B249" s="318"/>
      <c r="C249" s="367"/>
      <c r="D249" s="367"/>
      <c r="E249" s="318"/>
      <c r="F249" s="318"/>
      <c r="G249" s="318"/>
      <c r="H249" s="318"/>
      <c r="I249" s="55" t="s">
        <v>16</v>
      </c>
      <c r="J249" s="344"/>
      <c r="K249" s="52" t="s">
        <v>12</v>
      </c>
      <c r="L249" s="45"/>
      <c r="M249" s="45"/>
      <c r="N249" s="45"/>
      <c r="O249" s="90"/>
      <c r="P249" s="90">
        <v>86.807432000000006</v>
      </c>
      <c r="Q249" s="42">
        <f t="shared" si="15"/>
        <v>86.807432000000006</v>
      </c>
      <c r="R249" s="229"/>
    </row>
    <row r="250" spans="1:23" ht="22.5">
      <c r="A250" s="323"/>
      <c r="B250" s="318"/>
      <c r="C250" s="367"/>
      <c r="D250" s="367"/>
      <c r="E250" s="318"/>
      <c r="F250" s="318"/>
      <c r="G250" s="318"/>
      <c r="H250" s="318"/>
      <c r="I250" s="55" t="s">
        <v>33</v>
      </c>
      <c r="J250" s="344"/>
      <c r="K250" s="52" t="s">
        <v>40</v>
      </c>
      <c r="L250" s="45"/>
      <c r="M250" s="45"/>
      <c r="N250" s="45"/>
      <c r="O250" s="90"/>
      <c r="P250" s="90">
        <v>86.200500000000005</v>
      </c>
      <c r="Q250" s="42">
        <f t="shared" si="15"/>
        <v>86.200500000000005</v>
      </c>
      <c r="R250" s="229"/>
    </row>
    <row r="251" spans="1:23" ht="45">
      <c r="A251" s="323"/>
      <c r="B251" s="318"/>
      <c r="C251" s="367"/>
      <c r="D251" s="367"/>
      <c r="E251" s="318"/>
      <c r="F251" s="318"/>
      <c r="G251" s="318"/>
      <c r="H251" s="318"/>
      <c r="I251" s="55" t="s">
        <v>223</v>
      </c>
      <c r="J251" s="344"/>
      <c r="K251" s="59" t="s">
        <v>83</v>
      </c>
      <c r="L251" s="45"/>
      <c r="M251" s="45"/>
      <c r="N251" s="45"/>
      <c r="O251" s="89">
        <f>O252+O253</f>
        <v>4.069</v>
      </c>
      <c r="P251" s="89">
        <f>P252+P253</f>
        <v>14.84</v>
      </c>
      <c r="Q251" s="42">
        <f t="shared" si="15"/>
        <v>18.908999999999999</v>
      </c>
      <c r="R251" s="229"/>
    </row>
    <row r="252" spans="1:23" ht="22.5">
      <c r="A252" s="323"/>
      <c r="B252" s="318"/>
      <c r="C252" s="367"/>
      <c r="D252" s="367"/>
      <c r="E252" s="318"/>
      <c r="F252" s="318"/>
      <c r="G252" s="318"/>
      <c r="H252" s="318"/>
      <c r="I252" s="55" t="s">
        <v>16</v>
      </c>
      <c r="J252" s="344"/>
      <c r="K252" s="52" t="s">
        <v>12</v>
      </c>
      <c r="L252" s="45"/>
      <c r="M252" s="45"/>
      <c r="N252" s="45"/>
      <c r="O252" s="90"/>
      <c r="P252" s="90">
        <v>14.84</v>
      </c>
      <c r="Q252" s="42">
        <f t="shared" si="15"/>
        <v>14.84</v>
      </c>
      <c r="R252" s="229"/>
    </row>
    <row r="253" spans="1:23" ht="45">
      <c r="A253" s="324"/>
      <c r="B253" s="319"/>
      <c r="C253" s="367"/>
      <c r="D253" s="367"/>
      <c r="E253" s="318"/>
      <c r="F253" s="318"/>
      <c r="G253" s="318"/>
      <c r="H253" s="318"/>
      <c r="I253" s="55" t="s">
        <v>59</v>
      </c>
      <c r="J253" s="345"/>
      <c r="K253" s="52" t="s">
        <v>68</v>
      </c>
      <c r="L253" s="45"/>
      <c r="M253" s="45"/>
      <c r="N253" s="45"/>
      <c r="O253" s="90">
        <v>4.069</v>
      </c>
      <c r="P253" s="90"/>
      <c r="Q253" s="42">
        <f t="shared" si="15"/>
        <v>4.069</v>
      </c>
      <c r="R253" s="229"/>
    </row>
    <row r="254" spans="1:23" s="8" customFormat="1" ht="11.25" customHeight="1">
      <c r="A254" s="322">
        <v>10</v>
      </c>
      <c r="B254" s="317" t="s">
        <v>783</v>
      </c>
      <c r="C254" s="367"/>
      <c r="D254" s="367"/>
      <c r="E254" s="318"/>
      <c r="F254" s="318"/>
      <c r="G254" s="318"/>
      <c r="H254" s="318"/>
      <c r="I254" s="50" t="s">
        <v>13</v>
      </c>
      <c r="J254" s="343">
        <v>454</v>
      </c>
      <c r="K254" s="47"/>
      <c r="L254" s="42"/>
      <c r="M254" s="42"/>
      <c r="N254" s="42"/>
      <c r="O254" s="42">
        <f>+O255</f>
        <v>57.800799999999995</v>
      </c>
      <c r="P254" s="42">
        <f>+P255</f>
        <v>27.943300000000001</v>
      </c>
      <c r="Q254" s="42">
        <f t="shared" si="15"/>
        <v>85.744100000000003</v>
      </c>
      <c r="R254" s="88"/>
      <c r="S254" s="6"/>
    </row>
    <row r="255" spans="1:23" s="8" customFormat="1" ht="52.5">
      <c r="A255" s="323"/>
      <c r="B255" s="318"/>
      <c r="C255" s="367"/>
      <c r="D255" s="367"/>
      <c r="E255" s="318"/>
      <c r="F255" s="318"/>
      <c r="G255" s="318"/>
      <c r="H255" s="318"/>
      <c r="I255" s="48" t="s">
        <v>226</v>
      </c>
      <c r="J255" s="344"/>
      <c r="K255" s="59" t="s">
        <v>10</v>
      </c>
      <c r="L255" s="42"/>
      <c r="M255" s="42"/>
      <c r="N255" s="42"/>
      <c r="O255" s="89">
        <f>O256+O257+O258+O259</f>
        <v>57.800799999999995</v>
      </c>
      <c r="P255" s="89">
        <f>P256+P257+P258+P259</f>
        <v>27.943300000000001</v>
      </c>
      <c r="Q255" s="42">
        <f t="shared" si="15"/>
        <v>85.744100000000003</v>
      </c>
      <c r="R255" s="88"/>
      <c r="S255" s="6"/>
    </row>
    <row r="256" spans="1:23" ht="22.5">
      <c r="A256" s="323"/>
      <c r="B256" s="318"/>
      <c r="C256" s="367"/>
      <c r="D256" s="367"/>
      <c r="E256" s="318"/>
      <c r="F256" s="318"/>
      <c r="G256" s="318"/>
      <c r="H256" s="318"/>
      <c r="I256" s="55" t="s">
        <v>26</v>
      </c>
      <c r="J256" s="344"/>
      <c r="K256" s="52" t="s">
        <v>11</v>
      </c>
      <c r="L256" s="45"/>
      <c r="M256" s="45"/>
      <c r="N256" s="45"/>
      <c r="O256" s="90">
        <v>1.9790000000000001</v>
      </c>
      <c r="P256" s="90"/>
      <c r="Q256" s="42">
        <f t="shared" si="15"/>
        <v>1.9790000000000001</v>
      </c>
      <c r="R256" s="229"/>
    </row>
    <row r="257" spans="1:23" ht="22.5">
      <c r="A257" s="323"/>
      <c r="B257" s="318"/>
      <c r="C257" s="367"/>
      <c r="D257" s="367"/>
      <c r="E257" s="318"/>
      <c r="F257" s="318"/>
      <c r="G257" s="318"/>
      <c r="H257" s="318"/>
      <c r="I257" s="55" t="s">
        <v>16</v>
      </c>
      <c r="J257" s="344"/>
      <c r="K257" s="52" t="s">
        <v>12</v>
      </c>
      <c r="L257" s="45"/>
      <c r="M257" s="45"/>
      <c r="N257" s="45"/>
      <c r="O257" s="90">
        <v>9.7729999999999997</v>
      </c>
      <c r="P257" s="90">
        <v>27.943300000000001</v>
      </c>
      <c r="Q257" s="42">
        <f t="shared" si="15"/>
        <v>37.716300000000004</v>
      </c>
      <c r="R257" s="229"/>
    </row>
    <row r="258" spans="1:23" ht="45">
      <c r="A258" s="323"/>
      <c r="B258" s="318"/>
      <c r="C258" s="367"/>
      <c r="D258" s="367"/>
      <c r="E258" s="318"/>
      <c r="F258" s="318"/>
      <c r="G258" s="318"/>
      <c r="H258" s="318"/>
      <c r="I258" s="55" t="s">
        <v>27</v>
      </c>
      <c r="J258" s="344"/>
      <c r="K258" s="52" t="s">
        <v>28</v>
      </c>
      <c r="L258" s="45"/>
      <c r="M258" s="45"/>
      <c r="N258" s="45"/>
      <c r="O258" s="90">
        <v>43.482799999999997</v>
      </c>
      <c r="P258" s="90"/>
      <c r="Q258" s="42">
        <f t="shared" si="15"/>
        <v>43.482799999999997</v>
      </c>
      <c r="R258" s="229"/>
    </row>
    <row r="259" spans="1:23" ht="33.75">
      <c r="A259" s="324"/>
      <c r="B259" s="319"/>
      <c r="C259" s="367"/>
      <c r="D259" s="367"/>
      <c r="E259" s="318"/>
      <c r="F259" s="318"/>
      <c r="G259" s="318"/>
      <c r="H259" s="318"/>
      <c r="I259" s="55" t="s">
        <v>198</v>
      </c>
      <c r="J259" s="345"/>
      <c r="K259" s="52" t="s">
        <v>17</v>
      </c>
      <c r="L259" s="45"/>
      <c r="M259" s="45"/>
      <c r="N259" s="45"/>
      <c r="O259" s="90">
        <v>2.5659999999999998</v>
      </c>
      <c r="P259" s="90"/>
      <c r="Q259" s="42">
        <f t="shared" si="15"/>
        <v>2.5659999999999998</v>
      </c>
      <c r="R259" s="229"/>
    </row>
    <row r="260" spans="1:23" ht="15" customHeight="1">
      <c r="A260" s="322">
        <v>11</v>
      </c>
      <c r="B260" s="317" t="s">
        <v>784</v>
      </c>
      <c r="C260" s="367"/>
      <c r="D260" s="367"/>
      <c r="E260" s="318"/>
      <c r="F260" s="318"/>
      <c r="G260" s="318"/>
      <c r="H260" s="318"/>
      <c r="I260" s="50" t="s">
        <v>13</v>
      </c>
      <c r="J260" s="343">
        <v>456</v>
      </c>
      <c r="K260" s="49"/>
      <c r="L260" s="45"/>
      <c r="M260" s="45"/>
      <c r="N260" s="45"/>
      <c r="O260" s="42">
        <f>+O261+O266+O268</f>
        <v>60.970928000000001</v>
      </c>
      <c r="P260" s="42">
        <f>+P261+P266+P268</f>
        <v>28.588500000000003</v>
      </c>
      <c r="Q260" s="42">
        <f t="shared" si="15"/>
        <v>89.559427999999997</v>
      </c>
      <c r="R260" s="229"/>
    </row>
    <row r="261" spans="1:23" ht="67.5">
      <c r="A261" s="323"/>
      <c r="B261" s="318"/>
      <c r="C261" s="367"/>
      <c r="D261" s="367"/>
      <c r="E261" s="318"/>
      <c r="F261" s="318"/>
      <c r="G261" s="318"/>
      <c r="H261" s="318"/>
      <c r="I261" s="55" t="s">
        <v>227</v>
      </c>
      <c r="J261" s="344"/>
      <c r="K261" s="59" t="s">
        <v>10</v>
      </c>
      <c r="L261" s="45"/>
      <c r="M261" s="45"/>
      <c r="N261" s="45"/>
      <c r="O261" s="89">
        <f>O262+O263+O264+O265</f>
        <v>28.962500000000002</v>
      </c>
      <c r="P261" s="89">
        <f>P262+P263+P264+P265</f>
        <v>18.731300000000001</v>
      </c>
      <c r="Q261" s="42">
        <f t="shared" si="15"/>
        <v>47.693800000000003</v>
      </c>
      <c r="R261" s="229"/>
    </row>
    <row r="262" spans="1:23" s="5" customFormat="1" ht="22.5">
      <c r="A262" s="323"/>
      <c r="B262" s="318"/>
      <c r="C262" s="367"/>
      <c r="D262" s="367"/>
      <c r="E262" s="318"/>
      <c r="F262" s="318"/>
      <c r="G262" s="318"/>
      <c r="H262" s="318"/>
      <c r="I262" s="55" t="s">
        <v>26</v>
      </c>
      <c r="J262" s="344"/>
      <c r="K262" s="52" t="s">
        <v>11</v>
      </c>
      <c r="L262" s="45"/>
      <c r="M262" s="45"/>
      <c r="N262" s="45"/>
      <c r="O262" s="90">
        <v>0.7</v>
      </c>
      <c r="P262" s="90"/>
      <c r="Q262" s="42">
        <f t="shared" si="15"/>
        <v>0.7</v>
      </c>
      <c r="R262" s="229"/>
      <c r="T262" s="2"/>
      <c r="U262" s="2"/>
      <c r="V262" s="2"/>
      <c r="W262" s="2"/>
    </row>
    <row r="263" spans="1:23" s="5" customFormat="1" ht="22.5">
      <c r="A263" s="323"/>
      <c r="B263" s="318"/>
      <c r="C263" s="367"/>
      <c r="D263" s="367"/>
      <c r="E263" s="318"/>
      <c r="F263" s="318"/>
      <c r="G263" s="318"/>
      <c r="H263" s="318"/>
      <c r="I263" s="55" t="s">
        <v>16</v>
      </c>
      <c r="J263" s="344"/>
      <c r="K263" s="52" t="s">
        <v>12</v>
      </c>
      <c r="L263" s="45"/>
      <c r="M263" s="45"/>
      <c r="N263" s="45"/>
      <c r="O263" s="90">
        <v>4.7663000000000002</v>
      </c>
      <c r="P263" s="90">
        <v>18.731300000000001</v>
      </c>
      <c r="Q263" s="42">
        <f t="shared" si="15"/>
        <v>23.497600000000002</v>
      </c>
      <c r="R263" s="229"/>
      <c r="T263" s="2"/>
      <c r="U263" s="2"/>
      <c r="V263" s="2"/>
      <c r="W263" s="2"/>
    </row>
    <row r="264" spans="1:23" s="5" customFormat="1" ht="45">
      <c r="A264" s="323"/>
      <c r="B264" s="318"/>
      <c r="C264" s="367"/>
      <c r="D264" s="367"/>
      <c r="E264" s="318"/>
      <c r="F264" s="318"/>
      <c r="G264" s="318"/>
      <c r="H264" s="318"/>
      <c r="I264" s="55" t="s">
        <v>89</v>
      </c>
      <c r="J264" s="344"/>
      <c r="K264" s="52" t="s">
        <v>91</v>
      </c>
      <c r="L264" s="45"/>
      <c r="M264" s="45"/>
      <c r="N264" s="45"/>
      <c r="O264" s="90">
        <v>22.571200000000001</v>
      </c>
      <c r="P264" s="90"/>
      <c r="Q264" s="42">
        <f t="shared" si="15"/>
        <v>22.571200000000001</v>
      </c>
      <c r="R264" s="229"/>
      <c r="T264" s="2"/>
      <c r="U264" s="2"/>
      <c r="V264" s="2"/>
      <c r="W264" s="2"/>
    </row>
    <row r="265" spans="1:23" s="5" customFormat="1" ht="33.75">
      <c r="A265" s="323"/>
      <c r="B265" s="318"/>
      <c r="C265" s="367"/>
      <c r="D265" s="367"/>
      <c r="E265" s="318"/>
      <c r="F265" s="318"/>
      <c r="G265" s="318"/>
      <c r="H265" s="318"/>
      <c r="I265" s="55" t="s">
        <v>198</v>
      </c>
      <c r="J265" s="344"/>
      <c r="K265" s="52" t="s">
        <v>17</v>
      </c>
      <c r="L265" s="45"/>
      <c r="M265" s="45"/>
      <c r="N265" s="45"/>
      <c r="O265" s="90">
        <v>0.92500000000000004</v>
      </c>
      <c r="P265" s="90"/>
      <c r="Q265" s="42">
        <f t="shared" si="15"/>
        <v>0.92500000000000004</v>
      </c>
      <c r="R265" s="229"/>
      <c r="T265" s="2"/>
      <c r="U265" s="2"/>
      <c r="V265" s="2"/>
      <c r="W265" s="2"/>
    </row>
    <row r="266" spans="1:23" s="5" customFormat="1" ht="33.75">
      <c r="A266" s="323"/>
      <c r="B266" s="318"/>
      <c r="C266" s="367"/>
      <c r="D266" s="367"/>
      <c r="E266" s="318"/>
      <c r="F266" s="318"/>
      <c r="G266" s="318"/>
      <c r="H266" s="318"/>
      <c r="I266" s="55" t="s">
        <v>228</v>
      </c>
      <c r="J266" s="344"/>
      <c r="K266" s="59" t="s">
        <v>43</v>
      </c>
      <c r="L266" s="45"/>
      <c r="M266" s="45"/>
      <c r="N266" s="45"/>
      <c r="O266" s="89">
        <f>O267</f>
        <v>25.486999999999998</v>
      </c>
      <c r="P266" s="89">
        <f>P267</f>
        <v>9.8572000000000006</v>
      </c>
      <c r="Q266" s="42">
        <f t="shared" si="15"/>
        <v>35.344200000000001</v>
      </c>
      <c r="R266" s="229"/>
      <c r="T266" s="2"/>
      <c r="U266" s="2"/>
      <c r="V266" s="2"/>
      <c r="W266" s="2"/>
    </row>
    <row r="267" spans="1:23" s="5" customFormat="1" ht="22.5">
      <c r="A267" s="323"/>
      <c r="B267" s="318"/>
      <c r="C267" s="367"/>
      <c r="D267" s="367"/>
      <c r="E267" s="318"/>
      <c r="F267" s="318"/>
      <c r="G267" s="318"/>
      <c r="H267" s="318"/>
      <c r="I267" s="55" t="s">
        <v>16</v>
      </c>
      <c r="J267" s="344"/>
      <c r="K267" s="52" t="s">
        <v>12</v>
      </c>
      <c r="L267" s="45"/>
      <c r="M267" s="45"/>
      <c r="N267" s="45"/>
      <c r="O267" s="90">
        <v>25.486999999999998</v>
      </c>
      <c r="P267" s="90">
        <v>9.8572000000000006</v>
      </c>
      <c r="Q267" s="42">
        <f t="shared" si="15"/>
        <v>35.344200000000001</v>
      </c>
      <c r="R267" s="229"/>
      <c r="T267" s="2"/>
      <c r="U267" s="2"/>
      <c r="V267" s="2"/>
      <c r="W267" s="2"/>
    </row>
    <row r="268" spans="1:23" s="5" customFormat="1" ht="22.5">
      <c r="A268" s="323"/>
      <c r="B268" s="318"/>
      <c r="C268" s="367"/>
      <c r="D268" s="367"/>
      <c r="E268" s="318"/>
      <c r="F268" s="318"/>
      <c r="G268" s="318"/>
      <c r="H268" s="318"/>
      <c r="I268" s="55" t="s">
        <v>229</v>
      </c>
      <c r="J268" s="344"/>
      <c r="K268" s="59" t="s">
        <v>30</v>
      </c>
      <c r="L268" s="45"/>
      <c r="M268" s="45"/>
      <c r="N268" s="45"/>
      <c r="O268" s="89">
        <v>6.5214280000000002</v>
      </c>
      <c r="P268" s="89">
        <v>0</v>
      </c>
      <c r="Q268" s="42">
        <f t="shared" si="15"/>
        <v>6.5214280000000002</v>
      </c>
      <c r="R268" s="229"/>
      <c r="T268" s="2"/>
      <c r="U268" s="2"/>
      <c r="V268" s="2"/>
      <c r="W268" s="2"/>
    </row>
    <row r="269" spans="1:23" s="5" customFormat="1" ht="22.5">
      <c r="A269" s="324"/>
      <c r="B269" s="319"/>
      <c r="C269" s="367"/>
      <c r="D269" s="367"/>
      <c r="E269" s="318"/>
      <c r="F269" s="318"/>
      <c r="G269" s="318"/>
      <c r="H269" s="318"/>
      <c r="I269" s="55" t="s">
        <v>16</v>
      </c>
      <c r="J269" s="345"/>
      <c r="K269" s="52" t="s">
        <v>12</v>
      </c>
      <c r="L269" s="45"/>
      <c r="M269" s="45"/>
      <c r="N269" s="45"/>
      <c r="O269" s="90">
        <v>6.5214280000000002</v>
      </c>
      <c r="P269" s="90"/>
      <c r="Q269" s="42">
        <f t="shared" si="15"/>
        <v>6.5214280000000002</v>
      </c>
      <c r="R269" s="229"/>
      <c r="T269" s="2"/>
      <c r="U269" s="2"/>
      <c r="V269" s="2"/>
      <c r="W269" s="2"/>
    </row>
    <row r="270" spans="1:23" s="5" customFormat="1" ht="11.25" customHeight="1">
      <c r="A270" s="322">
        <v>12</v>
      </c>
      <c r="B270" s="317" t="s">
        <v>785</v>
      </c>
      <c r="C270" s="367"/>
      <c r="D270" s="367"/>
      <c r="E270" s="318"/>
      <c r="F270" s="318"/>
      <c r="G270" s="318"/>
      <c r="H270" s="318"/>
      <c r="I270" s="50" t="s">
        <v>13</v>
      </c>
      <c r="J270" s="343">
        <v>456</v>
      </c>
      <c r="K270" s="49"/>
      <c r="L270" s="45"/>
      <c r="M270" s="45"/>
      <c r="N270" s="45"/>
      <c r="O270" s="42">
        <f>+O271</f>
        <v>32.480330000000002</v>
      </c>
      <c r="P270" s="42">
        <f>+P271</f>
        <v>21.6678</v>
      </c>
      <c r="Q270" s="42">
        <f t="shared" si="15"/>
        <v>54.148130000000002</v>
      </c>
      <c r="R270" s="229"/>
      <c r="T270" s="2"/>
      <c r="U270" s="2"/>
      <c r="V270" s="2"/>
      <c r="W270" s="2"/>
    </row>
    <row r="271" spans="1:23" s="5" customFormat="1" ht="22.5">
      <c r="A271" s="323"/>
      <c r="B271" s="318"/>
      <c r="C271" s="367"/>
      <c r="D271" s="367"/>
      <c r="E271" s="318"/>
      <c r="F271" s="318"/>
      <c r="G271" s="318"/>
      <c r="H271" s="318"/>
      <c r="I271" s="55" t="s">
        <v>229</v>
      </c>
      <c r="J271" s="344"/>
      <c r="K271" s="59" t="s">
        <v>30</v>
      </c>
      <c r="L271" s="45"/>
      <c r="M271" s="45"/>
      <c r="N271" s="45"/>
      <c r="O271" s="89">
        <f>O272+O273+O274+O275</f>
        <v>32.480330000000002</v>
      </c>
      <c r="P271" s="89">
        <f>P272+P273+P274+P275</f>
        <v>21.6678</v>
      </c>
      <c r="Q271" s="42">
        <f t="shared" si="15"/>
        <v>54.148130000000002</v>
      </c>
      <c r="R271" s="229"/>
      <c r="T271" s="2"/>
      <c r="U271" s="2"/>
      <c r="V271" s="2"/>
      <c r="W271" s="2"/>
    </row>
    <row r="272" spans="1:23" s="5" customFormat="1" ht="22.5">
      <c r="A272" s="323"/>
      <c r="B272" s="318"/>
      <c r="C272" s="367"/>
      <c r="D272" s="367"/>
      <c r="E272" s="318"/>
      <c r="F272" s="318"/>
      <c r="G272" s="318"/>
      <c r="H272" s="318"/>
      <c r="I272" s="55" t="s">
        <v>26</v>
      </c>
      <c r="J272" s="344"/>
      <c r="K272" s="52" t="s">
        <v>11</v>
      </c>
      <c r="L272" s="45"/>
      <c r="M272" s="45"/>
      <c r="N272" s="45"/>
      <c r="O272" s="90">
        <v>1.5918000000000001</v>
      </c>
      <c r="P272" s="90"/>
      <c r="Q272" s="42">
        <f t="shared" si="15"/>
        <v>1.5918000000000001</v>
      </c>
      <c r="R272" s="229"/>
      <c r="T272" s="2"/>
      <c r="U272" s="2"/>
      <c r="V272" s="2"/>
      <c r="W272" s="2"/>
    </row>
    <row r="273" spans="1:23" s="5" customFormat="1" ht="22.5">
      <c r="A273" s="323"/>
      <c r="B273" s="318"/>
      <c r="C273" s="367"/>
      <c r="D273" s="367"/>
      <c r="E273" s="318"/>
      <c r="F273" s="318"/>
      <c r="G273" s="318"/>
      <c r="H273" s="318"/>
      <c r="I273" s="55" t="s">
        <v>16</v>
      </c>
      <c r="J273" s="344"/>
      <c r="K273" s="52" t="s">
        <v>12</v>
      </c>
      <c r="L273" s="45"/>
      <c r="M273" s="45"/>
      <c r="N273" s="45"/>
      <c r="O273" s="90">
        <v>6.6533300000000004</v>
      </c>
      <c r="P273" s="90">
        <v>21.6678</v>
      </c>
      <c r="Q273" s="42">
        <f t="shared" si="15"/>
        <v>28.32113</v>
      </c>
      <c r="R273" s="229"/>
      <c r="T273" s="2"/>
      <c r="U273" s="2"/>
      <c r="V273" s="2"/>
      <c r="W273" s="2"/>
    </row>
    <row r="274" spans="1:23" s="5" customFormat="1" ht="45">
      <c r="A274" s="323"/>
      <c r="B274" s="318"/>
      <c r="C274" s="367"/>
      <c r="D274" s="367"/>
      <c r="E274" s="318"/>
      <c r="F274" s="318"/>
      <c r="G274" s="318"/>
      <c r="H274" s="318"/>
      <c r="I274" s="55" t="s">
        <v>89</v>
      </c>
      <c r="J274" s="344"/>
      <c r="K274" s="52" t="s">
        <v>91</v>
      </c>
      <c r="L274" s="45"/>
      <c r="M274" s="45"/>
      <c r="N274" s="45"/>
      <c r="O274" s="90">
        <v>21.8658</v>
      </c>
      <c r="P274" s="90"/>
      <c r="Q274" s="42">
        <f t="shared" si="15"/>
        <v>21.8658</v>
      </c>
      <c r="R274" s="229"/>
      <c r="T274" s="2"/>
      <c r="U274" s="2"/>
      <c r="V274" s="2"/>
      <c r="W274" s="2"/>
    </row>
    <row r="275" spans="1:23" s="5" customFormat="1" ht="33.75">
      <c r="A275" s="324"/>
      <c r="B275" s="319"/>
      <c r="C275" s="367"/>
      <c r="D275" s="367"/>
      <c r="E275" s="318"/>
      <c r="F275" s="318"/>
      <c r="G275" s="318"/>
      <c r="H275" s="318"/>
      <c r="I275" s="55" t="s">
        <v>198</v>
      </c>
      <c r="J275" s="345"/>
      <c r="K275" s="52" t="s">
        <v>17</v>
      </c>
      <c r="L275" s="45"/>
      <c r="M275" s="45"/>
      <c r="N275" s="45"/>
      <c r="O275" s="90">
        <v>2.3694000000000002</v>
      </c>
      <c r="P275" s="90"/>
      <c r="Q275" s="42">
        <f t="shared" si="15"/>
        <v>2.3694000000000002</v>
      </c>
      <c r="R275" s="229"/>
      <c r="T275" s="2"/>
      <c r="U275" s="2"/>
      <c r="V275" s="2"/>
      <c r="W275" s="2"/>
    </row>
    <row r="276" spans="1:23" s="5" customFormat="1" ht="11.25" customHeight="1">
      <c r="A276" s="322">
        <v>13</v>
      </c>
      <c r="B276" s="317" t="s">
        <v>786</v>
      </c>
      <c r="C276" s="367"/>
      <c r="D276" s="367"/>
      <c r="E276" s="318"/>
      <c r="F276" s="318"/>
      <c r="G276" s="318"/>
      <c r="H276" s="318"/>
      <c r="I276" s="50" t="s">
        <v>13</v>
      </c>
      <c r="J276" s="343">
        <v>457</v>
      </c>
      <c r="K276" s="49"/>
      <c r="L276" s="45"/>
      <c r="M276" s="45"/>
      <c r="N276" s="45"/>
      <c r="O276" s="42">
        <f>+O277+O282+O287+O289+O292</f>
        <v>258.65379999999999</v>
      </c>
      <c r="P276" s="42">
        <f>+P277+P282+P287+P289+P292</f>
        <v>170.48750000000001</v>
      </c>
      <c r="Q276" s="42">
        <f t="shared" ref="Q276:Q339" si="17">M276+N276+O276+P276</f>
        <v>429.1413</v>
      </c>
      <c r="R276" s="229"/>
      <c r="T276" s="2"/>
      <c r="U276" s="2"/>
      <c r="V276" s="2"/>
      <c r="W276" s="2"/>
    </row>
    <row r="277" spans="1:23" s="5" customFormat="1" ht="56.25">
      <c r="A277" s="323"/>
      <c r="B277" s="318"/>
      <c r="C277" s="367"/>
      <c r="D277" s="367"/>
      <c r="E277" s="318"/>
      <c r="F277" s="318"/>
      <c r="G277" s="318"/>
      <c r="H277" s="318"/>
      <c r="I277" s="55" t="s">
        <v>230</v>
      </c>
      <c r="J277" s="344"/>
      <c r="K277" s="59" t="s">
        <v>10</v>
      </c>
      <c r="L277" s="45"/>
      <c r="M277" s="45"/>
      <c r="N277" s="45"/>
      <c r="O277" s="89">
        <f>O278+O279+O280+O281</f>
        <v>57.181199999999997</v>
      </c>
      <c r="P277" s="89">
        <f>P278+P279+P280+P281</f>
        <v>30.584499999999998</v>
      </c>
      <c r="Q277" s="42">
        <f t="shared" si="17"/>
        <v>87.765699999999995</v>
      </c>
      <c r="R277" s="229"/>
      <c r="T277" s="2"/>
      <c r="U277" s="2"/>
      <c r="V277" s="2"/>
      <c r="W277" s="2"/>
    </row>
    <row r="278" spans="1:23" s="5" customFormat="1" ht="22.5">
      <c r="A278" s="323"/>
      <c r="B278" s="318"/>
      <c r="C278" s="367"/>
      <c r="D278" s="367"/>
      <c r="E278" s="318"/>
      <c r="F278" s="318"/>
      <c r="G278" s="318"/>
      <c r="H278" s="318"/>
      <c r="I278" s="55" t="s">
        <v>26</v>
      </c>
      <c r="J278" s="344"/>
      <c r="K278" s="52" t="s">
        <v>11</v>
      </c>
      <c r="L278" s="45"/>
      <c r="M278" s="45"/>
      <c r="N278" s="45"/>
      <c r="O278" s="90">
        <v>1.2470000000000001</v>
      </c>
      <c r="P278" s="90"/>
      <c r="Q278" s="42">
        <f t="shared" si="17"/>
        <v>1.2470000000000001</v>
      </c>
      <c r="R278" s="229"/>
      <c r="T278" s="2"/>
      <c r="U278" s="2"/>
      <c r="V278" s="2"/>
      <c r="W278" s="2"/>
    </row>
    <row r="279" spans="1:23" s="5" customFormat="1" ht="22.5">
      <c r="A279" s="323"/>
      <c r="B279" s="318"/>
      <c r="C279" s="367"/>
      <c r="D279" s="367"/>
      <c r="E279" s="318"/>
      <c r="F279" s="318"/>
      <c r="G279" s="318"/>
      <c r="H279" s="318"/>
      <c r="I279" s="55" t="s">
        <v>16</v>
      </c>
      <c r="J279" s="344"/>
      <c r="K279" s="52" t="s">
        <v>12</v>
      </c>
      <c r="L279" s="45"/>
      <c r="M279" s="45"/>
      <c r="N279" s="45"/>
      <c r="O279" s="90">
        <v>21.221900000000002</v>
      </c>
      <c r="P279" s="90">
        <v>30.584499999999998</v>
      </c>
      <c r="Q279" s="42">
        <f t="shared" si="17"/>
        <v>51.806399999999996</v>
      </c>
      <c r="R279" s="229"/>
      <c r="T279" s="2"/>
      <c r="U279" s="2"/>
      <c r="V279" s="2"/>
      <c r="W279" s="2"/>
    </row>
    <row r="280" spans="1:23" s="5" customFormat="1" ht="45">
      <c r="A280" s="323"/>
      <c r="B280" s="318"/>
      <c r="C280" s="367"/>
      <c r="D280" s="367"/>
      <c r="E280" s="318"/>
      <c r="F280" s="318"/>
      <c r="G280" s="318"/>
      <c r="H280" s="318"/>
      <c r="I280" s="55" t="s">
        <v>89</v>
      </c>
      <c r="J280" s="344"/>
      <c r="K280" s="52" t="s">
        <v>91</v>
      </c>
      <c r="L280" s="45"/>
      <c r="M280" s="45"/>
      <c r="N280" s="45"/>
      <c r="O280" s="90">
        <v>32.841299999999997</v>
      </c>
      <c r="P280" s="90"/>
      <c r="Q280" s="42">
        <f t="shared" si="17"/>
        <v>32.841299999999997</v>
      </c>
      <c r="R280" s="229"/>
      <c r="T280" s="2"/>
      <c r="U280" s="2"/>
      <c r="V280" s="2"/>
      <c r="W280" s="2"/>
    </row>
    <row r="281" spans="1:23" s="5" customFormat="1" ht="33.75">
      <c r="A281" s="323"/>
      <c r="B281" s="318"/>
      <c r="C281" s="367"/>
      <c r="D281" s="367"/>
      <c r="E281" s="318"/>
      <c r="F281" s="318"/>
      <c r="G281" s="318"/>
      <c r="H281" s="318"/>
      <c r="I281" s="55" t="s">
        <v>198</v>
      </c>
      <c r="J281" s="344"/>
      <c r="K281" s="52" t="s">
        <v>17</v>
      </c>
      <c r="L281" s="45"/>
      <c r="M281" s="45"/>
      <c r="N281" s="45"/>
      <c r="O281" s="90">
        <v>1.871</v>
      </c>
      <c r="P281" s="90"/>
      <c r="Q281" s="42">
        <f t="shared" si="17"/>
        <v>1.871</v>
      </c>
      <c r="R281" s="229"/>
      <c r="T281" s="2"/>
      <c r="U281" s="2"/>
      <c r="V281" s="2"/>
      <c r="W281" s="2"/>
    </row>
    <row r="282" spans="1:23" s="5" customFormat="1">
      <c r="A282" s="323"/>
      <c r="B282" s="318"/>
      <c r="C282" s="367"/>
      <c r="D282" s="367"/>
      <c r="E282" s="318"/>
      <c r="F282" s="318"/>
      <c r="G282" s="318"/>
      <c r="H282" s="318"/>
      <c r="I282" s="55" t="s">
        <v>94</v>
      </c>
      <c r="J282" s="344"/>
      <c r="K282" s="59" t="s">
        <v>30</v>
      </c>
      <c r="L282" s="45"/>
      <c r="M282" s="45"/>
      <c r="N282" s="45"/>
      <c r="O282" s="89">
        <f>O283+O284+O285+O286</f>
        <v>113.47199999999999</v>
      </c>
      <c r="P282" s="89">
        <f>P283+P284+P285+P286</f>
        <v>97.608999999999995</v>
      </c>
      <c r="Q282" s="42">
        <f t="shared" si="17"/>
        <v>211.08099999999999</v>
      </c>
      <c r="R282" s="229"/>
      <c r="T282" s="2"/>
      <c r="U282" s="2"/>
      <c r="V282" s="2"/>
      <c r="W282" s="2"/>
    </row>
    <row r="283" spans="1:23" s="5" customFormat="1" ht="22.5">
      <c r="A283" s="323"/>
      <c r="B283" s="318"/>
      <c r="C283" s="367"/>
      <c r="D283" s="367"/>
      <c r="E283" s="318"/>
      <c r="F283" s="318"/>
      <c r="G283" s="318"/>
      <c r="H283" s="318"/>
      <c r="I283" s="55" t="s">
        <v>26</v>
      </c>
      <c r="J283" s="344"/>
      <c r="K283" s="52" t="s">
        <v>11</v>
      </c>
      <c r="L283" s="45"/>
      <c r="M283" s="45"/>
      <c r="N283" s="45"/>
      <c r="O283" s="90">
        <v>17.266999999999999</v>
      </c>
      <c r="P283" s="90"/>
      <c r="Q283" s="42">
        <f t="shared" si="17"/>
        <v>17.266999999999999</v>
      </c>
      <c r="R283" s="229"/>
      <c r="T283" s="2"/>
      <c r="U283" s="2"/>
      <c r="V283" s="2"/>
      <c r="W283" s="2"/>
    </row>
    <row r="284" spans="1:23" s="5" customFormat="1" ht="22.5">
      <c r="A284" s="323"/>
      <c r="B284" s="318"/>
      <c r="C284" s="367"/>
      <c r="D284" s="367"/>
      <c r="E284" s="318"/>
      <c r="F284" s="318"/>
      <c r="G284" s="318"/>
      <c r="H284" s="318"/>
      <c r="I284" s="55" t="s">
        <v>16</v>
      </c>
      <c r="J284" s="344"/>
      <c r="K284" s="52" t="s">
        <v>12</v>
      </c>
      <c r="L284" s="45"/>
      <c r="M284" s="45"/>
      <c r="N284" s="45"/>
      <c r="O284" s="90">
        <v>8.157</v>
      </c>
      <c r="P284" s="90">
        <v>97.608999999999995</v>
      </c>
      <c r="Q284" s="42">
        <f t="shared" si="17"/>
        <v>105.76599999999999</v>
      </c>
      <c r="R284" s="229"/>
      <c r="T284" s="2"/>
      <c r="U284" s="2"/>
      <c r="V284" s="2"/>
      <c r="W284" s="2"/>
    </row>
    <row r="285" spans="1:23" s="5" customFormat="1" ht="45">
      <c r="A285" s="323"/>
      <c r="B285" s="318"/>
      <c r="C285" s="367"/>
      <c r="D285" s="367"/>
      <c r="E285" s="318"/>
      <c r="F285" s="318"/>
      <c r="G285" s="318"/>
      <c r="H285" s="318"/>
      <c r="I285" s="55" t="s">
        <v>89</v>
      </c>
      <c r="J285" s="344"/>
      <c r="K285" s="52" t="s">
        <v>91</v>
      </c>
      <c r="L285" s="45"/>
      <c r="M285" s="45"/>
      <c r="N285" s="45"/>
      <c r="O285" s="90">
        <v>81.242000000000004</v>
      </c>
      <c r="P285" s="90"/>
      <c r="Q285" s="42">
        <f t="shared" si="17"/>
        <v>81.242000000000004</v>
      </c>
      <c r="R285" s="229"/>
      <c r="T285" s="2"/>
      <c r="U285" s="2"/>
      <c r="V285" s="2"/>
      <c r="W285" s="2"/>
    </row>
    <row r="286" spans="1:23" s="5" customFormat="1" ht="33.75">
      <c r="A286" s="323"/>
      <c r="B286" s="318"/>
      <c r="C286" s="367"/>
      <c r="D286" s="367"/>
      <c r="E286" s="318"/>
      <c r="F286" s="318"/>
      <c r="G286" s="318"/>
      <c r="H286" s="318"/>
      <c r="I286" s="55" t="s">
        <v>198</v>
      </c>
      <c r="J286" s="344"/>
      <c r="K286" s="52" t="s">
        <v>17</v>
      </c>
      <c r="L286" s="45"/>
      <c r="M286" s="45"/>
      <c r="N286" s="45"/>
      <c r="O286" s="90">
        <v>6.806</v>
      </c>
      <c r="P286" s="90"/>
      <c r="Q286" s="42">
        <f t="shared" si="17"/>
        <v>6.806</v>
      </c>
      <c r="R286" s="229"/>
      <c r="T286" s="2"/>
      <c r="U286" s="2"/>
      <c r="V286" s="2"/>
      <c r="W286" s="2"/>
    </row>
    <row r="287" spans="1:23" s="5" customFormat="1" ht="33.75">
      <c r="A287" s="323"/>
      <c r="B287" s="318"/>
      <c r="C287" s="367"/>
      <c r="D287" s="367"/>
      <c r="E287" s="318"/>
      <c r="F287" s="318"/>
      <c r="G287" s="318"/>
      <c r="H287" s="318"/>
      <c r="I287" s="55" t="s">
        <v>231</v>
      </c>
      <c r="J287" s="344"/>
      <c r="K287" s="59" t="s">
        <v>46</v>
      </c>
      <c r="L287" s="45"/>
      <c r="M287" s="45"/>
      <c r="N287" s="45"/>
      <c r="O287" s="89">
        <f>O288</f>
        <v>17.661000000000001</v>
      </c>
      <c r="P287" s="89">
        <f>P288</f>
        <v>8.9429999999999996</v>
      </c>
      <c r="Q287" s="42">
        <f t="shared" si="17"/>
        <v>26.603999999999999</v>
      </c>
      <c r="R287" s="229"/>
      <c r="T287" s="2"/>
      <c r="U287" s="2"/>
      <c r="V287" s="2"/>
      <c r="W287" s="2"/>
    </row>
    <row r="288" spans="1:23" s="5" customFormat="1" ht="22.5">
      <c r="A288" s="323"/>
      <c r="B288" s="318"/>
      <c r="C288" s="367"/>
      <c r="D288" s="367"/>
      <c r="E288" s="318"/>
      <c r="F288" s="318"/>
      <c r="G288" s="318"/>
      <c r="H288" s="318"/>
      <c r="I288" s="55" t="s">
        <v>16</v>
      </c>
      <c r="J288" s="344"/>
      <c r="K288" s="52" t="s">
        <v>12</v>
      </c>
      <c r="L288" s="45"/>
      <c r="M288" s="45"/>
      <c r="N288" s="45"/>
      <c r="O288" s="90">
        <v>17.661000000000001</v>
      </c>
      <c r="P288" s="90">
        <v>8.9429999999999996</v>
      </c>
      <c r="Q288" s="42">
        <f t="shared" si="17"/>
        <v>26.603999999999999</v>
      </c>
      <c r="R288" s="229"/>
      <c r="T288" s="2"/>
      <c r="U288" s="2"/>
      <c r="V288" s="2"/>
      <c r="W288" s="2"/>
    </row>
    <row r="289" spans="1:23" s="5" customFormat="1" ht="56.25">
      <c r="A289" s="323"/>
      <c r="B289" s="318"/>
      <c r="C289" s="367"/>
      <c r="D289" s="367"/>
      <c r="E289" s="318"/>
      <c r="F289" s="318"/>
      <c r="G289" s="318"/>
      <c r="H289" s="318"/>
      <c r="I289" s="55" t="s">
        <v>232</v>
      </c>
      <c r="J289" s="344"/>
      <c r="K289" s="59" t="s">
        <v>82</v>
      </c>
      <c r="L289" s="45"/>
      <c r="M289" s="45"/>
      <c r="N289" s="45"/>
      <c r="O289" s="89">
        <f>O290+O291</f>
        <v>18.425999999999998</v>
      </c>
      <c r="P289" s="89">
        <f>P290+P291</f>
        <v>33.350999999999999</v>
      </c>
      <c r="Q289" s="42">
        <f t="shared" si="17"/>
        <v>51.777000000000001</v>
      </c>
      <c r="R289" s="229"/>
      <c r="T289" s="2"/>
      <c r="U289" s="2"/>
      <c r="V289" s="2"/>
      <c r="W289" s="2"/>
    </row>
    <row r="290" spans="1:23" s="5" customFormat="1" ht="22.5">
      <c r="A290" s="323"/>
      <c r="B290" s="318"/>
      <c r="C290" s="367"/>
      <c r="D290" s="367"/>
      <c r="E290" s="318"/>
      <c r="F290" s="318"/>
      <c r="G290" s="318"/>
      <c r="H290" s="318"/>
      <c r="I290" s="55" t="s">
        <v>16</v>
      </c>
      <c r="J290" s="344"/>
      <c r="K290" s="52" t="s">
        <v>12</v>
      </c>
      <c r="L290" s="45"/>
      <c r="M290" s="45"/>
      <c r="N290" s="45"/>
      <c r="O290" s="90">
        <v>17.350999999999999</v>
      </c>
      <c r="P290" s="90">
        <v>33.350999999999999</v>
      </c>
      <c r="Q290" s="42">
        <f t="shared" si="17"/>
        <v>50.701999999999998</v>
      </c>
      <c r="R290" s="229"/>
      <c r="T290" s="2"/>
      <c r="U290" s="2"/>
      <c r="V290" s="2"/>
      <c r="W290" s="2"/>
    </row>
    <row r="291" spans="1:23" s="5" customFormat="1" ht="45">
      <c r="A291" s="323"/>
      <c r="B291" s="318"/>
      <c r="C291" s="367"/>
      <c r="D291" s="367"/>
      <c r="E291" s="318"/>
      <c r="F291" s="318"/>
      <c r="G291" s="318"/>
      <c r="H291" s="318"/>
      <c r="I291" s="55" t="s">
        <v>89</v>
      </c>
      <c r="J291" s="344"/>
      <c r="K291" s="52" t="s">
        <v>91</v>
      </c>
      <c r="L291" s="45"/>
      <c r="M291" s="45"/>
      <c r="N291" s="45"/>
      <c r="O291" s="90">
        <v>1.075</v>
      </c>
      <c r="P291" s="90"/>
      <c r="Q291" s="42">
        <f t="shared" si="17"/>
        <v>1.075</v>
      </c>
      <c r="R291" s="229"/>
      <c r="T291" s="2"/>
      <c r="U291" s="2"/>
      <c r="V291" s="2"/>
      <c r="W291" s="2"/>
    </row>
    <row r="292" spans="1:23" s="5" customFormat="1" ht="56.25">
      <c r="A292" s="323"/>
      <c r="B292" s="318"/>
      <c r="C292" s="367"/>
      <c r="D292" s="367"/>
      <c r="E292" s="318"/>
      <c r="F292" s="318"/>
      <c r="G292" s="318"/>
      <c r="H292" s="318"/>
      <c r="I292" s="55" t="s">
        <v>233</v>
      </c>
      <c r="J292" s="344"/>
      <c r="K292" s="59" t="s">
        <v>234</v>
      </c>
      <c r="L292" s="45"/>
      <c r="M292" s="45"/>
      <c r="N292" s="45"/>
      <c r="O292" s="89">
        <f>O293+O294</f>
        <v>51.913600000000002</v>
      </c>
      <c r="P292" s="89">
        <f>P293+P294</f>
        <v>0</v>
      </c>
      <c r="Q292" s="42">
        <f t="shared" si="17"/>
        <v>51.913600000000002</v>
      </c>
      <c r="R292" s="229"/>
      <c r="T292" s="2"/>
      <c r="U292" s="2"/>
      <c r="V292" s="2"/>
      <c r="W292" s="2"/>
    </row>
    <row r="293" spans="1:23" s="5" customFormat="1" ht="22.5">
      <c r="A293" s="323"/>
      <c r="B293" s="318"/>
      <c r="C293" s="367"/>
      <c r="D293" s="367"/>
      <c r="E293" s="318"/>
      <c r="F293" s="318"/>
      <c r="G293" s="318"/>
      <c r="H293" s="318"/>
      <c r="I293" s="55" t="s">
        <v>33</v>
      </c>
      <c r="J293" s="344"/>
      <c r="K293" s="52" t="s">
        <v>40</v>
      </c>
      <c r="L293" s="45"/>
      <c r="M293" s="45"/>
      <c r="N293" s="45"/>
      <c r="O293" s="90">
        <v>5.4698000000000002</v>
      </c>
      <c r="P293" s="90"/>
      <c r="Q293" s="42">
        <f t="shared" si="17"/>
        <v>5.4698000000000002</v>
      </c>
      <c r="R293" s="229"/>
      <c r="T293" s="2"/>
      <c r="U293" s="2"/>
      <c r="V293" s="2"/>
      <c r="W293" s="2"/>
    </row>
    <row r="294" spans="1:23" s="5" customFormat="1" ht="33.75">
      <c r="A294" s="324"/>
      <c r="B294" s="319"/>
      <c r="C294" s="367"/>
      <c r="D294" s="367"/>
      <c r="E294" s="318"/>
      <c r="F294" s="318"/>
      <c r="G294" s="318"/>
      <c r="H294" s="318"/>
      <c r="I294" s="55" t="s">
        <v>198</v>
      </c>
      <c r="J294" s="345"/>
      <c r="K294" s="52" t="s">
        <v>17</v>
      </c>
      <c r="L294" s="45"/>
      <c r="M294" s="45"/>
      <c r="N294" s="45"/>
      <c r="O294" s="90">
        <v>46.443800000000003</v>
      </c>
      <c r="P294" s="90"/>
      <c r="Q294" s="42">
        <f t="shared" si="17"/>
        <v>46.443800000000003</v>
      </c>
      <c r="R294" s="229"/>
      <c r="T294" s="2"/>
      <c r="U294" s="2"/>
      <c r="V294" s="2"/>
      <c r="W294" s="2"/>
    </row>
    <row r="295" spans="1:23" s="5" customFormat="1" ht="11.25" customHeight="1">
      <c r="A295" s="322">
        <v>14</v>
      </c>
      <c r="B295" s="331" t="s">
        <v>235</v>
      </c>
      <c r="C295" s="367"/>
      <c r="D295" s="367"/>
      <c r="E295" s="318"/>
      <c r="F295" s="318"/>
      <c r="G295" s="318"/>
      <c r="H295" s="318"/>
      <c r="I295" s="50" t="s">
        <v>13</v>
      </c>
      <c r="J295" s="343">
        <v>457</v>
      </c>
      <c r="K295" s="49"/>
      <c r="L295" s="45"/>
      <c r="M295" s="45"/>
      <c r="N295" s="45"/>
      <c r="O295" s="42">
        <f>+O296</f>
        <v>66.654700000000005</v>
      </c>
      <c r="P295" s="42">
        <f>+P296</f>
        <v>42.8279</v>
      </c>
      <c r="Q295" s="42">
        <f t="shared" si="17"/>
        <v>109.48260000000001</v>
      </c>
      <c r="R295" s="229"/>
      <c r="T295" s="2"/>
      <c r="U295" s="2"/>
      <c r="V295" s="2"/>
      <c r="W295" s="2"/>
    </row>
    <row r="296" spans="1:23" s="5" customFormat="1" ht="22.5">
      <c r="A296" s="323"/>
      <c r="B296" s="331"/>
      <c r="C296" s="367"/>
      <c r="D296" s="367"/>
      <c r="E296" s="318"/>
      <c r="F296" s="318"/>
      <c r="G296" s="318"/>
      <c r="H296" s="318"/>
      <c r="I296" s="55" t="s">
        <v>236</v>
      </c>
      <c r="J296" s="344"/>
      <c r="K296" s="59" t="s">
        <v>44</v>
      </c>
      <c r="L296" s="45"/>
      <c r="M296" s="45"/>
      <c r="N296" s="45"/>
      <c r="O296" s="89">
        <f>O297+O298+O299+O300</f>
        <v>66.654700000000005</v>
      </c>
      <c r="P296" s="89">
        <f>P297+P298+P299+P300</f>
        <v>42.8279</v>
      </c>
      <c r="Q296" s="42">
        <f t="shared" si="17"/>
        <v>109.48260000000001</v>
      </c>
      <c r="R296" s="229"/>
      <c r="T296" s="2"/>
      <c r="U296" s="2"/>
      <c r="V296" s="2"/>
      <c r="W296" s="2"/>
    </row>
    <row r="297" spans="1:23" s="5" customFormat="1" ht="22.5">
      <c r="A297" s="323"/>
      <c r="B297" s="331"/>
      <c r="C297" s="367"/>
      <c r="D297" s="367"/>
      <c r="E297" s="318"/>
      <c r="F297" s="318"/>
      <c r="G297" s="318"/>
      <c r="H297" s="318"/>
      <c r="I297" s="55" t="s">
        <v>26</v>
      </c>
      <c r="J297" s="344"/>
      <c r="K297" s="52" t="s">
        <v>11</v>
      </c>
      <c r="L297" s="45"/>
      <c r="M297" s="45"/>
      <c r="N297" s="45"/>
      <c r="O297" s="90">
        <v>19.056000000000001</v>
      </c>
      <c r="P297" s="90"/>
      <c r="Q297" s="42">
        <f t="shared" si="17"/>
        <v>19.056000000000001</v>
      </c>
      <c r="R297" s="229"/>
      <c r="T297" s="2"/>
      <c r="U297" s="2"/>
      <c r="V297" s="2"/>
      <c r="W297" s="2"/>
    </row>
    <row r="298" spans="1:23" s="5" customFormat="1" ht="22.5">
      <c r="A298" s="323"/>
      <c r="B298" s="331"/>
      <c r="C298" s="367"/>
      <c r="D298" s="367"/>
      <c r="E298" s="318"/>
      <c r="F298" s="318"/>
      <c r="G298" s="318"/>
      <c r="H298" s="318"/>
      <c r="I298" s="55" t="s">
        <v>16</v>
      </c>
      <c r="J298" s="344"/>
      <c r="K298" s="52" t="s">
        <v>12</v>
      </c>
      <c r="L298" s="45"/>
      <c r="M298" s="45"/>
      <c r="N298" s="45"/>
      <c r="O298" s="90">
        <v>4.4188000000000001</v>
      </c>
      <c r="P298" s="90">
        <v>42.8279</v>
      </c>
      <c r="Q298" s="42">
        <f t="shared" si="17"/>
        <v>47.246699999999997</v>
      </c>
      <c r="R298" s="229"/>
      <c r="T298" s="2"/>
      <c r="U298" s="2"/>
      <c r="V298" s="2"/>
      <c r="W298" s="2"/>
    </row>
    <row r="299" spans="1:23" s="5" customFormat="1" ht="45">
      <c r="A299" s="323"/>
      <c r="B299" s="331"/>
      <c r="C299" s="367"/>
      <c r="D299" s="367"/>
      <c r="E299" s="318"/>
      <c r="F299" s="318"/>
      <c r="G299" s="318"/>
      <c r="H299" s="318"/>
      <c r="I299" s="55" t="s">
        <v>89</v>
      </c>
      <c r="J299" s="344"/>
      <c r="K299" s="52" t="s">
        <v>91</v>
      </c>
      <c r="L299" s="45"/>
      <c r="M299" s="45"/>
      <c r="N299" s="45"/>
      <c r="O299" s="90">
        <v>39.450000000000003</v>
      </c>
      <c r="P299" s="90"/>
      <c r="Q299" s="42">
        <f t="shared" si="17"/>
        <v>39.450000000000003</v>
      </c>
      <c r="R299" s="229"/>
      <c r="T299" s="2"/>
      <c r="U299" s="2"/>
      <c r="V299" s="2"/>
      <c r="W299" s="2"/>
    </row>
    <row r="300" spans="1:23" s="5" customFormat="1" ht="33.75">
      <c r="A300" s="324"/>
      <c r="B300" s="331"/>
      <c r="C300" s="367"/>
      <c r="D300" s="367"/>
      <c r="E300" s="318"/>
      <c r="F300" s="318"/>
      <c r="G300" s="318"/>
      <c r="H300" s="318"/>
      <c r="I300" s="55" t="s">
        <v>198</v>
      </c>
      <c r="J300" s="345"/>
      <c r="K300" s="52" t="s">
        <v>17</v>
      </c>
      <c r="L300" s="45"/>
      <c r="M300" s="45"/>
      <c r="N300" s="45"/>
      <c r="O300" s="90">
        <v>3.7299000000000002</v>
      </c>
      <c r="P300" s="90"/>
      <c r="Q300" s="42">
        <f t="shared" si="17"/>
        <v>3.7299000000000002</v>
      </c>
      <c r="R300" s="229"/>
      <c r="T300" s="2"/>
      <c r="U300" s="2"/>
      <c r="V300" s="2"/>
      <c r="W300" s="2"/>
    </row>
    <row r="301" spans="1:23" s="5" customFormat="1" ht="15" customHeight="1">
      <c r="A301" s="322">
        <v>15</v>
      </c>
      <c r="B301" s="317" t="s">
        <v>787</v>
      </c>
      <c r="C301" s="367"/>
      <c r="D301" s="367"/>
      <c r="E301" s="318"/>
      <c r="F301" s="318"/>
      <c r="G301" s="318"/>
      <c r="H301" s="318"/>
      <c r="I301" s="50" t="s">
        <v>13</v>
      </c>
      <c r="J301" s="343">
        <v>457</v>
      </c>
      <c r="K301" s="49"/>
      <c r="L301" s="45"/>
      <c r="M301" s="45"/>
      <c r="N301" s="45"/>
      <c r="O301" s="42">
        <f>+O302</f>
        <v>9.8028999999999993</v>
      </c>
      <c r="P301" s="42">
        <f>+P302</f>
        <v>6.2264999999999997</v>
      </c>
      <c r="Q301" s="42">
        <f t="shared" si="17"/>
        <v>16.029399999999999</v>
      </c>
      <c r="R301" s="229"/>
      <c r="T301" s="2"/>
      <c r="U301" s="2"/>
      <c r="V301" s="2"/>
      <c r="W301" s="2"/>
    </row>
    <row r="302" spans="1:23" s="5" customFormat="1" ht="22.5">
      <c r="A302" s="323"/>
      <c r="B302" s="318"/>
      <c r="C302" s="367"/>
      <c r="D302" s="367"/>
      <c r="E302" s="318"/>
      <c r="F302" s="318"/>
      <c r="G302" s="318"/>
      <c r="H302" s="318"/>
      <c r="I302" s="55" t="s">
        <v>237</v>
      </c>
      <c r="J302" s="344"/>
      <c r="K302" s="59" t="s">
        <v>45</v>
      </c>
      <c r="L302" s="45"/>
      <c r="M302" s="45"/>
      <c r="N302" s="45"/>
      <c r="O302" s="90">
        <f>O303+O304+O305+O306</f>
        <v>9.8028999999999993</v>
      </c>
      <c r="P302" s="90">
        <f>P303+P304+P305+P306</f>
        <v>6.2264999999999997</v>
      </c>
      <c r="Q302" s="42">
        <f t="shared" si="17"/>
        <v>16.029399999999999</v>
      </c>
      <c r="R302" s="229"/>
      <c r="T302" s="2"/>
      <c r="U302" s="2"/>
      <c r="V302" s="2"/>
      <c r="W302" s="2"/>
    </row>
    <row r="303" spans="1:23" s="5" customFormat="1" ht="22.5">
      <c r="A303" s="323"/>
      <c r="B303" s="318"/>
      <c r="C303" s="367"/>
      <c r="D303" s="367"/>
      <c r="E303" s="318"/>
      <c r="F303" s="318"/>
      <c r="G303" s="318"/>
      <c r="H303" s="318"/>
      <c r="I303" s="55" t="s">
        <v>26</v>
      </c>
      <c r="J303" s="344"/>
      <c r="K303" s="52" t="s">
        <v>11</v>
      </c>
      <c r="L303" s="45"/>
      <c r="M303" s="45"/>
      <c r="N303" s="45"/>
      <c r="O303" s="90">
        <v>0.621</v>
      </c>
      <c r="P303" s="90"/>
      <c r="Q303" s="42">
        <f t="shared" si="17"/>
        <v>0.621</v>
      </c>
      <c r="R303" s="229"/>
      <c r="T303" s="2"/>
      <c r="U303" s="2"/>
      <c r="V303" s="2"/>
      <c r="W303" s="2"/>
    </row>
    <row r="304" spans="1:23" s="5" customFormat="1" ht="22.5">
      <c r="A304" s="323"/>
      <c r="B304" s="318"/>
      <c r="C304" s="367"/>
      <c r="D304" s="367"/>
      <c r="E304" s="318"/>
      <c r="F304" s="318"/>
      <c r="G304" s="318"/>
      <c r="H304" s="318"/>
      <c r="I304" s="55" t="s">
        <v>16</v>
      </c>
      <c r="J304" s="344"/>
      <c r="K304" s="52" t="s">
        <v>12</v>
      </c>
      <c r="L304" s="45"/>
      <c r="M304" s="45"/>
      <c r="N304" s="45"/>
      <c r="O304" s="90">
        <v>1.5959000000000001</v>
      </c>
      <c r="P304" s="90">
        <v>6.2264999999999997</v>
      </c>
      <c r="Q304" s="42">
        <f t="shared" si="17"/>
        <v>7.8224</v>
      </c>
      <c r="R304" s="229"/>
      <c r="T304" s="2"/>
      <c r="U304" s="2"/>
      <c r="V304" s="2"/>
      <c r="W304" s="2"/>
    </row>
    <row r="305" spans="1:23" s="5" customFormat="1" ht="45">
      <c r="A305" s="323"/>
      <c r="B305" s="318"/>
      <c r="C305" s="367"/>
      <c r="D305" s="367"/>
      <c r="E305" s="318"/>
      <c r="F305" s="318"/>
      <c r="G305" s="318"/>
      <c r="H305" s="318"/>
      <c r="I305" s="55" t="s">
        <v>89</v>
      </c>
      <c r="J305" s="344"/>
      <c r="K305" s="52" t="s">
        <v>91</v>
      </c>
      <c r="L305" s="45"/>
      <c r="M305" s="45"/>
      <c r="N305" s="45"/>
      <c r="O305" s="90">
        <v>6.8049999999999997</v>
      </c>
      <c r="P305" s="90"/>
      <c r="Q305" s="42">
        <f t="shared" si="17"/>
        <v>6.8049999999999997</v>
      </c>
      <c r="R305" s="229"/>
      <c r="T305" s="2"/>
      <c r="U305" s="2"/>
      <c r="V305" s="2"/>
      <c r="W305" s="2"/>
    </row>
    <row r="306" spans="1:23" s="5" customFormat="1" ht="33.75">
      <c r="A306" s="324"/>
      <c r="B306" s="319"/>
      <c r="C306" s="367"/>
      <c r="D306" s="367"/>
      <c r="E306" s="318"/>
      <c r="F306" s="318"/>
      <c r="G306" s="318"/>
      <c r="H306" s="318"/>
      <c r="I306" s="55" t="s">
        <v>198</v>
      </c>
      <c r="J306" s="345"/>
      <c r="K306" s="52" t="s">
        <v>17</v>
      </c>
      <c r="L306" s="45"/>
      <c r="M306" s="45"/>
      <c r="N306" s="45"/>
      <c r="O306" s="90">
        <v>0.78100000000000003</v>
      </c>
      <c r="P306" s="90"/>
      <c r="Q306" s="42">
        <f t="shared" si="17"/>
        <v>0.78100000000000003</v>
      </c>
      <c r="R306" s="229"/>
      <c r="T306" s="2"/>
      <c r="U306" s="2"/>
      <c r="V306" s="2"/>
      <c r="W306" s="2"/>
    </row>
    <row r="307" spans="1:23" s="5" customFormat="1" ht="11.25" customHeight="1">
      <c r="A307" s="322">
        <v>16</v>
      </c>
      <c r="B307" s="317" t="s">
        <v>788</v>
      </c>
      <c r="C307" s="367"/>
      <c r="D307" s="367"/>
      <c r="E307" s="318"/>
      <c r="F307" s="318"/>
      <c r="G307" s="318"/>
      <c r="H307" s="318"/>
      <c r="I307" s="50" t="s">
        <v>13</v>
      </c>
      <c r="J307" s="343">
        <v>457</v>
      </c>
      <c r="K307" s="49"/>
      <c r="L307" s="45"/>
      <c r="M307" s="45"/>
      <c r="N307" s="45"/>
      <c r="O307" s="42">
        <f>+O308</f>
        <v>76.334000000000003</v>
      </c>
      <c r="P307" s="42">
        <f>+P308</f>
        <v>41.798200000000001</v>
      </c>
      <c r="Q307" s="42">
        <f t="shared" si="17"/>
        <v>118.13220000000001</v>
      </c>
      <c r="R307" s="229"/>
      <c r="T307" s="2"/>
      <c r="U307" s="2"/>
      <c r="V307" s="2"/>
      <c r="W307" s="2"/>
    </row>
    <row r="308" spans="1:23" s="5" customFormat="1" ht="22.5">
      <c r="A308" s="323"/>
      <c r="B308" s="318"/>
      <c r="C308" s="367"/>
      <c r="D308" s="367"/>
      <c r="E308" s="318"/>
      <c r="F308" s="318"/>
      <c r="G308" s="318"/>
      <c r="H308" s="318"/>
      <c r="I308" s="55" t="s">
        <v>104</v>
      </c>
      <c r="J308" s="344"/>
      <c r="K308" s="59" t="s">
        <v>52</v>
      </c>
      <c r="L308" s="45"/>
      <c r="M308" s="45"/>
      <c r="N308" s="45"/>
      <c r="O308" s="90">
        <f>O309+O310</f>
        <v>76.334000000000003</v>
      </c>
      <c r="P308" s="90">
        <f>P309+P310</f>
        <v>41.798200000000001</v>
      </c>
      <c r="Q308" s="42">
        <f t="shared" si="17"/>
        <v>118.13220000000001</v>
      </c>
      <c r="R308" s="229"/>
      <c r="T308" s="2"/>
      <c r="U308" s="2"/>
      <c r="V308" s="2"/>
      <c r="W308" s="2"/>
    </row>
    <row r="309" spans="1:23" s="5" customFormat="1" ht="22.5">
      <c r="A309" s="323"/>
      <c r="B309" s="318"/>
      <c r="C309" s="367"/>
      <c r="D309" s="367"/>
      <c r="E309" s="318"/>
      <c r="F309" s="318"/>
      <c r="G309" s="318"/>
      <c r="H309" s="318"/>
      <c r="I309" s="55" t="s">
        <v>16</v>
      </c>
      <c r="J309" s="344"/>
      <c r="K309" s="52" t="s">
        <v>12</v>
      </c>
      <c r="L309" s="45"/>
      <c r="M309" s="45"/>
      <c r="N309" s="45"/>
      <c r="O309" s="90">
        <v>10.449199999999999</v>
      </c>
      <c r="P309" s="90">
        <v>41.798200000000001</v>
      </c>
      <c r="Q309" s="42">
        <f t="shared" si="17"/>
        <v>52.247399999999999</v>
      </c>
      <c r="R309" s="229"/>
      <c r="T309" s="2"/>
      <c r="U309" s="2"/>
      <c r="V309" s="2"/>
      <c r="W309" s="2"/>
    </row>
    <row r="310" spans="1:23" s="5" customFormat="1" ht="45">
      <c r="A310" s="324"/>
      <c r="B310" s="319"/>
      <c r="C310" s="367"/>
      <c r="D310" s="367"/>
      <c r="E310" s="318"/>
      <c r="F310" s="318"/>
      <c r="G310" s="318"/>
      <c r="H310" s="318"/>
      <c r="I310" s="55" t="s">
        <v>89</v>
      </c>
      <c r="J310" s="345"/>
      <c r="K310" s="52" t="s">
        <v>91</v>
      </c>
      <c r="L310" s="45"/>
      <c r="M310" s="45"/>
      <c r="N310" s="45"/>
      <c r="O310" s="90">
        <v>65.884799999999998</v>
      </c>
      <c r="P310" s="90"/>
      <c r="Q310" s="42">
        <f t="shared" si="17"/>
        <v>65.884799999999998</v>
      </c>
      <c r="R310" s="229"/>
      <c r="T310" s="2"/>
      <c r="U310" s="2"/>
      <c r="V310" s="2"/>
      <c r="W310" s="2"/>
    </row>
    <row r="311" spans="1:23" s="5" customFormat="1" ht="16.5" customHeight="1">
      <c r="A311" s="322">
        <v>17</v>
      </c>
      <c r="B311" s="317" t="s">
        <v>789</v>
      </c>
      <c r="C311" s="367"/>
      <c r="D311" s="367"/>
      <c r="E311" s="318"/>
      <c r="F311" s="318"/>
      <c r="G311" s="318"/>
      <c r="H311" s="318"/>
      <c r="I311" s="50" t="s">
        <v>13</v>
      </c>
      <c r="J311" s="343">
        <v>459</v>
      </c>
      <c r="K311" s="49"/>
      <c r="L311" s="45"/>
      <c r="M311" s="45"/>
      <c r="N311" s="45"/>
      <c r="O311" s="42">
        <f>+O312+O317+O319+O321+O323+O325+O327+O329+O331+O333</f>
        <v>16576.699799999999</v>
      </c>
      <c r="P311" s="42">
        <f>+P312+P317+P319+P321+P323+P325+P327+P329+P331+P333</f>
        <v>209.77799999999996</v>
      </c>
      <c r="Q311" s="42">
        <f t="shared" si="17"/>
        <v>16786.477799999997</v>
      </c>
      <c r="R311" s="229"/>
      <c r="T311" s="2"/>
      <c r="U311" s="2"/>
      <c r="V311" s="2"/>
      <c r="W311" s="2"/>
    </row>
    <row r="312" spans="1:23" s="5" customFormat="1" ht="90">
      <c r="A312" s="323"/>
      <c r="B312" s="318"/>
      <c r="C312" s="367"/>
      <c r="D312" s="367"/>
      <c r="E312" s="318"/>
      <c r="F312" s="318"/>
      <c r="G312" s="318"/>
      <c r="H312" s="318"/>
      <c r="I312" s="55" t="s">
        <v>238</v>
      </c>
      <c r="J312" s="344"/>
      <c r="K312" s="59" t="s">
        <v>10</v>
      </c>
      <c r="L312" s="45"/>
      <c r="M312" s="45"/>
      <c r="N312" s="45"/>
      <c r="O312" s="90">
        <f>O313+O314+O315+O316</f>
        <v>59.109700000000004</v>
      </c>
      <c r="P312" s="90">
        <f>P313+P314+P315+P316</f>
        <v>32.365400000000001</v>
      </c>
      <c r="Q312" s="42">
        <f t="shared" si="17"/>
        <v>91.475099999999998</v>
      </c>
      <c r="R312" s="229"/>
      <c r="T312" s="2"/>
      <c r="U312" s="2"/>
      <c r="V312" s="2"/>
      <c r="W312" s="2"/>
    </row>
    <row r="313" spans="1:23" s="5" customFormat="1" ht="22.5">
      <c r="A313" s="323"/>
      <c r="B313" s="318"/>
      <c r="C313" s="367"/>
      <c r="D313" s="367"/>
      <c r="E313" s="318"/>
      <c r="F313" s="318"/>
      <c r="G313" s="318"/>
      <c r="H313" s="318"/>
      <c r="I313" s="55" t="s">
        <v>26</v>
      </c>
      <c r="J313" s="344"/>
      <c r="K313" s="52" t="s">
        <v>11</v>
      </c>
      <c r="L313" s="45"/>
      <c r="M313" s="45"/>
      <c r="N313" s="45"/>
      <c r="O313" s="90">
        <v>0.86299999999999999</v>
      </c>
      <c r="P313" s="90"/>
      <c r="Q313" s="42">
        <f t="shared" si="17"/>
        <v>0.86299999999999999</v>
      </c>
      <c r="R313" s="229"/>
      <c r="T313" s="2"/>
      <c r="U313" s="2"/>
      <c r="V313" s="2"/>
      <c r="W313" s="2"/>
    </row>
    <row r="314" spans="1:23" s="5" customFormat="1" ht="22.5">
      <c r="A314" s="323"/>
      <c r="B314" s="318"/>
      <c r="C314" s="367"/>
      <c r="D314" s="367"/>
      <c r="E314" s="318"/>
      <c r="F314" s="318"/>
      <c r="G314" s="318"/>
      <c r="H314" s="318"/>
      <c r="I314" s="55" t="s">
        <v>16</v>
      </c>
      <c r="J314" s="344"/>
      <c r="K314" s="52" t="s">
        <v>12</v>
      </c>
      <c r="L314" s="45"/>
      <c r="M314" s="45"/>
      <c r="N314" s="45"/>
      <c r="O314" s="90">
        <v>8.1841000000000008</v>
      </c>
      <c r="P314" s="90">
        <v>32.365400000000001</v>
      </c>
      <c r="Q314" s="42">
        <f t="shared" si="17"/>
        <v>40.549500000000002</v>
      </c>
      <c r="R314" s="229"/>
      <c r="T314" s="2"/>
      <c r="U314" s="2"/>
      <c r="V314" s="2"/>
      <c r="W314" s="2"/>
    </row>
    <row r="315" spans="1:23" s="5" customFormat="1" ht="45">
      <c r="A315" s="323"/>
      <c r="B315" s="318"/>
      <c r="C315" s="367"/>
      <c r="D315" s="367"/>
      <c r="E315" s="318"/>
      <c r="F315" s="318"/>
      <c r="G315" s="318"/>
      <c r="H315" s="318"/>
      <c r="I315" s="55" t="s">
        <v>27</v>
      </c>
      <c r="J315" s="344"/>
      <c r="K315" s="52" t="s">
        <v>28</v>
      </c>
      <c r="L315" s="45"/>
      <c r="M315" s="45"/>
      <c r="N315" s="45"/>
      <c r="O315" s="90">
        <v>48.8566</v>
      </c>
      <c r="P315" s="90"/>
      <c r="Q315" s="42">
        <f t="shared" si="17"/>
        <v>48.8566</v>
      </c>
      <c r="R315" s="229"/>
      <c r="T315" s="2"/>
      <c r="U315" s="2"/>
      <c r="V315" s="2"/>
      <c r="W315" s="2"/>
    </row>
    <row r="316" spans="1:23" s="5" customFormat="1" ht="33.75">
      <c r="A316" s="323"/>
      <c r="B316" s="318"/>
      <c r="C316" s="367"/>
      <c r="D316" s="367"/>
      <c r="E316" s="318"/>
      <c r="F316" s="318"/>
      <c r="G316" s="318"/>
      <c r="H316" s="318"/>
      <c r="I316" s="55" t="s">
        <v>198</v>
      </c>
      <c r="J316" s="344"/>
      <c r="K316" s="52" t="s">
        <v>17</v>
      </c>
      <c r="L316" s="45"/>
      <c r="M316" s="45"/>
      <c r="N316" s="45"/>
      <c r="O316" s="90">
        <v>1.206</v>
      </c>
      <c r="P316" s="90"/>
      <c r="Q316" s="42">
        <f t="shared" si="17"/>
        <v>1.206</v>
      </c>
      <c r="R316" s="229"/>
      <c r="T316" s="2"/>
      <c r="U316" s="2"/>
      <c r="V316" s="2"/>
      <c r="W316" s="2"/>
    </row>
    <row r="317" spans="1:23" s="5" customFormat="1" ht="22.5">
      <c r="A317" s="323"/>
      <c r="B317" s="318"/>
      <c r="C317" s="367"/>
      <c r="D317" s="367"/>
      <c r="E317" s="318"/>
      <c r="F317" s="318"/>
      <c r="G317" s="318"/>
      <c r="H317" s="318"/>
      <c r="I317" s="55" t="s">
        <v>157</v>
      </c>
      <c r="J317" s="344"/>
      <c r="K317" s="59" t="s">
        <v>30</v>
      </c>
      <c r="L317" s="45"/>
      <c r="M317" s="45"/>
      <c r="N317" s="45"/>
      <c r="O317" s="90">
        <f>O318</f>
        <v>3.4908000000000001</v>
      </c>
      <c r="P317" s="90">
        <f>P318</f>
        <v>3.4906000000000001</v>
      </c>
      <c r="Q317" s="42">
        <f t="shared" si="17"/>
        <v>6.9814000000000007</v>
      </c>
      <c r="R317" s="229"/>
      <c r="T317" s="2"/>
      <c r="U317" s="2"/>
      <c r="V317" s="2"/>
      <c r="W317" s="2"/>
    </row>
    <row r="318" spans="1:23" s="5" customFormat="1" ht="22.5">
      <c r="A318" s="323"/>
      <c r="B318" s="318"/>
      <c r="C318" s="367"/>
      <c r="D318" s="367"/>
      <c r="E318" s="318"/>
      <c r="F318" s="318"/>
      <c r="G318" s="318"/>
      <c r="H318" s="318"/>
      <c r="I318" s="55" t="s">
        <v>16</v>
      </c>
      <c r="J318" s="344"/>
      <c r="K318" s="52" t="s">
        <v>12</v>
      </c>
      <c r="L318" s="45"/>
      <c r="M318" s="45"/>
      <c r="N318" s="45"/>
      <c r="O318" s="90">
        <v>3.4908000000000001</v>
      </c>
      <c r="P318" s="90">
        <v>3.4906000000000001</v>
      </c>
      <c r="Q318" s="42">
        <f t="shared" si="17"/>
        <v>6.9814000000000007</v>
      </c>
      <c r="R318" s="229"/>
      <c r="T318" s="2"/>
      <c r="U318" s="2"/>
      <c r="V318" s="2"/>
      <c r="W318" s="2"/>
    </row>
    <row r="319" spans="1:23" s="5" customFormat="1" ht="33.75">
      <c r="A319" s="323"/>
      <c r="B319" s="318"/>
      <c r="C319" s="367"/>
      <c r="D319" s="367"/>
      <c r="E319" s="318"/>
      <c r="F319" s="318"/>
      <c r="G319" s="318"/>
      <c r="H319" s="318"/>
      <c r="I319" s="55" t="s">
        <v>239</v>
      </c>
      <c r="J319" s="344"/>
      <c r="K319" s="59" t="s">
        <v>31</v>
      </c>
      <c r="L319" s="45"/>
      <c r="M319" s="45"/>
      <c r="N319" s="45"/>
      <c r="O319" s="89">
        <f>O320</f>
        <v>2.8451</v>
      </c>
      <c r="P319" s="89"/>
      <c r="Q319" s="42">
        <f t="shared" si="17"/>
        <v>2.8451</v>
      </c>
      <c r="R319" s="229"/>
      <c r="T319" s="2"/>
      <c r="U319" s="2"/>
      <c r="V319" s="2"/>
      <c r="W319" s="2"/>
    </row>
    <row r="320" spans="1:23" s="5" customFormat="1" ht="22.5">
      <c r="A320" s="323"/>
      <c r="B320" s="318"/>
      <c r="C320" s="367"/>
      <c r="D320" s="367"/>
      <c r="E320" s="318"/>
      <c r="F320" s="318"/>
      <c r="G320" s="318"/>
      <c r="H320" s="318"/>
      <c r="I320" s="55" t="s">
        <v>16</v>
      </c>
      <c r="J320" s="344"/>
      <c r="K320" s="52" t="s">
        <v>12</v>
      </c>
      <c r="L320" s="45"/>
      <c r="M320" s="45"/>
      <c r="N320" s="45"/>
      <c r="O320" s="90">
        <v>2.8451</v>
      </c>
      <c r="P320" s="90"/>
      <c r="Q320" s="42">
        <f t="shared" si="17"/>
        <v>2.8451</v>
      </c>
      <c r="R320" s="229"/>
      <c r="T320" s="2"/>
      <c r="U320" s="2"/>
      <c r="V320" s="2"/>
      <c r="W320" s="2"/>
    </row>
    <row r="321" spans="1:23" s="5" customFormat="1" ht="33.75">
      <c r="A321" s="323"/>
      <c r="B321" s="318"/>
      <c r="C321" s="367"/>
      <c r="D321" s="367"/>
      <c r="E321" s="318"/>
      <c r="F321" s="318"/>
      <c r="G321" s="318"/>
      <c r="H321" s="318"/>
      <c r="I321" s="55" t="s">
        <v>240</v>
      </c>
      <c r="J321" s="344"/>
      <c r="K321" s="59" t="s">
        <v>44</v>
      </c>
      <c r="L321" s="45"/>
      <c r="M321" s="45"/>
      <c r="N321" s="45"/>
      <c r="O321" s="89">
        <f>O322</f>
        <v>7.694</v>
      </c>
      <c r="P321" s="89">
        <f>P322</f>
        <v>0.98599999999999999</v>
      </c>
      <c r="Q321" s="42">
        <f t="shared" si="17"/>
        <v>8.68</v>
      </c>
      <c r="R321" s="229"/>
      <c r="T321" s="2"/>
      <c r="U321" s="2"/>
      <c r="V321" s="2"/>
      <c r="W321" s="2"/>
    </row>
    <row r="322" spans="1:23" s="5" customFormat="1" ht="22.5">
      <c r="A322" s="323"/>
      <c r="B322" s="318"/>
      <c r="C322" s="367"/>
      <c r="D322" s="367"/>
      <c r="E322" s="318"/>
      <c r="F322" s="318"/>
      <c r="G322" s="318"/>
      <c r="H322" s="318"/>
      <c r="I322" s="55" t="s">
        <v>16</v>
      </c>
      <c r="J322" s="344"/>
      <c r="K322" s="52" t="s">
        <v>12</v>
      </c>
      <c r="L322" s="45"/>
      <c r="M322" s="45"/>
      <c r="N322" s="45"/>
      <c r="O322" s="90">
        <v>7.694</v>
      </c>
      <c r="P322" s="90">
        <v>0.98599999999999999</v>
      </c>
      <c r="Q322" s="42">
        <f t="shared" si="17"/>
        <v>8.68</v>
      </c>
      <c r="R322" s="229"/>
      <c r="T322" s="2"/>
      <c r="U322" s="2"/>
      <c r="V322" s="2"/>
      <c r="W322" s="2"/>
    </row>
    <row r="323" spans="1:23" s="5" customFormat="1" ht="56.25">
      <c r="A323" s="323"/>
      <c r="B323" s="318"/>
      <c r="C323" s="367"/>
      <c r="D323" s="367"/>
      <c r="E323" s="318"/>
      <c r="F323" s="318"/>
      <c r="G323" s="318"/>
      <c r="H323" s="318"/>
      <c r="I323" s="55" t="s">
        <v>241</v>
      </c>
      <c r="J323" s="344"/>
      <c r="K323" s="59" t="s">
        <v>82</v>
      </c>
      <c r="L323" s="45"/>
      <c r="M323" s="45"/>
      <c r="N323" s="45"/>
      <c r="O323" s="89">
        <f>O324</f>
        <v>0.3594</v>
      </c>
      <c r="P323" s="89">
        <f>P324</f>
        <v>0.20799999999999999</v>
      </c>
      <c r="Q323" s="42">
        <f t="shared" si="17"/>
        <v>0.56740000000000002</v>
      </c>
      <c r="R323" s="229"/>
      <c r="T323" s="2"/>
      <c r="U323" s="2"/>
      <c r="V323" s="2"/>
      <c r="W323" s="2"/>
    </row>
    <row r="324" spans="1:23" s="5" customFormat="1" ht="22.5">
      <c r="A324" s="323"/>
      <c r="B324" s="318"/>
      <c r="C324" s="367"/>
      <c r="D324" s="367"/>
      <c r="E324" s="318"/>
      <c r="F324" s="318"/>
      <c r="G324" s="318"/>
      <c r="H324" s="318"/>
      <c r="I324" s="55" t="s">
        <v>16</v>
      </c>
      <c r="J324" s="344"/>
      <c r="K324" s="52" t="s">
        <v>12</v>
      </c>
      <c r="L324" s="45"/>
      <c r="M324" s="45"/>
      <c r="N324" s="45"/>
      <c r="O324" s="90">
        <v>0.3594</v>
      </c>
      <c r="P324" s="90">
        <v>0.20799999999999999</v>
      </c>
      <c r="Q324" s="42">
        <f t="shared" si="17"/>
        <v>0.56740000000000002</v>
      </c>
      <c r="R324" s="229"/>
      <c r="T324" s="2"/>
      <c r="U324" s="2"/>
      <c r="V324" s="2"/>
      <c r="W324" s="2"/>
    </row>
    <row r="325" spans="1:23" s="5" customFormat="1" ht="22.5">
      <c r="A325" s="323"/>
      <c r="B325" s="318"/>
      <c r="C325" s="367"/>
      <c r="D325" s="367"/>
      <c r="E325" s="318"/>
      <c r="F325" s="318"/>
      <c r="G325" s="318"/>
      <c r="H325" s="318"/>
      <c r="I325" s="55" t="s">
        <v>29</v>
      </c>
      <c r="J325" s="344"/>
      <c r="K325" s="59" t="s">
        <v>12</v>
      </c>
      <c r="L325" s="45"/>
      <c r="M325" s="45"/>
      <c r="N325" s="45"/>
      <c r="O325" s="89">
        <f>O326</f>
        <v>1.1064000000000001</v>
      </c>
      <c r="P325" s="89"/>
      <c r="Q325" s="42">
        <f t="shared" si="17"/>
        <v>1.1064000000000001</v>
      </c>
      <c r="R325" s="229"/>
      <c r="T325" s="2"/>
      <c r="U325" s="2"/>
      <c r="V325" s="2"/>
      <c r="W325" s="2"/>
    </row>
    <row r="326" spans="1:23" s="5" customFormat="1" ht="22.5">
      <c r="A326" s="323"/>
      <c r="B326" s="318"/>
      <c r="C326" s="367"/>
      <c r="D326" s="367"/>
      <c r="E326" s="318"/>
      <c r="F326" s="318"/>
      <c r="G326" s="318"/>
      <c r="H326" s="318"/>
      <c r="I326" s="55" t="s">
        <v>16</v>
      </c>
      <c r="J326" s="344"/>
      <c r="K326" s="52" t="s">
        <v>12</v>
      </c>
      <c r="L326" s="45"/>
      <c r="M326" s="45"/>
      <c r="N326" s="45"/>
      <c r="O326" s="90">
        <v>1.1064000000000001</v>
      </c>
      <c r="P326" s="90"/>
      <c r="Q326" s="42">
        <f t="shared" si="17"/>
        <v>1.1064000000000001</v>
      </c>
      <c r="R326" s="229"/>
      <c r="T326" s="2"/>
      <c r="U326" s="2"/>
      <c r="V326" s="2"/>
      <c r="W326" s="2"/>
    </row>
    <row r="327" spans="1:23" s="5" customFormat="1" ht="56.25">
      <c r="A327" s="323"/>
      <c r="B327" s="318"/>
      <c r="C327" s="367"/>
      <c r="D327" s="367"/>
      <c r="E327" s="318"/>
      <c r="F327" s="318"/>
      <c r="G327" s="318"/>
      <c r="H327" s="318"/>
      <c r="I327" s="55" t="s">
        <v>244</v>
      </c>
      <c r="J327" s="344"/>
      <c r="K327" s="59" t="s">
        <v>138</v>
      </c>
      <c r="L327" s="45"/>
      <c r="M327" s="45"/>
      <c r="N327" s="45"/>
      <c r="O327" s="89">
        <f>O328</f>
        <v>1.909</v>
      </c>
      <c r="P327" s="89"/>
      <c r="Q327" s="42">
        <f t="shared" si="17"/>
        <v>1.909</v>
      </c>
      <c r="R327" s="229"/>
      <c r="T327" s="2"/>
      <c r="U327" s="2"/>
      <c r="V327" s="2"/>
      <c r="W327" s="2"/>
    </row>
    <row r="328" spans="1:23" s="5" customFormat="1" ht="22.5">
      <c r="A328" s="323"/>
      <c r="B328" s="318"/>
      <c r="C328" s="367"/>
      <c r="D328" s="367"/>
      <c r="E328" s="318"/>
      <c r="F328" s="318"/>
      <c r="G328" s="318"/>
      <c r="H328" s="318"/>
      <c r="I328" s="55" t="s">
        <v>16</v>
      </c>
      <c r="J328" s="344"/>
      <c r="K328" s="52" t="s">
        <v>12</v>
      </c>
      <c r="L328" s="45"/>
      <c r="M328" s="45"/>
      <c r="N328" s="45"/>
      <c r="O328" s="90">
        <v>1.909</v>
      </c>
      <c r="P328" s="90"/>
      <c r="Q328" s="42">
        <f t="shared" si="17"/>
        <v>1.909</v>
      </c>
      <c r="R328" s="229"/>
      <c r="T328" s="2"/>
      <c r="U328" s="2"/>
      <c r="V328" s="2"/>
      <c r="W328" s="2"/>
    </row>
    <row r="329" spans="1:23" s="5" customFormat="1" ht="56.25">
      <c r="A329" s="323"/>
      <c r="B329" s="318"/>
      <c r="C329" s="367"/>
      <c r="D329" s="367"/>
      <c r="E329" s="318"/>
      <c r="F329" s="318"/>
      <c r="G329" s="318"/>
      <c r="H329" s="318"/>
      <c r="I329" s="55" t="s">
        <v>245</v>
      </c>
      <c r="J329" s="344"/>
      <c r="K329" s="59" t="s">
        <v>172</v>
      </c>
      <c r="L329" s="45"/>
      <c r="M329" s="45"/>
      <c r="N329" s="45"/>
      <c r="O329" s="89">
        <f>O330</f>
        <v>16494.429</v>
      </c>
      <c r="P329" s="89">
        <f>P330</f>
        <v>0</v>
      </c>
      <c r="Q329" s="42">
        <f t="shared" si="17"/>
        <v>16494.429</v>
      </c>
      <c r="R329" s="229"/>
      <c r="T329" s="2"/>
      <c r="U329" s="2"/>
      <c r="V329" s="2"/>
      <c r="W329" s="2"/>
    </row>
    <row r="330" spans="1:23" s="5" customFormat="1" ht="22.5">
      <c r="A330" s="323"/>
      <c r="B330" s="318"/>
      <c r="C330" s="367"/>
      <c r="D330" s="367"/>
      <c r="E330" s="318"/>
      <c r="F330" s="318"/>
      <c r="G330" s="318"/>
      <c r="H330" s="318"/>
      <c r="I330" s="55" t="s">
        <v>165</v>
      </c>
      <c r="J330" s="344"/>
      <c r="K330" s="52" t="s">
        <v>171</v>
      </c>
      <c r="L330" s="45"/>
      <c r="M330" s="45"/>
      <c r="N330" s="45"/>
      <c r="O330" s="90">
        <v>16494.429</v>
      </c>
      <c r="P330" s="90"/>
      <c r="Q330" s="42">
        <f t="shared" si="17"/>
        <v>16494.429</v>
      </c>
      <c r="R330" s="229"/>
      <c r="T330" s="2"/>
      <c r="U330" s="2"/>
      <c r="V330" s="2"/>
      <c r="W330" s="2"/>
    </row>
    <row r="331" spans="1:23" s="5" customFormat="1" ht="78.75">
      <c r="A331" s="323"/>
      <c r="B331" s="318"/>
      <c r="C331" s="367"/>
      <c r="D331" s="367"/>
      <c r="E331" s="318"/>
      <c r="F331" s="318"/>
      <c r="G331" s="318"/>
      <c r="H331" s="318"/>
      <c r="I331" s="55" t="s">
        <v>168</v>
      </c>
      <c r="J331" s="344"/>
      <c r="K331" s="59" t="s">
        <v>134</v>
      </c>
      <c r="L331" s="45"/>
      <c r="M331" s="45"/>
      <c r="N331" s="45"/>
      <c r="O331" s="89">
        <f>O332</f>
        <v>5.03</v>
      </c>
      <c r="P331" s="89">
        <f>P332</f>
        <v>172.65799999999999</v>
      </c>
      <c r="Q331" s="42">
        <f t="shared" si="17"/>
        <v>177.68799999999999</v>
      </c>
      <c r="R331" s="229"/>
      <c r="T331" s="2"/>
      <c r="U331" s="2"/>
      <c r="V331" s="2"/>
      <c r="W331" s="2"/>
    </row>
    <row r="332" spans="1:23" s="5" customFormat="1" ht="22.5">
      <c r="A332" s="323"/>
      <c r="B332" s="318"/>
      <c r="C332" s="367"/>
      <c r="D332" s="367"/>
      <c r="E332" s="318"/>
      <c r="F332" s="318"/>
      <c r="G332" s="318"/>
      <c r="H332" s="318"/>
      <c r="I332" s="55" t="s">
        <v>16</v>
      </c>
      <c r="J332" s="344"/>
      <c r="K332" s="52" t="s">
        <v>12</v>
      </c>
      <c r="L332" s="45"/>
      <c r="M332" s="45"/>
      <c r="N332" s="45"/>
      <c r="O332" s="90">
        <v>5.03</v>
      </c>
      <c r="P332" s="90">
        <v>172.65799999999999</v>
      </c>
      <c r="Q332" s="42">
        <f t="shared" si="17"/>
        <v>177.68799999999999</v>
      </c>
      <c r="R332" s="229"/>
      <c r="T332" s="2"/>
      <c r="U332" s="2"/>
      <c r="V332" s="2"/>
      <c r="W332" s="2"/>
    </row>
    <row r="333" spans="1:23" s="5" customFormat="1" ht="33.75">
      <c r="A333" s="323"/>
      <c r="B333" s="318"/>
      <c r="C333" s="367"/>
      <c r="D333" s="367"/>
      <c r="E333" s="318"/>
      <c r="F333" s="318"/>
      <c r="G333" s="318"/>
      <c r="H333" s="318"/>
      <c r="I333" s="55" t="s">
        <v>169</v>
      </c>
      <c r="J333" s="344"/>
      <c r="K333" s="59" t="s">
        <v>176</v>
      </c>
      <c r="L333" s="45"/>
      <c r="M333" s="45"/>
      <c r="N333" s="45"/>
      <c r="O333" s="89">
        <f>O334</f>
        <v>0.72640000000000005</v>
      </c>
      <c r="P333" s="89">
        <f>P334</f>
        <v>7.0000000000000007E-2</v>
      </c>
      <c r="Q333" s="42">
        <f t="shared" si="17"/>
        <v>0.7964</v>
      </c>
      <c r="R333" s="229"/>
      <c r="T333" s="2"/>
      <c r="U333" s="2"/>
      <c r="V333" s="2"/>
      <c r="W333" s="2"/>
    </row>
    <row r="334" spans="1:23" s="5" customFormat="1" ht="22.5">
      <c r="A334" s="324"/>
      <c r="B334" s="319"/>
      <c r="C334" s="367"/>
      <c r="D334" s="367"/>
      <c r="E334" s="318"/>
      <c r="F334" s="318"/>
      <c r="G334" s="318"/>
      <c r="H334" s="318"/>
      <c r="I334" s="55" t="s">
        <v>16</v>
      </c>
      <c r="J334" s="345"/>
      <c r="K334" s="52" t="s">
        <v>12</v>
      </c>
      <c r="L334" s="45"/>
      <c r="M334" s="45"/>
      <c r="N334" s="45"/>
      <c r="O334" s="90">
        <v>0.72640000000000005</v>
      </c>
      <c r="P334" s="90">
        <v>7.0000000000000007E-2</v>
      </c>
      <c r="Q334" s="42">
        <f t="shared" si="17"/>
        <v>0.7964</v>
      </c>
      <c r="R334" s="229"/>
      <c r="T334" s="2"/>
      <c r="U334" s="2"/>
      <c r="V334" s="2"/>
      <c r="W334" s="2"/>
    </row>
    <row r="335" spans="1:23" s="5" customFormat="1" ht="15" customHeight="1">
      <c r="A335" s="322">
        <v>18</v>
      </c>
      <c r="B335" s="317" t="s">
        <v>790</v>
      </c>
      <c r="C335" s="367"/>
      <c r="D335" s="367"/>
      <c r="E335" s="318"/>
      <c r="F335" s="318"/>
      <c r="G335" s="318"/>
      <c r="H335" s="318"/>
      <c r="I335" s="50" t="s">
        <v>13</v>
      </c>
      <c r="J335" s="343">
        <v>463</v>
      </c>
      <c r="K335" s="49"/>
      <c r="L335" s="45"/>
      <c r="M335" s="45"/>
      <c r="N335" s="45"/>
      <c r="O335" s="42"/>
      <c r="P335" s="42">
        <f>+P336</f>
        <v>13.866899999999999</v>
      </c>
      <c r="Q335" s="42">
        <f t="shared" si="17"/>
        <v>13.866899999999999</v>
      </c>
      <c r="R335" s="229"/>
      <c r="T335" s="2"/>
      <c r="U335" s="2"/>
      <c r="V335" s="2"/>
      <c r="W335" s="2"/>
    </row>
    <row r="336" spans="1:23" s="5" customFormat="1" ht="56.25">
      <c r="A336" s="323"/>
      <c r="B336" s="318"/>
      <c r="C336" s="367"/>
      <c r="D336" s="367"/>
      <c r="E336" s="318"/>
      <c r="F336" s="318"/>
      <c r="G336" s="318"/>
      <c r="H336" s="318"/>
      <c r="I336" s="55" t="s">
        <v>246</v>
      </c>
      <c r="J336" s="344"/>
      <c r="K336" s="47" t="s">
        <v>10</v>
      </c>
      <c r="L336" s="45"/>
      <c r="M336" s="45"/>
      <c r="N336" s="45"/>
      <c r="O336" s="90"/>
      <c r="P336" s="89">
        <f>P337</f>
        <v>13.866899999999999</v>
      </c>
      <c r="Q336" s="42">
        <f t="shared" si="17"/>
        <v>13.866899999999999</v>
      </c>
      <c r="R336" s="229"/>
      <c r="T336" s="2"/>
      <c r="U336" s="2"/>
      <c r="V336" s="2"/>
      <c r="W336" s="2"/>
    </row>
    <row r="337" spans="1:23" s="5" customFormat="1" ht="22.5">
      <c r="A337" s="323"/>
      <c r="B337" s="319"/>
      <c r="C337" s="367"/>
      <c r="D337" s="367"/>
      <c r="E337" s="318"/>
      <c r="F337" s="318"/>
      <c r="G337" s="318"/>
      <c r="H337" s="318"/>
      <c r="I337" s="55" t="s">
        <v>16</v>
      </c>
      <c r="J337" s="345"/>
      <c r="K337" s="49" t="s">
        <v>12</v>
      </c>
      <c r="L337" s="45"/>
      <c r="M337" s="45"/>
      <c r="N337" s="45"/>
      <c r="O337" s="90"/>
      <c r="P337" s="90">
        <v>13.866899999999999</v>
      </c>
      <c r="Q337" s="42">
        <f t="shared" si="17"/>
        <v>13.866899999999999</v>
      </c>
      <c r="R337" s="229"/>
      <c r="T337" s="2"/>
      <c r="U337" s="2"/>
      <c r="V337" s="2"/>
      <c r="W337" s="2"/>
    </row>
    <row r="338" spans="1:23" s="5" customFormat="1" ht="15" customHeight="1">
      <c r="A338" s="323"/>
      <c r="B338" s="317" t="s">
        <v>792</v>
      </c>
      <c r="C338" s="367"/>
      <c r="D338" s="367"/>
      <c r="E338" s="318"/>
      <c r="F338" s="318"/>
      <c r="G338" s="318"/>
      <c r="H338" s="318"/>
      <c r="I338" s="50" t="s">
        <v>13</v>
      </c>
      <c r="J338" s="343">
        <v>472</v>
      </c>
      <c r="K338" s="49"/>
      <c r="L338" s="45"/>
      <c r="M338" s="45"/>
      <c r="N338" s="45"/>
      <c r="O338" s="42">
        <f>+O339+O342+O344+O347</f>
        <v>0</v>
      </c>
      <c r="P338" s="42">
        <f>+P339+P342+P344+P347</f>
        <v>489.00800000000004</v>
      </c>
      <c r="Q338" s="42">
        <f t="shared" si="17"/>
        <v>489.00800000000004</v>
      </c>
      <c r="R338" s="229"/>
      <c r="T338" s="2"/>
      <c r="U338" s="2"/>
      <c r="V338" s="2"/>
      <c r="W338" s="2"/>
    </row>
    <row r="339" spans="1:23" s="5" customFormat="1" ht="45">
      <c r="A339" s="323"/>
      <c r="B339" s="318"/>
      <c r="C339" s="367"/>
      <c r="D339" s="367"/>
      <c r="E339" s="318"/>
      <c r="F339" s="318"/>
      <c r="G339" s="318"/>
      <c r="H339" s="318"/>
      <c r="I339" s="64" t="s">
        <v>180</v>
      </c>
      <c r="J339" s="344"/>
      <c r="K339" s="59" t="s">
        <v>10</v>
      </c>
      <c r="L339" s="45"/>
      <c r="M339" s="45"/>
      <c r="N339" s="45"/>
      <c r="O339" s="90"/>
      <c r="P339" s="89">
        <f>P340+P341</f>
        <v>105.57599999999999</v>
      </c>
      <c r="Q339" s="42">
        <f t="shared" si="17"/>
        <v>105.57599999999999</v>
      </c>
      <c r="R339" s="229"/>
      <c r="T339" s="2"/>
      <c r="U339" s="2"/>
      <c r="V339" s="2"/>
      <c r="W339" s="2"/>
    </row>
    <row r="340" spans="1:23" s="5" customFormat="1" ht="22.5">
      <c r="A340" s="323"/>
      <c r="B340" s="318"/>
      <c r="C340" s="367"/>
      <c r="D340" s="367"/>
      <c r="E340" s="318"/>
      <c r="F340" s="318"/>
      <c r="G340" s="318"/>
      <c r="H340" s="318"/>
      <c r="I340" s="55" t="s">
        <v>16</v>
      </c>
      <c r="J340" s="344"/>
      <c r="K340" s="52" t="s">
        <v>12</v>
      </c>
      <c r="L340" s="45"/>
      <c r="M340" s="45"/>
      <c r="N340" s="45"/>
      <c r="O340" s="90"/>
      <c r="P340" s="90">
        <v>28.504999999999999</v>
      </c>
      <c r="Q340" s="42">
        <f t="shared" ref="Q340:Q403" si="18">M340+N340+O340+P340</f>
        <v>28.504999999999999</v>
      </c>
      <c r="R340" s="229"/>
      <c r="T340" s="2"/>
      <c r="U340" s="2"/>
      <c r="V340" s="2"/>
      <c r="W340" s="2"/>
    </row>
    <row r="341" spans="1:23" s="5" customFormat="1" ht="22.5">
      <c r="A341" s="323"/>
      <c r="B341" s="318"/>
      <c r="C341" s="367"/>
      <c r="D341" s="367"/>
      <c r="E341" s="318"/>
      <c r="F341" s="318"/>
      <c r="G341" s="318"/>
      <c r="H341" s="318"/>
      <c r="I341" s="55" t="s">
        <v>33</v>
      </c>
      <c r="J341" s="344"/>
      <c r="K341" s="52" t="s">
        <v>40</v>
      </c>
      <c r="L341" s="45"/>
      <c r="M341" s="45"/>
      <c r="N341" s="45"/>
      <c r="O341" s="90"/>
      <c r="P341" s="90">
        <v>77.070999999999998</v>
      </c>
      <c r="Q341" s="42">
        <f t="shared" si="18"/>
        <v>77.070999999999998</v>
      </c>
      <c r="R341" s="229"/>
      <c r="T341" s="2"/>
      <c r="U341" s="2"/>
      <c r="V341" s="2"/>
      <c r="W341" s="2"/>
    </row>
    <row r="342" spans="1:23" s="5" customFormat="1" ht="33.75">
      <c r="A342" s="323"/>
      <c r="B342" s="318"/>
      <c r="C342" s="367"/>
      <c r="D342" s="367"/>
      <c r="E342" s="318"/>
      <c r="F342" s="318"/>
      <c r="G342" s="318"/>
      <c r="H342" s="318"/>
      <c r="I342" s="55" t="s">
        <v>182</v>
      </c>
      <c r="J342" s="344"/>
      <c r="K342" s="59" t="s">
        <v>30</v>
      </c>
      <c r="L342" s="45"/>
      <c r="M342" s="45"/>
      <c r="N342" s="45"/>
      <c r="O342" s="90"/>
      <c r="P342" s="89">
        <f>P343</f>
        <v>20.641999999999999</v>
      </c>
      <c r="Q342" s="42">
        <f t="shared" si="18"/>
        <v>20.641999999999999</v>
      </c>
      <c r="R342" s="229"/>
      <c r="T342" s="2"/>
      <c r="U342" s="2"/>
      <c r="V342" s="2"/>
      <c r="W342" s="2"/>
    </row>
    <row r="343" spans="1:23" s="5" customFormat="1" ht="22.5">
      <c r="A343" s="323"/>
      <c r="B343" s="318"/>
      <c r="C343" s="367"/>
      <c r="D343" s="367"/>
      <c r="E343" s="318"/>
      <c r="F343" s="318"/>
      <c r="G343" s="318"/>
      <c r="H343" s="318"/>
      <c r="I343" s="55" t="s">
        <v>16</v>
      </c>
      <c r="J343" s="344"/>
      <c r="K343" s="52" t="s">
        <v>12</v>
      </c>
      <c r="L343" s="45"/>
      <c r="M343" s="45"/>
      <c r="N343" s="45"/>
      <c r="O343" s="90"/>
      <c r="P343" s="90">
        <v>20.641999999999999</v>
      </c>
      <c r="Q343" s="42">
        <f t="shared" si="18"/>
        <v>20.641999999999999</v>
      </c>
      <c r="R343" s="229"/>
      <c r="T343" s="2"/>
      <c r="U343" s="2"/>
      <c r="V343" s="2"/>
      <c r="W343" s="2"/>
    </row>
    <row r="344" spans="1:23" s="5" customFormat="1" ht="33.75">
      <c r="A344" s="323"/>
      <c r="B344" s="318"/>
      <c r="C344" s="367"/>
      <c r="D344" s="367"/>
      <c r="E344" s="318"/>
      <c r="F344" s="318"/>
      <c r="G344" s="318"/>
      <c r="H344" s="318"/>
      <c r="I344" s="55" t="s">
        <v>121</v>
      </c>
      <c r="J344" s="344"/>
      <c r="K344" s="59" t="s">
        <v>51</v>
      </c>
      <c r="L344" s="45"/>
      <c r="M344" s="45"/>
      <c r="N344" s="45"/>
      <c r="O344" s="90"/>
      <c r="P344" s="89">
        <f>P345+P346</f>
        <v>362.29</v>
      </c>
      <c r="Q344" s="42">
        <f t="shared" si="18"/>
        <v>362.29</v>
      </c>
      <c r="R344" s="229"/>
      <c r="T344" s="2"/>
      <c r="U344" s="2"/>
      <c r="V344" s="2"/>
      <c r="W344" s="2"/>
    </row>
    <row r="345" spans="1:23" s="5" customFormat="1" ht="22.5">
      <c r="A345" s="323"/>
      <c r="B345" s="318"/>
      <c r="C345" s="367"/>
      <c r="D345" s="367"/>
      <c r="E345" s="318"/>
      <c r="F345" s="318"/>
      <c r="G345" s="318"/>
      <c r="H345" s="318"/>
      <c r="I345" s="55" t="s">
        <v>33</v>
      </c>
      <c r="J345" s="344"/>
      <c r="K345" s="52" t="s">
        <v>40</v>
      </c>
      <c r="L345" s="45"/>
      <c r="M345" s="45"/>
      <c r="N345" s="45"/>
      <c r="O345" s="90"/>
      <c r="P345" s="90">
        <v>32.29</v>
      </c>
      <c r="Q345" s="42">
        <f t="shared" si="18"/>
        <v>32.29</v>
      </c>
      <c r="R345" s="229"/>
      <c r="T345" s="2"/>
      <c r="U345" s="2"/>
      <c r="V345" s="2"/>
      <c r="W345" s="2"/>
    </row>
    <row r="346" spans="1:23" s="5" customFormat="1" ht="33.75">
      <c r="A346" s="323"/>
      <c r="B346" s="318"/>
      <c r="C346" s="367"/>
      <c r="D346" s="367"/>
      <c r="E346" s="318"/>
      <c r="F346" s="318"/>
      <c r="G346" s="318"/>
      <c r="H346" s="318"/>
      <c r="I346" s="55" t="s">
        <v>252</v>
      </c>
      <c r="J346" s="344"/>
      <c r="K346" s="52" t="s">
        <v>56</v>
      </c>
      <c r="L346" s="45"/>
      <c r="M346" s="45"/>
      <c r="N346" s="45"/>
      <c r="O346" s="90"/>
      <c r="P346" s="90">
        <v>330</v>
      </c>
      <c r="Q346" s="42">
        <f t="shared" si="18"/>
        <v>330</v>
      </c>
      <c r="R346" s="229"/>
      <c r="T346" s="2"/>
      <c r="U346" s="2"/>
      <c r="V346" s="2"/>
      <c r="W346" s="2"/>
    </row>
    <row r="347" spans="1:23" s="5" customFormat="1">
      <c r="A347" s="323"/>
      <c r="B347" s="318"/>
      <c r="C347" s="367"/>
      <c r="D347" s="367"/>
      <c r="E347" s="318"/>
      <c r="F347" s="318"/>
      <c r="G347" s="318"/>
      <c r="H347" s="318"/>
      <c r="I347" s="55" t="s">
        <v>250</v>
      </c>
      <c r="J347" s="344"/>
      <c r="K347" s="59" t="s">
        <v>52</v>
      </c>
      <c r="L347" s="45"/>
      <c r="M347" s="45"/>
      <c r="N347" s="45"/>
      <c r="O347" s="90"/>
      <c r="P347" s="89">
        <f>P348</f>
        <v>0.5</v>
      </c>
      <c r="Q347" s="42">
        <f t="shared" si="18"/>
        <v>0.5</v>
      </c>
      <c r="R347" s="229"/>
      <c r="T347" s="2"/>
      <c r="U347" s="2"/>
      <c r="V347" s="2"/>
      <c r="W347" s="2"/>
    </row>
    <row r="348" spans="1:23" s="5" customFormat="1" ht="22.5">
      <c r="A348" s="323"/>
      <c r="B348" s="318"/>
      <c r="C348" s="367"/>
      <c r="D348" s="367"/>
      <c r="E348" s="318"/>
      <c r="F348" s="318"/>
      <c r="G348" s="318"/>
      <c r="H348" s="318"/>
      <c r="I348" s="55" t="s">
        <v>16</v>
      </c>
      <c r="J348" s="344"/>
      <c r="K348" s="52" t="s">
        <v>12</v>
      </c>
      <c r="L348" s="45"/>
      <c r="M348" s="45"/>
      <c r="N348" s="45"/>
      <c r="O348" s="90"/>
      <c r="P348" s="90">
        <v>0.5</v>
      </c>
      <c r="Q348" s="42">
        <f t="shared" si="18"/>
        <v>0.5</v>
      </c>
      <c r="R348" s="229"/>
      <c r="T348" s="2"/>
      <c r="U348" s="2"/>
      <c r="V348" s="2"/>
      <c r="W348" s="2"/>
    </row>
    <row r="349" spans="1:23" s="5" customFormat="1" ht="11.25" customHeight="1">
      <c r="A349" s="323"/>
      <c r="B349" s="317" t="s">
        <v>794</v>
      </c>
      <c r="C349" s="367"/>
      <c r="D349" s="367"/>
      <c r="E349" s="318"/>
      <c r="F349" s="318"/>
      <c r="G349" s="318"/>
      <c r="H349" s="318"/>
      <c r="I349" s="50" t="s">
        <v>13</v>
      </c>
      <c r="J349" s="343">
        <v>486</v>
      </c>
      <c r="K349" s="49"/>
      <c r="L349" s="45"/>
      <c r="M349" s="45"/>
      <c r="N349" s="45"/>
      <c r="O349" s="42">
        <f>+O350+O355</f>
        <v>335.69190000000003</v>
      </c>
      <c r="P349" s="42">
        <f>+P350+P355</f>
        <v>8.3813999999999993</v>
      </c>
      <c r="Q349" s="42">
        <f t="shared" si="18"/>
        <v>344.07330000000002</v>
      </c>
      <c r="R349" s="229"/>
      <c r="T349" s="2"/>
      <c r="U349" s="2"/>
      <c r="V349" s="2"/>
      <c r="W349" s="2"/>
    </row>
    <row r="350" spans="1:23" s="5" customFormat="1" ht="56.25">
      <c r="A350" s="323"/>
      <c r="B350" s="318"/>
      <c r="C350" s="367"/>
      <c r="D350" s="367"/>
      <c r="E350" s="318"/>
      <c r="F350" s="318"/>
      <c r="G350" s="318"/>
      <c r="H350" s="318"/>
      <c r="I350" s="55" t="s">
        <v>258</v>
      </c>
      <c r="J350" s="344"/>
      <c r="K350" s="59" t="s">
        <v>10</v>
      </c>
      <c r="L350" s="45"/>
      <c r="M350" s="45"/>
      <c r="N350" s="45"/>
      <c r="O350" s="89">
        <f>O351+O352+O353+O354</f>
        <v>90.559200000000004</v>
      </c>
      <c r="P350" s="89">
        <f>P351+P352+P353+P354</f>
        <v>8.3813999999999993</v>
      </c>
      <c r="Q350" s="42">
        <f t="shared" si="18"/>
        <v>98.940600000000003</v>
      </c>
      <c r="R350" s="229"/>
      <c r="T350" s="2"/>
      <c r="U350" s="2"/>
      <c r="V350" s="2"/>
      <c r="W350" s="2"/>
    </row>
    <row r="351" spans="1:23" s="5" customFormat="1" ht="22.5">
      <c r="A351" s="323"/>
      <c r="B351" s="318"/>
      <c r="C351" s="367"/>
      <c r="D351" s="367"/>
      <c r="E351" s="318"/>
      <c r="F351" s="318"/>
      <c r="G351" s="318"/>
      <c r="H351" s="318"/>
      <c r="I351" s="55" t="s">
        <v>26</v>
      </c>
      <c r="J351" s="344"/>
      <c r="K351" s="52" t="s">
        <v>11</v>
      </c>
      <c r="L351" s="45"/>
      <c r="M351" s="45"/>
      <c r="N351" s="45"/>
      <c r="O351" s="90">
        <v>1.228</v>
      </c>
      <c r="P351" s="90"/>
      <c r="Q351" s="42">
        <f t="shared" si="18"/>
        <v>1.228</v>
      </c>
      <c r="R351" s="229"/>
      <c r="T351" s="2"/>
      <c r="U351" s="2"/>
      <c r="V351" s="2"/>
      <c r="W351" s="2"/>
    </row>
    <row r="352" spans="1:23" s="5" customFormat="1" ht="22.5">
      <c r="A352" s="323"/>
      <c r="B352" s="318"/>
      <c r="C352" s="367"/>
      <c r="D352" s="367"/>
      <c r="E352" s="318"/>
      <c r="F352" s="318"/>
      <c r="G352" s="318"/>
      <c r="H352" s="318"/>
      <c r="I352" s="55" t="s">
        <v>16</v>
      </c>
      <c r="J352" s="344"/>
      <c r="K352" s="52" t="s">
        <v>12</v>
      </c>
      <c r="L352" s="45"/>
      <c r="M352" s="45"/>
      <c r="N352" s="45"/>
      <c r="O352" s="90">
        <v>44.561399999999999</v>
      </c>
      <c r="P352" s="90">
        <v>8.3813999999999993</v>
      </c>
      <c r="Q352" s="42">
        <f t="shared" si="18"/>
        <v>52.942799999999998</v>
      </c>
      <c r="R352" s="229"/>
      <c r="T352" s="2"/>
      <c r="U352" s="2"/>
      <c r="V352" s="2"/>
      <c r="W352" s="2"/>
    </row>
    <row r="353" spans="1:23" s="5" customFormat="1" ht="45">
      <c r="A353" s="323"/>
      <c r="B353" s="318"/>
      <c r="C353" s="367"/>
      <c r="D353" s="367"/>
      <c r="E353" s="318"/>
      <c r="F353" s="318"/>
      <c r="G353" s="318"/>
      <c r="H353" s="318"/>
      <c r="I353" s="55" t="s">
        <v>259</v>
      </c>
      <c r="J353" s="344"/>
      <c r="K353" s="52" t="s">
        <v>28</v>
      </c>
      <c r="L353" s="45"/>
      <c r="M353" s="45"/>
      <c r="N353" s="45"/>
      <c r="O353" s="90">
        <v>43.0518</v>
      </c>
      <c r="P353" s="90"/>
      <c r="Q353" s="42">
        <f t="shared" si="18"/>
        <v>43.0518</v>
      </c>
      <c r="R353" s="229"/>
      <c r="T353" s="2"/>
      <c r="U353" s="2"/>
      <c r="V353" s="2"/>
      <c r="W353" s="2"/>
    </row>
    <row r="354" spans="1:23" s="5" customFormat="1" ht="33.75">
      <c r="A354" s="323"/>
      <c r="B354" s="318"/>
      <c r="C354" s="367"/>
      <c r="D354" s="367"/>
      <c r="E354" s="318"/>
      <c r="F354" s="318"/>
      <c r="G354" s="318"/>
      <c r="H354" s="318"/>
      <c r="I354" s="55" t="s">
        <v>198</v>
      </c>
      <c r="J354" s="344"/>
      <c r="K354" s="52" t="s">
        <v>17</v>
      </c>
      <c r="L354" s="45"/>
      <c r="M354" s="45"/>
      <c r="N354" s="45"/>
      <c r="O354" s="90">
        <v>1.718</v>
      </c>
      <c r="P354" s="90"/>
      <c r="Q354" s="42">
        <f t="shared" si="18"/>
        <v>1.718</v>
      </c>
      <c r="R354" s="229"/>
      <c r="T354" s="2"/>
      <c r="U354" s="2"/>
      <c r="V354" s="2"/>
      <c r="W354" s="2"/>
    </row>
    <row r="355" spans="1:23" s="5" customFormat="1" ht="22.5">
      <c r="A355" s="323"/>
      <c r="B355" s="318"/>
      <c r="C355" s="367"/>
      <c r="D355" s="367"/>
      <c r="E355" s="318"/>
      <c r="F355" s="318"/>
      <c r="G355" s="318"/>
      <c r="H355" s="318"/>
      <c r="I355" s="55" t="s">
        <v>260</v>
      </c>
      <c r="J355" s="344"/>
      <c r="K355" s="59" t="s">
        <v>46</v>
      </c>
      <c r="L355" s="45"/>
      <c r="M355" s="45"/>
      <c r="N355" s="45"/>
      <c r="O355" s="89">
        <f>O356</f>
        <v>245.1327</v>
      </c>
      <c r="P355" s="89"/>
      <c r="Q355" s="42">
        <f t="shared" si="18"/>
        <v>245.1327</v>
      </c>
      <c r="R355" s="229"/>
      <c r="T355" s="2"/>
      <c r="U355" s="2"/>
      <c r="V355" s="2"/>
      <c r="W355" s="2"/>
    </row>
    <row r="356" spans="1:23" s="5" customFormat="1" ht="22.5">
      <c r="A356" s="324"/>
      <c r="B356" s="319"/>
      <c r="C356" s="367"/>
      <c r="D356" s="367"/>
      <c r="E356" s="318"/>
      <c r="F356" s="318"/>
      <c r="G356" s="318"/>
      <c r="H356" s="318"/>
      <c r="I356" s="55" t="s">
        <v>33</v>
      </c>
      <c r="J356" s="345"/>
      <c r="K356" s="52" t="s">
        <v>40</v>
      </c>
      <c r="L356" s="45"/>
      <c r="M356" s="45"/>
      <c r="N356" s="45"/>
      <c r="O356" s="90">
        <v>245.1327</v>
      </c>
      <c r="P356" s="90"/>
      <c r="Q356" s="42">
        <f t="shared" si="18"/>
        <v>245.1327</v>
      </c>
      <c r="R356" s="229"/>
      <c r="T356" s="2"/>
      <c r="U356" s="2"/>
      <c r="V356" s="2"/>
      <c r="W356" s="2"/>
    </row>
    <row r="357" spans="1:23" s="5" customFormat="1" ht="18" customHeight="1">
      <c r="A357" s="322">
        <v>19</v>
      </c>
      <c r="B357" s="317" t="s">
        <v>791</v>
      </c>
      <c r="C357" s="367"/>
      <c r="D357" s="367"/>
      <c r="E357" s="318"/>
      <c r="F357" s="318"/>
      <c r="G357" s="318"/>
      <c r="H357" s="318"/>
      <c r="I357" s="50" t="s">
        <v>13</v>
      </c>
      <c r="J357" s="343">
        <v>467</v>
      </c>
      <c r="K357" s="49"/>
      <c r="L357" s="45"/>
      <c r="M357" s="45"/>
      <c r="N357" s="45"/>
      <c r="O357" s="42">
        <f>+O358+O363+O365+O368</f>
        <v>759.55370000000016</v>
      </c>
      <c r="P357" s="42">
        <f>+P358+P363+P365+P368</f>
        <v>6.8668999999999993</v>
      </c>
      <c r="Q357" s="42">
        <f t="shared" si="18"/>
        <v>766.42060000000015</v>
      </c>
      <c r="R357" s="229"/>
      <c r="T357" s="2"/>
      <c r="U357" s="2"/>
      <c r="V357" s="2"/>
      <c r="W357" s="2"/>
    </row>
    <row r="358" spans="1:23" s="5" customFormat="1" ht="33.75">
      <c r="A358" s="323"/>
      <c r="B358" s="318"/>
      <c r="C358" s="367"/>
      <c r="D358" s="367"/>
      <c r="E358" s="318"/>
      <c r="F358" s="318"/>
      <c r="G358" s="318"/>
      <c r="H358" s="318"/>
      <c r="I358" s="64" t="s">
        <v>247</v>
      </c>
      <c r="J358" s="344"/>
      <c r="K358" s="59" t="s">
        <v>10</v>
      </c>
      <c r="L358" s="45"/>
      <c r="M358" s="45"/>
      <c r="N358" s="45"/>
      <c r="O358" s="89">
        <f>O359+O360+O361+O362</f>
        <v>49.942</v>
      </c>
      <c r="P358" s="89">
        <f>P359+P360+P361+P362</f>
        <v>5.3929999999999998</v>
      </c>
      <c r="Q358" s="42">
        <f t="shared" si="18"/>
        <v>55.335000000000001</v>
      </c>
      <c r="R358" s="229"/>
      <c r="T358" s="2"/>
      <c r="U358" s="2"/>
      <c r="V358" s="2"/>
      <c r="W358" s="2"/>
    </row>
    <row r="359" spans="1:23" s="5" customFormat="1" ht="22.5">
      <c r="A359" s="323"/>
      <c r="B359" s="318"/>
      <c r="C359" s="367"/>
      <c r="D359" s="367"/>
      <c r="E359" s="318"/>
      <c r="F359" s="318"/>
      <c r="G359" s="318"/>
      <c r="H359" s="318"/>
      <c r="I359" s="55" t="s">
        <v>26</v>
      </c>
      <c r="J359" s="344"/>
      <c r="K359" s="52" t="s">
        <v>11</v>
      </c>
      <c r="L359" s="45"/>
      <c r="M359" s="45"/>
      <c r="N359" s="45"/>
      <c r="O359" s="90">
        <v>1.097</v>
      </c>
      <c r="P359" s="90"/>
      <c r="Q359" s="42">
        <f t="shared" si="18"/>
        <v>1.097</v>
      </c>
      <c r="R359" s="229"/>
      <c r="T359" s="2"/>
      <c r="U359" s="2"/>
      <c r="V359" s="2"/>
      <c r="W359" s="2"/>
    </row>
    <row r="360" spans="1:23" s="5" customFormat="1" ht="22.5">
      <c r="A360" s="323"/>
      <c r="B360" s="318"/>
      <c r="C360" s="367"/>
      <c r="D360" s="367"/>
      <c r="E360" s="318"/>
      <c r="F360" s="318"/>
      <c r="G360" s="318"/>
      <c r="H360" s="318"/>
      <c r="I360" s="64" t="s">
        <v>16</v>
      </c>
      <c r="J360" s="344"/>
      <c r="K360" s="52" t="s">
        <v>12</v>
      </c>
      <c r="L360" s="45"/>
      <c r="M360" s="45"/>
      <c r="N360" s="45"/>
      <c r="O360" s="90">
        <v>14.073</v>
      </c>
      <c r="P360" s="90">
        <v>5.3929999999999998</v>
      </c>
      <c r="Q360" s="42">
        <f t="shared" si="18"/>
        <v>19.466000000000001</v>
      </c>
      <c r="R360" s="229"/>
      <c r="T360" s="2"/>
      <c r="U360" s="2"/>
      <c r="V360" s="2"/>
      <c r="W360" s="2"/>
    </row>
    <row r="361" spans="1:23" s="5" customFormat="1" ht="45">
      <c r="A361" s="323"/>
      <c r="B361" s="318"/>
      <c r="C361" s="367"/>
      <c r="D361" s="367"/>
      <c r="E361" s="318"/>
      <c r="F361" s="318"/>
      <c r="G361" s="318"/>
      <c r="H361" s="318"/>
      <c r="I361" s="55" t="s">
        <v>248</v>
      </c>
      <c r="J361" s="344"/>
      <c r="K361" s="52" t="s">
        <v>234</v>
      </c>
      <c r="L361" s="45"/>
      <c r="M361" s="45"/>
      <c r="N361" s="45"/>
      <c r="O361" s="90">
        <v>33.548999999999999</v>
      </c>
      <c r="P361" s="90"/>
      <c r="Q361" s="42">
        <f t="shared" si="18"/>
        <v>33.548999999999999</v>
      </c>
      <c r="R361" s="229"/>
      <c r="T361" s="2"/>
      <c r="U361" s="2"/>
      <c r="V361" s="2"/>
      <c r="W361" s="2"/>
    </row>
    <row r="362" spans="1:23" s="5" customFormat="1" ht="33.75">
      <c r="A362" s="323"/>
      <c r="B362" s="318"/>
      <c r="C362" s="367"/>
      <c r="D362" s="367"/>
      <c r="E362" s="318"/>
      <c r="F362" s="318"/>
      <c r="G362" s="318"/>
      <c r="H362" s="318"/>
      <c r="I362" s="55" t="s">
        <v>198</v>
      </c>
      <c r="J362" s="344"/>
      <c r="K362" s="52" t="s">
        <v>17</v>
      </c>
      <c r="L362" s="45"/>
      <c r="M362" s="45"/>
      <c r="N362" s="45"/>
      <c r="O362" s="90">
        <v>1.2230000000000001</v>
      </c>
      <c r="P362" s="90"/>
      <c r="Q362" s="42">
        <f t="shared" si="18"/>
        <v>1.2230000000000001</v>
      </c>
      <c r="R362" s="229"/>
      <c r="T362" s="2"/>
      <c r="U362" s="2"/>
      <c r="V362" s="2"/>
      <c r="W362" s="2"/>
    </row>
    <row r="363" spans="1:23" s="5" customFormat="1" ht="33.75">
      <c r="A363" s="323"/>
      <c r="B363" s="318"/>
      <c r="C363" s="367"/>
      <c r="D363" s="367"/>
      <c r="E363" s="318"/>
      <c r="F363" s="318"/>
      <c r="G363" s="318"/>
      <c r="H363" s="318"/>
      <c r="I363" s="55" t="s">
        <v>182</v>
      </c>
      <c r="J363" s="344"/>
      <c r="K363" s="59" t="s">
        <v>30</v>
      </c>
      <c r="L363" s="45"/>
      <c r="M363" s="45"/>
      <c r="N363" s="45"/>
      <c r="O363" s="89">
        <f>O364</f>
        <v>9.8010000000000002</v>
      </c>
      <c r="P363" s="90"/>
      <c r="Q363" s="42">
        <f t="shared" si="18"/>
        <v>9.8010000000000002</v>
      </c>
      <c r="R363" s="229"/>
      <c r="T363" s="2"/>
      <c r="U363" s="2"/>
      <c r="V363" s="2"/>
      <c r="W363" s="2"/>
    </row>
    <row r="364" spans="1:23" s="5" customFormat="1" ht="22.5">
      <c r="A364" s="323"/>
      <c r="B364" s="318"/>
      <c r="C364" s="367"/>
      <c r="D364" s="367"/>
      <c r="E364" s="318"/>
      <c r="F364" s="318"/>
      <c r="G364" s="318"/>
      <c r="H364" s="318"/>
      <c r="I364" s="64" t="s">
        <v>16</v>
      </c>
      <c r="J364" s="344"/>
      <c r="K364" s="52" t="s">
        <v>12</v>
      </c>
      <c r="L364" s="45"/>
      <c r="M364" s="45"/>
      <c r="N364" s="45"/>
      <c r="O364" s="90">
        <v>9.8010000000000002</v>
      </c>
      <c r="P364" s="90"/>
      <c r="Q364" s="42">
        <f t="shared" si="18"/>
        <v>9.8010000000000002</v>
      </c>
      <c r="R364" s="229"/>
      <c r="T364" s="2"/>
      <c r="U364" s="2"/>
      <c r="V364" s="2"/>
      <c r="W364" s="2"/>
    </row>
    <row r="365" spans="1:23" s="5" customFormat="1" ht="33.75">
      <c r="A365" s="323"/>
      <c r="B365" s="318"/>
      <c r="C365" s="367"/>
      <c r="D365" s="367"/>
      <c r="E365" s="318"/>
      <c r="F365" s="318"/>
      <c r="G365" s="318"/>
      <c r="H365" s="318"/>
      <c r="I365" s="55" t="s">
        <v>121</v>
      </c>
      <c r="J365" s="344"/>
      <c r="K365" s="59" t="s">
        <v>51</v>
      </c>
      <c r="L365" s="45"/>
      <c r="M365" s="45"/>
      <c r="N365" s="45"/>
      <c r="O365" s="89">
        <f>O366+O367</f>
        <v>695.44</v>
      </c>
      <c r="P365" s="90"/>
      <c r="Q365" s="42">
        <f t="shared" si="18"/>
        <v>695.44</v>
      </c>
      <c r="R365" s="229"/>
      <c r="T365" s="2"/>
      <c r="U365" s="2"/>
      <c r="V365" s="2"/>
      <c r="W365" s="2"/>
    </row>
    <row r="366" spans="1:23" s="5" customFormat="1" ht="22.5">
      <c r="A366" s="323"/>
      <c r="B366" s="318"/>
      <c r="C366" s="367"/>
      <c r="D366" s="367"/>
      <c r="E366" s="318"/>
      <c r="F366" s="318"/>
      <c r="G366" s="318"/>
      <c r="H366" s="318"/>
      <c r="I366" s="55" t="s">
        <v>26</v>
      </c>
      <c r="J366" s="344"/>
      <c r="K366" s="52" t="s">
        <v>11</v>
      </c>
      <c r="L366" s="45"/>
      <c r="M366" s="45"/>
      <c r="N366" s="45"/>
      <c r="O366" s="90">
        <v>301.57499999999999</v>
      </c>
      <c r="P366" s="90"/>
      <c r="Q366" s="42">
        <f t="shared" si="18"/>
        <v>301.57499999999999</v>
      </c>
      <c r="R366" s="229"/>
      <c r="T366" s="2"/>
      <c r="U366" s="2"/>
      <c r="V366" s="2"/>
      <c r="W366" s="2"/>
    </row>
    <row r="367" spans="1:23" s="5" customFormat="1" ht="33.75">
      <c r="A367" s="323"/>
      <c r="B367" s="318"/>
      <c r="C367" s="367"/>
      <c r="D367" s="367"/>
      <c r="E367" s="318"/>
      <c r="F367" s="318"/>
      <c r="G367" s="318"/>
      <c r="H367" s="318"/>
      <c r="I367" s="55" t="s">
        <v>249</v>
      </c>
      <c r="J367" s="344"/>
      <c r="K367" s="52" t="s">
        <v>56</v>
      </c>
      <c r="L367" s="45"/>
      <c r="M367" s="45"/>
      <c r="N367" s="45"/>
      <c r="O367" s="90">
        <v>393.86500000000001</v>
      </c>
      <c r="P367" s="90"/>
      <c r="Q367" s="42">
        <f t="shared" si="18"/>
        <v>393.86500000000001</v>
      </c>
      <c r="R367" s="229"/>
      <c r="T367" s="2"/>
      <c r="U367" s="2"/>
      <c r="V367" s="2"/>
      <c r="W367" s="2"/>
    </row>
    <row r="368" spans="1:23" s="5" customFormat="1">
      <c r="A368" s="323"/>
      <c r="B368" s="318"/>
      <c r="C368" s="367"/>
      <c r="D368" s="367"/>
      <c r="E368" s="318"/>
      <c r="F368" s="318"/>
      <c r="G368" s="318"/>
      <c r="H368" s="318"/>
      <c r="I368" s="55" t="s">
        <v>251</v>
      </c>
      <c r="J368" s="344"/>
      <c r="K368" s="59" t="s">
        <v>11</v>
      </c>
      <c r="L368" s="45"/>
      <c r="M368" s="45"/>
      <c r="N368" s="45"/>
      <c r="O368" s="89">
        <f>O369</f>
        <v>4.3707000000000003</v>
      </c>
      <c r="P368" s="89">
        <f>P369</f>
        <v>1.4739</v>
      </c>
      <c r="Q368" s="42">
        <f t="shared" si="18"/>
        <v>5.8445999999999998</v>
      </c>
      <c r="R368" s="229"/>
      <c r="T368" s="2"/>
      <c r="U368" s="2"/>
      <c r="V368" s="2"/>
      <c r="W368" s="2"/>
    </row>
    <row r="369" spans="1:23" s="5" customFormat="1" ht="22.5">
      <c r="A369" s="324"/>
      <c r="B369" s="319"/>
      <c r="C369" s="367"/>
      <c r="D369" s="367"/>
      <c r="E369" s="318"/>
      <c r="F369" s="318"/>
      <c r="G369" s="318"/>
      <c r="H369" s="318"/>
      <c r="I369" s="64" t="s">
        <v>16</v>
      </c>
      <c r="J369" s="345"/>
      <c r="K369" s="52" t="s">
        <v>12</v>
      </c>
      <c r="L369" s="45"/>
      <c r="M369" s="45"/>
      <c r="N369" s="45"/>
      <c r="O369" s="90">
        <v>4.3707000000000003</v>
      </c>
      <c r="P369" s="90">
        <v>1.4739</v>
      </c>
      <c r="Q369" s="42">
        <f t="shared" si="18"/>
        <v>5.8445999999999998</v>
      </c>
      <c r="R369" s="229"/>
      <c r="T369" s="2"/>
      <c r="U369" s="2"/>
      <c r="V369" s="2"/>
      <c r="W369" s="2"/>
    </row>
    <row r="370" spans="1:23" s="5" customFormat="1" ht="15" customHeight="1">
      <c r="A370" s="322">
        <v>20</v>
      </c>
      <c r="B370" s="317" t="s">
        <v>793</v>
      </c>
      <c r="C370" s="367"/>
      <c r="D370" s="367"/>
      <c r="E370" s="318"/>
      <c r="F370" s="318"/>
      <c r="G370" s="318"/>
      <c r="H370" s="318"/>
      <c r="I370" s="50" t="s">
        <v>13</v>
      </c>
      <c r="J370" s="343">
        <v>485</v>
      </c>
      <c r="K370" s="49"/>
      <c r="L370" s="45"/>
      <c r="M370" s="45"/>
      <c r="N370" s="45"/>
      <c r="O370" s="42"/>
      <c r="P370" s="42">
        <f>+P371+P373+P375+P377</f>
        <v>100.1417</v>
      </c>
      <c r="Q370" s="42">
        <f t="shared" si="18"/>
        <v>100.1417</v>
      </c>
      <c r="R370" s="229"/>
      <c r="T370" s="2"/>
      <c r="U370" s="2"/>
      <c r="V370" s="2"/>
      <c r="W370" s="2"/>
    </row>
    <row r="371" spans="1:23" s="5" customFormat="1" ht="45">
      <c r="A371" s="323"/>
      <c r="B371" s="318"/>
      <c r="C371" s="367"/>
      <c r="D371" s="367"/>
      <c r="E371" s="318"/>
      <c r="F371" s="318"/>
      <c r="G371" s="318"/>
      <c r="H371" s="318"/>
      <c r="I371" s="65" t="s">
        <v>255</v>
      </c>
      <c r="J371" s="344"/>
      <c r="K371" s="66" t="s">
        <v>10</v>
      </c>
      <c r="L371" s="45"/>
      <c r="M371" s="45"/>
      <c r="N371" s="45"/>
      <c r="O371" s="90"/>
      <c r="P371" s="89">
        <f>P372</f>
        <v>1.5529999999999999</v>
      </c>
      <c r="Q371" s="42">
        <f t="shared" si="18"/>
        <v>1.5529999999999999</v>
      </c>
      <c r="R371" s="229"/>
      <c r="T371" s="2"/>
      <c r="U371" s="2"/>
      <c r="V371" s="2"/>
      <c r="W371" s="2"/>
    </row>
    <row r="372" spans="1:23" s="5" customFormat="1" ht="22.5">
      <c r="A372" s="323"/>
      <c r="B372" s="318"/>
      <c r="C372" s="367"/>
      <c r="D372" s="367"/>
      <c r="E372" s="318"/>
      <c r="F372" s="318"/>
      <c r="G372" s="318"/>
      <c r="H372" s="318"/>
      <c r="I372" s="55" t="s">
        <v>16</v>
      </c>
      <c r="J372" s="344"/>
      <c r="K372" s="52" t="s">
        <v>12</v>
      </c>
      <c r="L372" s="45"/>
      <c r="M372" s="45"/>
      <c r="N372" s="45"/>
      <c r="O372" s="90"/>
      <c r="P372" s="90">
        <v>1.5529999999999999</v>
      </c>
      <c r="Q372" s="42">
        <f t="shared" si="18"/>
        <v>1.5529999999999999</v>
      </c>
      <c r="R372" s="229"/>
      <c r="T372" s="2"/>
      <c r="U372" s="2"/>
      <c r="V372" s="2"/>
      <c r="W372" s="2"/>
    </row>
    <row r="373" spans="1:23" s="5" customFormat="1" ht="22.5">
      <c r="A373" s="323"/>
      <c r="B373" s="318"/>
      <c r="C373" s="367"/>
      <c r="D373" s="367"/>
      <c r="E373" s="318"/>
      <c r="F373" s="318"/>
      <c r="G373" s="318"/>
      <c r="H373" s="318"/>
      <c r="I373" s="55" t="s">
        <v>256</v>
      </c>
      <c r="J373" s="344"/>
      <c r="K373" s="59" t="s">
        <v>138</v>
      </c>
      <c r="L373" s="45"/>
      <c r="M373" s="45"/>
      <c r="N373" s="45"/>
      <c r="O373" s="90"/>
      <c r="P373" s="89">
        <f>P374</f>
        <v>7</v>
      </c>
      <c r="Q373" s="42">
        <f t="shared" si="18"/>
        <v>7</v>
      </c>
      <c r="R373" s="229"/>
      <c r="T373" s="2"/>
      <c r="U373" s="2"/>
      <c r="V373" s="2"/>
      <c r="W373" s="2"/>
    </row>
    <row r="374" spans="1:23" s="5" customFormat="1" ht="22.5">
      <c r="A374" s="323"/>
      <c r="B374" s="318"/>
      <c r="C374" s="367"/>
      <c r="D374" s="367"/>
      <c r="E374" s="318"/>
      <c r="F374" s="318"/>
      <c r="G374" s="318"/>
      <c r="H374" s="318"/>
      <c r="I374" s="55" t="s">
        <v>16</v>
      </c>
      <c r="J374" s="344"/>
      <c r="K374" s="52" t="s">
        <v>12</v>
      </c>
      <c r="L374" s="45"/>
      <c r="M374" s="45"/>
      <c r="N374" s="45"/>
      <c r="O374" s="90"/>
      <c r="P374" s="90">
        <v>7</v>
      </c>
      <c r="Q374" s="42">
        <f t="shared" si="18"/>
        <v>7</v>
      </c>
      <c r="R374" s="229"/>
      <c r="T374" s="2"/>
      <c r="U374" s="2"/>
      <c r="V374" s="2"/>
      <c r="W374" s="2"/>
    </row>
    <row r="375" spans="1:23" s="5" customFormat="1" ht="56.25">
      <c r="A375" s="323"/>
      <c r="B375" s="318"/>
      <c r="C375" s="367"/>
      <c r="D375" s="367"/>
      <c r="E375" s="318"/>
      <c r="F375" s="318"/>
      <c r="G375" s="318"/>
      <c r="H375" s="318"/>
      <c r="I375" s="55" t="s">
        <v>257</v>
      </c>
      <c r="J375" s="344"/>
      <c r="K375" s="59" t="s">
        <v>143</v>
      </c>
      <c r="L375" s="45"/>
      <c r="M375" s="45"/>
      <c r="N375" s="45"/>
      <c r="O375" s="90"/>
      <c r="P375" s="89">
        <f>P376</f>
        <v>26.988700000000001</v>
      </c>
      <c r="Q375" s="42">
        <f t="shared" si="18"/>
        <v>26.988700000000001</v>
      </c>
      <c r="R375" s="229"/>
      <c r="T375" s="2"/>
      <c r="U375" s="2"/>
      <c r="V375" s="2"/>
      <c r="W375" s="2"/>
    </row>
    <row r="376" spans="1:23" s="5" customFormat="1" ht="22.5">
      <c r="A376" s="323"/>
      <c r="B376" s="318"/>
      <c r="C376" s="367"/>
      <c r="D376" s="367"/>
      <c r="E376" s="318"/>
      <c r="F376" s="318"/>
      <c r="G376" s="318"/>
      <c r="H376" s="318"/>
      <c r="I376" s="55" t="s">
        <v>16</v>
      </c>
      <c r="J376" s="344"/>
      <c r="K376" s="52" t="s">
        <v>12</v>
      </c>
      <c r="L376" s="45"/>
      <c r="M376" s="45"/>
      <c r="N376" s="45"/>
      <c r="O376" s="90"/>
      <c r="P376" s="90">
        <v>26.988700000000001</v>
      </c>
      <c r="Q376" s="42">
        <f t="shared" si="18"/>
        <v>26.988700000000001</v>
      </c>
      <c r="R376" s="229"/>
      <c r="T376" s="2"/>
      <c r="U376" s="2"/>
      <c r="V376" s="2"/>
      <c r="W376" s="2"/>
    </row>
    <row r="377" spans="1:23" s="5" customFormat="1" ht="56.25">
      <c r="A377" s="323"/>
      <c r="B377" s="318"/>
      <c r="C377" s="367"/>
      <c r="D377" s="367"/>
      <c r="E377" s="318"/>
      <c r="F377" s="318"/>
      <c r="G377" s="318"/>
      <c r="H377" s="318"/>
      <c r="I377" s="55" t="s">
        <v>233</v>
      </c>
      <c r="J377" s="344"/>
      <c r="K377" s="59" t="s">
        <v>234</v>
      </c>
      <c r="L377" s="45"/>
      <c r="M377" s="45"/>
      <c r="N377" s="45"/>
      <c r="O377" s="90"/>
      <c r="P377" s="89">
        <f>P378</f>
        <v>64.599999999999994</v>
      </c>
      <c r="Q377" s="42">
        <f t="shared" si="18"/>
        <v>64.599999999999994</v>
      </c>
      <c r="R377" s="229"/>
      <c r="T377" s="2"/>
      <c r="U377" s="2"/>
      <c r="V377" s="2"/>
      <c r="W377" s="2"/>
    </row>
    <row r="378" spans="1:23" s="5" customFormat="1" ht="22.5">
      <c r="A378" s="323"/>
      <c r="B378" s="318"/>
      <c r="C378" s="367"/>
      <c r="D378" s="367"/>
      <c r="E378" s="318"/>
      <c r="F378" s="318"/>
      <c r="G378" s="318"/>
      <c r="H378" s="318"/>
      <c r="I378" s="55" t="s">
        <v>33</v>
      </c>
      <c r="J378" s="344"/>
      <c r="K378" s="52" t="s">
        <v>40</v>
      </c>
      <c r="L378" s="45"/>
      <c r="M378" s="45"/>
      <c r="N378" s="45"/>
      <c r="O378" s="90"/>
      <c r="P378" s="90">
        <v>64.599999999999994</v>
      </c>
      <c r="Q378" s="42">
        <f t="shared" si="18"/>
        <v>64.599999999999994</v>
      </c>
      <c r="R378" s="229"/>
      <c r="T378" s="2"/>
      <c r="U378" s="2"/>
      <c r="V378" s="2"/>
      <c r="W378" s="2"/>
    </row>
    <row r="379" spans="1:23" s="5" customFormat="1" ht="15" customHeight="1">
      <c r="A379" s="323"/>
      <c r="B379" s="317" t="s">
        <v>795</v>
      </c>
      <c r="C379" s="367"/>
      <c r="D379" s="367"/>
      <c r="E379" s="318"/>
      <c r="F379" s="318"/>
      <c r="G379" s="318"/>
      <c r="H379" s="318"/>
      <c r="I379" s="50" t="s">
        <v>13</v>
      </c>
      <c r="J379" s="343">
        <v>487</v>
      </c>
      <c r="K379" s="49"/>
      <c r="L379" s="45"/>
      <c r="M379" s="45"/>
      <c r="N379" s="45"/>
      <c r="O379" s="42"/>
      <c r="P379" s="42">
        <f>+P380+P382+P385+P387+P389+P391+P393+P395+P397+P399</f>
        <v>2646.7948999999999</v>
      </c>
      <c r="Q379" s="42">
        <f t="shared" si="18"/>
        <v>2646.7948999999999</v>
      </c>
      <c r="R379" s="229"/>
      <c r="T379" s="2"/>
      <c r="U379" s="2"/>
      <c r="V379" s="2"/>
      <c r="W379" s="2"/>
    </row>
    <row r="380" spans="1:23" s="5" customFormat="1" ht="56.25">
      <c r="A380" s="323"/>
      <c r="B380" s="318"/>
      <c r="C380" s="367"/>
      <c r="D380" s="367"/>
      <c r="E380" s="318"/>
      <c r="F380" s="318"/>
      <c r="G380" s="318"/>
      <c r="H380" s="318"/>
      <c r="I380" s="55" t="s">
        <v>261</v>
      </c>
      <c r="J380" s="344"/>
      <c r="K380" s="59" t="s">
        <v>10</v>
      </c>
      <c r="L380" s="45"/>
      <c r="M380" s="45"/>
      <c r="N380" s="45"/>
      <c r="O380" s="90"/>
      <c r="P380" s="89">
        <f>P381</f>
        <v>19.2439</v>
      </c>
      <c r="Q380" s="42">
        <f t="shared" si="18"/>
        <v>19.2439</v>
      </c>
      <c r="R380" s="229"/>
      <c r="T380" s="2"/>
      <c r="U380" s="2"/>
      <c r="V380" s="2"/>
      <c r="W380" s="2"/>
    </row>
    <row r="381" spans="1:23" s="5" customFormat="1" ht="22.5">
      <c r="A381" s="323"/>
      <c r="B381" s="318"/>
      <c r="C381" s="367"/>
      <c r="D381" s="367"/>
      <c r="E381" s="318"/>
      <c r="F381" s="318"/>
      <c r="G381" s="318"/>
      <c r="H381" s="318"/>
      <c r="I381" s="55" t="s">
        <v>16</v>
      </c>
      <c r="J381" s="344"/>
      <c r="K381" s="52" t="s">
        <v>12</v>
      </c>
      <c r="L381" s="45"/>
      <c r="M381" s="45"/>
      <c r="N381" s="45"/>
      <c r="O381" s="90"/>
      <c r="P381" s="90">
        <v>19.2439</v>
      </c>
      <c r="Q381" s="42">
        <f t="shared" si="18"/>
        <v>19.2439</v>
      </c>
      <c r="R381" s="229"/>
      <c r="T381" s="2"/>
      <c r="U381" s="2"/>
      <c r="V381" s="2"/>
      <c r="W381" s="2"/>
    </row>
    <row r="382" spans="1:23" s="5" customFormat="1" ht="22.5">
      <c r="A382" s="323"/>
      <c r="B382" s="318"/>
      <c r="C382" s="367"/>
      <c r="D382" s="367"/>
      <c r="E382" s="318"/>
      <c r="F382" s="318"/>
      <c r="G382" s="318"/>
      <c r="H382" s="318"/>
      <c r="I382" s="55" t="s">
        <v>262</v>
      </c>
      <c r="J382" s="344"/>
      <c r="K382" s="59" t="s">
        <v>46</v>
      </c>
      <c r="L382" s="45"/>
      <c r="M382" s="45"/>
      <c r="N382" s="45"/>
      <c r="O382" s="90"/>
      <c r="P382" s="89">
        <f>P383+P384</f>
        <v>899.84619999999995</v>
      </c>
      <c r="Q382" s="42">
        <f t="shared" si="18"/>
        <v>899.84619999999995</v>
      </c>
      <c r="R382" s="229"/>
      <c r="T382" s="2"/>
      <c r="U382" s="2"/>
      <c r="V382" s="2"/>
      <c r="W382" s="2"/>
    </row>
    <row r="383" spans="1:23" s="5" customFormat="1" ht="22.5">
      <c r="A383" s="323"/>
      <c r="B383" s="318"/>
      <c r="C383" s="367"/>
      <c r="D383" s="367"/>
      <c r="E383" s="318"/>
      <c r="F383" s="318"/>
      <c r="G383" s="318"/>
      <c r="H383" s="318"/>
      <c r="I383" s="55" t="s">
        <v>33</v>
      </c>
      <c r="J383" s="344"/>
      <c r="K383" s="52" t="s">
        <v>40</v>
      </c>
      <c r="L383" s="45"/>
      <c r="M383" s="45"/>
      <c r="N383" s="45"/>
      <c r="O383" s="90"/>
      <c r="P383" s="90">
        <v>149.83799999999999</v>
      </c>
      <c r="Q383" s="42">
        <f t="shared" si="18"/>
        <v>149.83799999999999</v>
      </c>
      <c r="R383" s="229"/>
      <c r="T383" s="2"/>
      <c r="U383" s="2"/>
      <c r="V383" s="2"/>
      <c r="W383" s="2"/>
    </row>
    <row r="384" spans="1:23" s="5" customFormat="1" ht="33.75">
      <c r="A384" s="323"/>
      <c r="B384" s="318"/>
      <c r="C384" s="367"/>
      <c r="D384" s="367"/>
      <c r="E384" s="318"/>
      <c r="F384" s="318"/>
      <c r="G384" s="318"/>
      <c r="H384" s="318"/>
      <c r="I384" s="55" t="s">
        <v>252</v>
      </c>
      <c r="J384" s="344"/>
      <c r="K384" s="52" t="s">
        <v>56</v>
      </c>
      <c r="L384" s="45"/>
      <c r="M384" s="45"/>
      <c r="N384" s="45"/>
      <c r="O384" s="90"/>
      <c r="P384" s="90">
        <v>750.00819999999999</v>
      </c>
      <c r="Q384" s="42">
        <f t="shared" si="18"/>
        <v>750.00819999999999</v>
      </c>
      <c r="R384" s="229"/>
      <c r="T384" s="2"/>
      <c r="U384" s="2"/>
      <c r="V384" s="2"/>
      <c r="W384" s="2"/>
    </row>
    <row r="385" spans="1:23" s="5" customFormat="1" ht="22.5">
      <c r="A385" s="323"/>
      <c r="B385" s="318"/>
      <c r="C385" s="367"/>
      <c r="D385" s="367"/>
      <c r="E385" s="318"/>
      <c r="F385" s="318"/>
      <c r="G385" s="318"/>
      <c r="H385" s="318"/>
      <c r="I385" s="55" t="s">
        <v>263</v>
      </c>
      <c r="J385" s="344"/>
      <c r="K385" s="59" t="s">
        <v>69</v>
      </c>
      <c r="L385" s="45"/>
      <c r="M385" s="45"/>
      <c r="N385" s="45"/>
      <c r="O385" s="90"/>
      <c r="P385" s="89">
        <f>P386</f>
        <v>57.698999999999998</v>
      </c>
      <c r="Q385" s="42">
        <f t="shared" si="18"/>
        <v>57.698999999999998</v>
      </c>
      <c r="R385" s="229"/>
      <c r="T385" s="2"/>
      <c r="U385" s="2"/>
      <c r="V385" s="2"/>
      <c r="W385" s="2"/>
    </row>
    <row r="386" spans="1:23" s="5" customFormat="1" ht="22.5">
      <c r="A386" s="323"/>
      <c r="B386" s="318"/>
      <c r="C386" s="367"/>
      <c r="D386" s="367"/>
      <c r="E386" s="318"/>
      <c r="F386" s="318"/>
      <c r="G386" s="318"/>
      <c r="H386" s="318"/>
      <c r="I386" s="55" t="s">
        <v>16</v>
      </c>
      <c r="J386" s="344"/>
      <c r="K386" s="52" t="s">
        <v>12</v>
      </c>
      <c r="L386" s="45"/>
      <c r="M386" s="45"/>
      <c r="N386" s="45"/>
      <c r="O386" s="90"/>
      <c r="P386" s="90">
        <v>57.698999999999998</v>
      </c>
      <c r="Q386" s="42">
        <f t="shared" si="18"/>
        <v>57.698999999999998</v>
      </c>
      <c r="R386" s="229"/>
      <c r="T386" s="2"/>
      <c r="U386" s="2"/>
      <c r="V386" s="2"/>
      <c r="W386" s="2"/>
    </row>
    <row r="387" spans="1:23" s="5" customFormat="1" ht="22.5">
      <c r="A387" s="323"/>
      <c r="B387" s="318"/>
      <c r="C387" s="367"/>
      <c r="D387" s="367"/>
      <c r="E387" s="318"/>
      <c r="F387" s="318"/>
      <c r="G387" s="318"/>
      <c r="H387" s="318"/>
      <c r="I387" s="55" t="s">
        <v>194</v>
      </c>
      <c r="J387" s="344"/>
      <c r="K387" s="59" t="s">
        <v>268</v>
      </c>
      <c r="L387" s="45"/>
      <c r="M387" s="45"/>
      <c r="N387" s="45"/>
      <c r="O387" s="90"/>
      <c r="P387" s="89">
        <f>P388</f>
        <v>24.485299999999999</v>
      </c>
      <c r="Q387" s="42">
        <f t="shared" si="18"/>
        <v>24.485299999999999</v>
      </c>
      <c r="R387" s="229"/>
      <c r="T387" s="2"/>
      <c r="U387" s="2"/>
      <c r="V387" s="2"/>
      <c r="W387" s="2"/>
    </row>
    <row r="388" spans="1:23" s="5" customFormat="1" ht="22.5">
      <c r="A388" s="323"/>
      <c r="B388" s="318"/>
      <c r="C388" s="367"/>
      <c r="D388" s="367"/>
      <c r="E388" s="318"/>
      <c r="F388" s="318"/>
      <c r="G388" s="318"/>
      <c r="H388" s="318"/>
      <c r="I388" s="55" t="s">
        <v>16</v>
      </c>
      <c r="J388" s="344"/>
      <c r="K388" s="52" t="s">
        <v>12</v>
      </c>
      <c r="L388" s="45"/>
      <c r="M388" s="45"/>
      <c r="N388" s="45"/>
      <c r="O388" s="90"/>
      <c r="P388" s="90">
        <v>24.485299999999999</v>
      </c>
      <c r="Q388" s="42">
        <f t="shared" si="18"/>
        <v>24.485299999999999</v>
      </c>
      <c r="R388" s="229"/>
      <c r="T388" s="2"/>
      <c r="U388" s="2"/>
      <c r="V388" s="2"/>
      <c r="W388" s="2"/>
    </row>
    <row r="389" spans="1:23" s="5" customFormat="1" ht="45">
      <c r="A389" s="323"/>
      <c r="B389" s="318"/>
      <c r="C389" s="367"/>
      <c r="D389" s="367"/>
      <c r="E389" s="318"/>
      <c r="F389" s="318"/>
      <c r="G389" s="318"/>
      <c r="H389" s="318"/>
      <c r="I389" s="55" t="s">
        <v>264</v>
      </c>
      <c r="J389" s="344"/>
      <c r="K389" s="59" t="s">
        <v>140</v>
      </c>
      <c r="L389" s="45"/>
      <c r="M389" s="45"/>
      <c r="N389" s="45"/>
      <c r="O389" s="90"/>
      <c r="P389" s="89">
        <f>P390</f>
        <v>12.0428</v>
      </c>
      <c r="Q389" s="42">
        <f t="shared" si="18"/>
        <v>12.0428</v>
      </c>
      <c r="R389" s="229"/>
      <c r="T389" s="2"/>
      <c r="U389" s="2"/>
      <c r="V389" s="2"/>
      <c r="W389" s="2"/>
    </row>
    <row r="390" spans="1:23" s="5" customFormat="1" ht="22.5">
      <c r="A390" s="323"/>
      <c r="B390" s="318"/>
      <c r="C390" s="367"/>
      <c r="D390" s="367"/>
      <c r="E390" s="318"/>
      <c r="F390" s="318"/>
      <c r="G390" s="318"/>
      <c r="H390" s="318"/>
      <c r="I390" s="55" t="s">
        <v>16</v>
      </c>
      <c r="J390" s="344"/>
      <c r="K390" s="52" t="s">
        <v>12</v>
      </c>
      <c r="L390" s="45"/>
      <c r="M390" s="45"/>
      <c r="N390" s="45"/>
      <c r="O390" s="90"/>
      <c r="P390" s="90">
        <v>12.0428</v>
      </c>
      <c r="Q390" s="42">
        <f t="shared" si="18"/>
        <v>12.0428</v>
      </c>
      <c r="R390" s="229"/>
      <c r="T390" s="2"/>
      <c r="U390" s="2"/>
      <c r="V390" s="2"/>
      <c r="W390" s="2"/>
    </row>
    <row r="391" spans="1:23" s="5" customFormat="1" ht="22.5">
      <c r="A391" s="323"/>
      <c r="B391" s="318"/>
      <c r="C391" s="367"/>
      <c r="D391" s="367"/>
      <c r="E391" s="318"/>
      <c r="F391" s="318"/>
      <c r="G391" s="318"/>
      <c r="H391" s="318"/>
      <c r="I391" s="55" t="s">
        <v>196</v>
      </c>
      <c r="J391" s="344"/>
      <c r="K391" s="59" t="s">
        <v>269</v>
      </c>
      <c r="L391" s="45"/>
      <c r="M391" s="45"/>
      <c r="N391" s="45"/>
      <c r="O391" s="90"/>
      <c r="P391" s="89">
        <f>P392</f>
        <v>46.654200000000003</v>
      </c>
      <c r="Q391" s="42">
        <f t="shared" si="18"/>
        <v>46.654200000000003</v>
      </c>
      <c r="R391" s="229"/>
      <c r="T391" s="2"/>
      <c r="U391" s="2"/>
      <c r="V391" s="2"/>
      <c r="W391" s="2"/>
    </row>
    <row r="392" spans="1:23" s="5" customFormat="1" ht="22.5">
      <c r="A392" s="323"/>
      <c r="B392" s="318"/>
      <c r="C392" s="367"/>
      <c r="D392" s="367"/>
      <c r="E392" s="318"/>
      <c r="F392" s="318"/>
      <c r="G392" s="318"/>
      <c r="H392" s="318"/>
      <c r="I392" s="55" t="s">
        <v>16</v>
      </c>
      <c r="J392" s="344"/>
      <c r="K392" s="52" t="s">
        <v>12</v>
      </c>
      <c r="L392" s="45"/>
      <c r="M392" s="45"/>
      <c r="N392" s="45"/>
      <c r="O392" s="90"/>
      <c r="P392" s="90">
        <v>46.654200000000003</v>
      </c>
      <c r="Q392" s="42">
        <f t="shared" si="18"/>
        <v>46.654200000000003</v>
      </c>
      <c r="R392" s="229"/>
      <c r="T392" s="2"/>
      <c r="U392" s="2"/>
      <c r="V392" s="2"/>
      <c r="W392" s="2"/>
    </row>
    <row r="393" spans="1:23" s="5" customFormat="1" ht="22.5">
      <c r="A393" s="323"/>
      <c r="B393" s="318"/>
      <c r="C393" s="367"/>
      <c r="D393" s="367"/>
      <c r="E393" s="318"/>
      <c r="F393" s="318"/>
      <c r="G393" s="318"/>
      <c r="H393" s="318"/>
      <c r="I393" s="55" t="s">
        <v>210</v>
      </c>
      <c r="J393" s="344"/>
      <c r="K393" s="59" t="s">
        <v>270</v>
      </c>
      <c r="L393" s="45"/>
      <c r="M393" s="45"/>
      <c r="N393" s="45"/>
      <c r="O393" s="90"/>
      <c r="P393" s="89">
        <f>P394</f>
        <v>0.83979999999999999</v>
      </c>
      <c r="Q393" s="42">
        <f t="shared" si="18"/>
        <v>0.83979999999999999</v>
      </c>
      <c r="R393" s="229"/>
      <c r="T393" s="2"/>
      <c r="U393" s="2"/>
      <c r="V393" s="2"/>
      <c r="W393" s="2"/>
    </row>
    <row r="394" spans="1:23" s="5" customFormat="1" ht="22.5">
      <c r="A394" s="323"/>
      <c r="B394" s="318"/>
      <c r="C394" s="367"/>
      <c r="D394" s="367"/>
      <c r="E394" s="318"/>
      <c r="F394" s="318"/>
      <c r="G394" s="318"/>
      <c r="H394" s="318"/>
      <c r="I394" s="55" t="s">
        <v>16</v>
      </c>
      <c r="J394" s="344"/>
      <c r="K394" s="52" t="s">
        <v>12</v>
      </c>
      <c r="L394" s="45"/>
      <c r="M394" s="45"/>
      <c r="N394" s="45"/>
      <c r="O394" s="90"/>
      <c r="P394" s="90">
        <v>0.83979999999999999</v>
      </c>
      <c r="Q394" s="42">
        <f t="shared" si="18"/>
        <v>0.83979999999999999</v>
      </c>
      <c r="R394" s="229"/>
      <c r="T394" s="2"/>
      <c r="U394" s="2"/>
      <c r="V394" s="2"/>
      <c r="W394" s="2"/>
    </row>
    <row r="395" spans="1:23" s="5" customFormat="1">
      <c r="A395" s="323"/>
      <c r="B395" s="318"/>
      <c r="C395" s="367"/>
      <c r="D395" s="367"/>
      <c r="E395" s="318"/>
      <c r="F395" s="318"/>
      <c r="G395" s="318"/>
      <c r="H395" s="318"/>
      <c r="I395" s="55" t="s">
        <v>122</v>
      </c>
      <c r="J395" s="344"/>
      <c r="K395" s="59" t="s">
        <v>173</v>
      </c>
      <c r="L395" s="45"/>
      <c r="M395" s="45"/>
      <c r="N395" s="45"/>
      <c r="O395" s="90"/>
      <c r="P395" s="89">
        <f>P396</f>
        <v>1.6987000000000001</v>
      </c>
      <c r="Q395" s="42">
        <f t="shared" si="18"/>
        <v>1.6987000000000001</v>
      </c>
      <c r="R395" s="229"/>
      <c r="T395" s="2"/>
      <c r="U395" s="2"/>
      <c r="V395" s="2"/>
      <c r="W395" s="2"/>
    </row>
    <row r="396" spans="1:23" s="5" customFormat="1" ht="22.5">
      <c r="A396" s="323"/>
      <c r="B396" s="318"/>
      <c r="C396" s="367"/>
      <c r="D396" s="367"/>
      <c r="E396" s="318"/>
      <c r="F396" s="318"/>
      <c r="G396" s="318"/>
      <c r="H396" s="318"/>
      <c r="I396" s="55" t="s">
        <v>16</v>
      </c>
      <c r="J396" s="344"/>
      <c r="K396" s="52" t="s">
        <v>12</v>
      </c>
      <c r="L396" s="45"/>
      <c r="M396" s="45"/>
      <c r="N396" s="45"/>
      <c r="O396" s="90"/>
      <c r="P396" s="90">
        <v>1.6987000000000001</v>
      </c>
      <c r="Q396" s="42">
        <f t="shared" si="18"/>
        <v>1.6987000000000001</v>
      </c>
      <c r="R396" s="229"/>
      <c r="T396" s="2"/>
      <c r="U396" s="2"/>
      <c r="V396" s="2"/>
      <c r="W396" s="2"/>
    </row>
    <row r="397" spans="1:23" s="5" customFormat="1" ht="33.75">
      <c r="A397" s="323"/>
      <c r="B397" s="318"/>
      <c r="C397" s="367"/>
      <c r="D397" s="367"/>
      <c r="E397" s="318"/>
      <c r="F397" s="318"/>
      <c r="G397" s="318"/>
      <c r="H397" s="318"/>
      <c r="I397" s="55" t="s">
        <v>266</v>
      </c>
      <c r="J397" s="344"/>
      <c r="K397" s="59" t="s">
        <v>271</v>
      </c>
      <c r="L397" s="45"/>
      <c r="M397" s="45"/>
      <c r="N397" s="45"/>
      <c r="O397" s="90"/>
      <c r="P397" s="89">
        <f>P398</f>
        <v>1573.2850000000001</v>
      </c>
      <c r="Q397" s="42">
        <f t="shared" si="18"/>
        <v>1573.2850000000001</v>
      </c>
      <c r="R397" s="229"/>
      <c r="T397" s="2"/>
      <c r="U397" s="2"/>
      <c r="V397" s="2"/>
      <c r="W397" s="2"/>
    </row>
    <row r="398" spans="1:23" s="5" customFormat="1" ht="22.5">
      <c r="A398" s="323"/>
      <c r="B398" s="318"/>
      <c r="C398" s="367"/>
      <c r="D398" s="367"/>
      <c r="E398" s="318"/>
      <c r="F398" s="318"/>
      <c r="G398" s="318"/>
      <c r="H398" s="318"/>
      <c r="I398" s="55" t="s">
        <v>267</v>
      </c>
      <c r="J398" s="344"/>
      <c r="K398" s="52" t="s">
        <v>53</v>
      </c>
      <c r="L398" s="45"/>
      <c r="M398" s="45"/>
      <c r="N398" s="45"/>
      <c r="O398" s="90"/>
      <c r="P398" s="90">
        <v>1573.2850000000001</v>
      </c>
      <c r="Q398" s="42">
        <f t="shared" si="18"/>
        <v>1573.2850000000001</v>
      </c>
      <c r="R398" s="229"/>
      <c r="T398" s="2"/>
      <c r="U398" s="2"/>
      <c r="V398" s="2"/>
      <c r="W398" s="2"/>
    </row>
    <row r="399" spans="1:23" s="5" customFormat="1" ht="33.75">
      <c r="A399" s="323"/>
      <c r="B399" s="318"/>
      <c r="C399" s="367"/>
      <c r="D399" s="367"/>
      <c r="E399" s="318"/>
      <c r="F399" s="318"/>
      <c r="G399" s="318"/>
      <c r="H399" s="318"/>
      <c r="I399" s="55" t="s">
        <v>97</v>
      </c>
      <c r="J399" s="344"/>
      <c r="K399" s="59" t="s">
        <v>98</v>
      </c>
      <c r="L399" s="45"/>
      <c r="M399" s="45"/>
      <c r="N399" s="45"/>
      <c r="O399" s="90"/>
      <c r="P399" s="89">
        <f>P400</f>
        <v>11</v>
      </c>
      <c r="Q399" s="42">
        <f t="shared" si="18"/>
        <v>11</v>
      </c>
      <c r="R399" s="229"/>
      <c r="T399" s="2"/>
      <c r="U399" s="2"/>
      <c r="V399" s="2"/>
      <c r="W399" s="2"/>
    </row>
    <row r="400" spans="1:23" s="5" customFormat="1" ht="22.5">
      <c r="A400" s="323"/>
      <c r="B400" s="319"/>
      <c r="C400" s="367"/>
      <c r="D400" s="367"/>
      <c r="E400" s="318"/>
      <c r="F400" s="318"/>
      <c r="G400" s="318"/>
      <c r="H400" s="318"/>
      <c r="I400" s="55" t="s">
        <v>16</v>
      </c>
      <c r="J400" s="345"/>
      <c r="K400" s="52" t="s">
        <v>12</v>
      </c>
      <c r="L400" s="45"/>
      <c r="M400" s="45"/>
      <c r="N400" s="45"/>
      <c r="O400" s="90"/>
      <c r="P400" s="90">
        <v>11</v>
      </c>
      <c r="Q400" s="42">
        <f t="shared" si="18"/>
        <v>11</v>
      </c>
      <c r="R400" s="229"/>
      <c r="T400" s="2"/>
      <c r="U400" s="2"/>
      <c r="V400" s="2"/>
      <c r="W400" s="2"/>
    </row>
    <row r="401" spans="1:23" s="5" customFormat="1" ht="11.25" customHeight="1">
      <c r="A401" s="323"/>
      <c r="B401" s="317" t="s">
        <v>796</v>
      </c>
      <c r="C401" s="367"/>
      <c r="D401" s="367"/>
      <c r="E401" s="318"/>
      <c r="F401" s="318"/>
      <c r="G401" s="318"/>
      <c r="H401" s="318"/>
      <c r="I401" s="50" t="s">
        <v>13</v>
      </c>
      <c r="J401" s="343">
        <v>492</v>
      </c>
      <c r="K401" s="49"/>
      <c r="L401" s="45"/>
      <c r="M401" s="45"/>
      <c r="N401" s="45"/>
      <c r="O401" s="42">
        <f>+O402+O407+O411+O413+O415+O417+O421+O424+O427+O430+O433+O435+O437+O439+O441+O443+O445+O448+O451</f>
        <v>5773.1712559999996</v>
      </c>
      <c r="P401" s="42">
        <f>+P402+P407+P411+P413+P415+P417+P421+P424+P427+P430+P433+P435+P437+P439+P441+P443+P445+P448+P451</f>
        <v>2406.546558</v>
      </c>
      <c r="Q401" s="42">
        <f t="shared" si="18"/>
        <v>8179.7178139999996</v>
      </c>
      <c r="R401" s="229"/>
      <c r="T401" s="2"/>
      <c r="U401" s="2"/>
      <c r="V401" s="2"/>
      <c r="W401" s="2"/>
    </row>
    <row r="402" spans="1:23" s="5" customFormat="1" ht="78.75">
      <c r="A402" s="323"/>
      <c r="B402" s="318"/>
      <c r="C402" s="367"/>
      <c r="D402" s="367"/>
      <c r="E402" s="318"/>
      <c r="F402" s="318"/>
      <c r="G402" s="318"/>
      <c r="H402" s="318"/>
      <c r="I402" s="64" t="s">
        <v>272</v>
      </c>
      <c r="J402" s="344"/>
      <c r="K402" s="59" t="s">
        <v>10</v>
      </c>
      <c r="L402" s="45"/>
      <c r="M402" s="45"/>
      <c r="N402" s="45"/>
      <c r="O402" s="89">
        <f>O403+O404+O405+O406</f>
        <v>135.90020000000001</v>
      </c>
      <c r="P402" s="89">
        <f>P403+P404+P405+P406</f>
        <v>50.086599999999997</v>
      </c>
      <c r="Q402" s="42">
        <f t="shared" si="18"/>
        <v>185.98680000000002</v>
      </c>
      <c r="R402" s="229"/>
      <c r="T402" s="2"/>
      <c r="U402" s="2"/>
      <c r="V402" s="2"/>
      <c r="W402" s="2"/>
    </row>
    <row r="403" spans="1:23" s="5" customFormat="1" ht="22.5">
      <c r="A403" s="323"/>
      <c r="B403" s="318"/>
      <c r="C403" s="367"/>
      <c r="D403" s="367"/>
      <c r="E403" s="318"/>
      <c r="F403" s="318"/>
      <c r="G403" s="318"/>
      <c r="H403" s="318"/>
      <c r="I403" s="55" t="s">
        <v>26</v>
      </c>
      <c r="J403" s="344"/>
      <c r="K403" s="52" t="s">
        <v>11</v>
      </c>
      <c r="L403" s="45"/>
      <c r="M403" s="45"/>
      <c r="N403" s="45"/>
      <c r="O403" s="90">
        <v>2.89</v>
      </c>
      <c r="P403" s="90"/>
      <c r="Q403" s="42">
        <f t="shared" si="18"/>
        <v>2.89</v>
      </c>
      <c r="R403" s="229"/>
      <c r="T403" s="2"/>
      <c r="U403" s="2"/>
      <c r="V403" s="2"/>
      <c r="W403" s="2"/>
    </row>
    <row r="404" spans="1:23" s="5" customFormat="1" ht="22.5">
      <c r="A404" s="323"/>
      <c r="B404" s="318"/>
      <c r="C404" s="367"/>
      <c r="D404" s="367"/>
      <c r="E404" s="318"/>
      <c r="F404" s="318"/>
      <c r="G404" s="318"/>
      <c r="H404" s="318"/>
      <c r="I404" s="55" t="s">
        <v>16</v>
      </c>
      <c r="J404" s="344"/>
      <c r="K404" s="52" t="s">
        <v>12</v>
      </c>
      <c r="L404" s="45"/>
      <c r="M404" s="45"/>
      <c r="N404" s="45"/>
      <c r="O404" s="90">
        <v>30.930700000000002</v>
      </c>
      <c r="P404" s="90">
        <v>50.086599999999997</v>
      </c>
      <c r="Q404" s="42">
        <f t="shared" ref="Q404:Q429" si="19">M404+N404+O404+P404</f>
        <v>81.017300000000006</v>
      </c>
      <c r="R404" s="229"/>
      <c r="T404" s="2"/>
      <c r="U404" s="2"/>
      <c r="V404" s="2"/>
      <c r="W404" s="2"/>
    </row>
    <row r="405" spans="1:23" s="5" customFormat="1" ht="45">
      <c r="A405" s="323"/>
      <c r="B405" s="318"/>
      <c r="C405" s="367"/>
      <c r="D405" s="367"/>
      <c r="E405" s="318"/>
      <c r="F405" s="318"/>
      <c r="G405" s="318"/>
      <c r="H405" s="318"/>
      <c r="I405" s="55" t="s">
        <v>27</v>
      </c>
      <c r="J405" s="344"/>
      <c r="K405" s="52" t="s">
        <v>28</v>
      </c>
      <c r="L405" s="45"/>
      <c r="M405" s="45"/>
      <c r="N405" s="45"/>
      <c r="O405" s="90">
        <v>98.517499999999998</v>
      </c>
      <c r="P405" s="90"/>
      <c r="Q405" s="42">
        <f t="shared" si="19"/>
        <v>98.517499999999998</v>
      </c>
      <c r="R405" s="229"/>
      <c r="T405" s="2"/>
      <c r="U405" s="2"/>
      <c r="V405" s="2"/>
      <c r="W405" s="2"/>
    </row>
    <row r="406" spans="1:23" s="5" customFormat="1" ht="33.75">
      <c r="A406" s="323"/>
      <c r="B406" s="318"/>
      <c r="C406" s="367"/>
      <c r="D406" s="367"/>
      <c r="E406" s="318"/>
      <c r="F406" s="318"/>
      <c r="G406" s="318"/>
      <c r="H406" s="318"/>
      <c r="I406" s="55" t="s">
        <v>198</v>
      </c>
      <c r="J406" s="344"/>
      <c r="K406" s="52" t="s">
        <v>17</v>
      </c>
      <c r="L406" s="45"/>
      <c r="M406" s="45"/>
      <c r="N406" s="45"/>
      <c r="O406" s="90">
        <v>3.5619999999999998</v>
      </c>
      <c r="P406" s="90"/>
      <c r="Q406" s="42">
        <f t="shared" si="19"/>
        <v>3.5619999999999998</v>
      </c>
      <c r="R406" s="229"/>
      <c r="T406" s="2"/>
      <c r="U406" s="2"/>
      <c r="V406" s="2"/>
      <c r="W406" s="2"/>
    </row>
    <row r="407" spans="1:23" s="5" customFormat="1" ht="22.5">
      <c r="A407" s="323"/>
      <c r="B407" s="318"/>
      <c r="C407" s="367"/>
      <c r="D407" s="367"/>
      <c r="E407" s="318"/>
      <c r="F407" s="318"/>
      <c r="G407" s="318"/>
      <c r="H407" s="318"/>
      <c r="I407" s="55" t="s">
        <v>107</v>
      </c>
      <c r="J407" s="344"/>
      <c r="K407" s="59" t="s">
        <v>135</v>
      </c>
      <c r="L407" s="45"/>
      <c r="M407" s="45"/>
      <c r="N407" s="45"/>
      <c r="O407" s="89">
        <f>O408+O409+O410</f>
        <v>153.709</v>
      </c>
      <c r="P407" s="89"/>
      <c r="Q407" s="42">
        <f t="shared" si="19"/>
        <v>153.709</v>
      </c>
      <c r="R407" s="229"/>
      <c r="T407" s="2"/>
      <c r="U407" s="2"/>
      <c r="V407" s="2"/>
      <c r="W407" s="2"/>
    </row>
    <row r="408" spans="1:23" s="5" customFormat="1" ht="22.5">
      <c r="A408" s="323"/>
      <c r="B408" s="318"/>
      <c r="C408" s="367"/>
      <c r="D408" s="367"/>
      <c r="E408" s="318"/>
      <c r="F408" s="318"/>
      <c r="G408" s="318"/>
      <c r="H408" s="318"/>
      <c r="I408" s="55" t="s">
        <v>16</v>
      </c>
      <c r="J408" s="344"/>
      <c r="K408" s="52" t="s">
        <v>12</v>
      </c>
      <c r="L408" s="45"/>
      <c r="M408" s="45"/>
      <c r="N408" s="45"/>
      <c r="O408" s="90">
        <v>5</v>
      </c>
      <c r="P408" s="90"/>
      <c r="Q408" s="42">
        <f t="shared" si="19"/>
        <v>5</v>
      </c>
      <c r="R408" s="229"/>
      <c r="T408" s="2"/>
      <c r="U408" s="2"/>
      <c r="V408" s="2"/>
      <c r="W408" s="2"/>
    </row>
    <row r="409" spans="1:23" s="5" customFormat="1" ht="22.5">
      <c r="A409" s="323"/>
      <c r="B409" s="318"/>
      <c r="C409" s="367"/>
      <c r="D409" s="367"/>
      <c r="E409" s="318"/>
      <c r="F409" s="318"/>
      <c r="G409" s="318"/>
      <c r="H409" s="318"/>
      <c r="I409" s="55" t="s">
        <v>33</v>
      </c>
      <c r="J409" s="344"/>
      <c r="K409" s="52" t="s">
        <v>40</v>
      </c>
      <c r="L409" s="45"/>
      <c r="M409" s="45"/>
      <c r="N409" s="45"/>
      <c r="O409" s="90">
        <v>100</v>
      </c>
      <c r="P409" s="90"/>
      <c r="Q409" s="42">
        <f t="shared" si="19"/>
        <v>100</v>
      </c>
      <c r="R409" s="229"/>
      <c r="T409" s="2"/>
      <c r="U409" s="2"/>
      <c r="V409" s="2"/>
      <c r="W409" s="2"/>
    </row>
    <row r="410" spans="1:23" s="5" customFormat="1" ht="33.75">
      <c r="A410" s="323"/>
      <c r="B410" s="318"/>
      <c r="C410" s="367"/>
      <c r="D410" s="367"/>
      <c r="E410" s="318"/>
      <c r="F410" s="318"/>
      <c r="G410" s="318"/>
      <c r="H410" s="318"/>
      <c r="I410" s="55" t="s">
        <v>108</v>
      </c>
      <c r="J410" s="344"/>
      <c r="K410" s="52" t="s">
        <v>132</v>
      </c>
      <c r="L410" s="45"/>
      <c r="M410" s="45"/>
      <c r="N410" s="45"/>
      <c r="O410" s="90">
        <v>48.709000000000003</v>
      </c>
      <c r="P410" s="90"/>
      <c r="Q410" s="42">
        <f t="shared" si="19"/>
        <v>48.709000000000003</v>
      </c>
      <c r="R410" s="229"/>
      <c r="T410" s="2"/>
      <c r="U410" s="2"/>
      <c r="V410" s="2"/>
      <c r="W410" s="2"/>
    </row>
    <row r="411" spans="1:23" s="5" customFormat="1" ht="22.5">
      <c r="A411" s="323"/>
      <c r="B411" s="318"/>
      <c r="C411" s="367"/>
      <c r="D411" s="367"/>
      <c r="E411" s="318"/>
      <c r="F411" s="318"/>
      <c r="G411" s="318"/>
      <c r="H411" s="318"/>
      <c r="I411" s="55" t="s">
        <v>273</v>
      </c>
      <c r="J411" s="344"/>
      <c r="K411" s="59" t="s">
        <v>54</v>
      </c>
      <c r="L411" s="45"/>
      <c r="M411" s="45"/>
      <c r="N411" s="45"/>
      <c r="O411" s="89">
        <f>O412</f>
        <v>79.8322</v>
      </c>
      <c r="P411" s="89"/>
      <c r="Q411" s="42">
        <f t="shared" si="19"/>
        <v>79.8322</v>
      </c>
      <c r="R411" s="229"/>
      <c r="T411" s="2"/>
      <c r="U411" s="2"/>
      <c r="V411" s="2"/>
      <c r="W411" s="2"/>
    </row>
    <row r="412" spans="1:23" s="5" customFormat="1" ht="22.5">
      <c r="A412" s="323"/>
      <c r="B412" s="318"/>
      <c r="C412" s="367"/>
      <c r="D412" s="367"/>
      <c r="E412" s="318"/>
      <c r="F412" s="318"/>
      <c r="G412" s="318"/>
      <c r="H412" s="318"/>
      <c r="I412" s="55" t="s">
        <v>16</v>
      </c>
      <c r="J412" s="344"/>
      <c r="K412" s="52" t="s">
        <v>12</v>
      </c>
      <c r="L412" s="45"/>
      <c r="M412" s="45"/>
      <c r="N412" s="45"/>
      <c r="O412" s="90">
        <v>79.8322</v>
      </c>
      <c r="P412" s="90"/>
      <c r="Q412" s="42">
        <f t="shared" si="19"/>
        <v>79.8322</v>
      </c>
      <c r="R412" s="229"/>
      <c r="T412" s="2"/>
      <c r="U412" s="2"/>
      <c r="V412" s="2"/>
      <c r="W412" s="2"/>
    </row>
    <row r="413" spans="1:23" s="5" customFormat="1" ht="22.5">
      <c r="A413" s="323"/>
      <c r="B413" s="318"/>
      <c r="C413" s="367"/>
      <c r="D413" s="367"/>
      <c r="E413" s="318"/>
      <c r="F413" s="318"/>
      <c r="G413" s="318"/>
      <c r="H413" s="318"/>
      <c r="I413" s="55" t="s">
        <v>274</v>
      </c>
      <c r="J413" s="344"/>
      <c r="K413" s="59" t="s">
        <v>12</v>
      </c>
      <c r="L413" s="45"/>
      <c r="M413" s="45"/>
      <c r="N413" s="45"/>
      <c r="O413" s="89">
        <f>O414</f>
        <v>136.64109999999999</v>
      </c>
      <c r="P413" s="89">
        <f>P414</f>
        <v>90.352999999999994</v>
      </c>
      <c r="Q413" s="42">
        <f t="shared" si="19"/>
        <v>226.9941</v>
      </c>
      <c r="R413" s="229"/>
      <c r="T413" s="2"/>
      <c r="U413" s="2"/>
      <c r="V413" s="2"/>
      <c r="W413" s="2"/>
    </row>
    <row r="414" spans="1:23" s="5" customFormat="1" ht="22.5">
      <c r="A414" s="323"/>
      <c r="B414" s="318"/>
      <c r="C414" s="367"/>
      <c r="D414" s="367"/>
      <c r="E414" s="318"/>
      <c r="F414" s="318"/>
      <c r="G414" s="318"/>
      <c r="H414" s="318"/>
      <c r="I414" s="55" t="s">
        <v>16</v>
      </c>
      <c r="J414" s="344"/>
      <c r="K414" s="52" t="s">
        <v>12</v>
      </c>
      <c r="L414" s="45"/>
      <c r="M414" s="45"/>
      <c r="N414" s="45"/>
      <c r="O414" s="90">
        <v>136.64109999999999</v>
      </c>
      <c r="P414" s="90">
        <v>90.352999999999994</v>
      </c>
      <c r="Q414" s="42">
        <f t="shared" si="19"/>
        <v>226.9941</v>
      </c>
      <c r="R414" s="229"/>
      <c r="T414" s="2"/>
      <c r="U414" s="2"/>
      <c r="V414" s="2"/>
      <c r="W414" s="2"/>
    </row>
    <row r="415" spans="1:23" s="5" customFormat="1" ht="22.5">
      <c r="A415" s="323"/>
      <c r="B415" s="318"/>
      <c r="C415" s="367"/>
      <c r="D415" s="367"/>
      <c r="E415" s="318"/>
      <c r="F415" s="318"/>
      <c r="G415" s="318"/>
      <c r="H415" s="318"/>
      <c r="I415" s="55" t="s">
        <v>210</v>
      </c>
      <c r="J415" s="344"/>
      <c r="K415" s="59" t="s">
        <v>70</v>
      </c>
      <c r="L415" s="45"/>
      <c r="M415" s="45"/>
      <c r="N415" s="45"/>
      <c r="O415" s="89">
        <f>O416</f>
        <v>27.0534</v>
      </c>
      <c r="P415" s="89">
        <f>P416</f>
        <v>19.088999999999999</v>
      </c>
      <c r="Q415" s="42">
        <f t="shared" si="19"/>
        <v>46.142399999999995</v>
      </c>
      <c r="R415" s="229"/>
      <c r="T415" s="2"/>
      <c r="U415" s="2"/>
      <c r="V415" s="2"/>
      <c r="W415" s="2"/>
    </row>
    <row r="416" spans="1:23" s="5" customFormat="1" ht="22.5">
      <c r="A416" s="323"/>
      <c r="B416" s="318"/>
      <c r="C416" s="367"/>
      <c r="D416" s="367"/>
      <c r="E416" s="318"/>
      <c r="F416" s="318"/>
      <c r="G416" s="318"/>
      <c r="H416" s="318"/>
      <c r="I416" s="55" t="s">
        <v>16</v>
      </c>
      <c r="J416" s="344"/>
      <c r="K416" s="52" t="s">
        <v>12</v>
      </c>
      <c r="L416" s="45"/>
      <c r="M416" s="45"/>
      <c r="N416" s="45"/>
      <c r="O416" s="90">
        <v>27.0534</v>
      </c>
      <c r="P416" s="90">
        <v>19.088999999999999</v>
      </c>
      <c r="Q416" s="42">
        <f t="shared" si="19"/>
        <v>46.142399999999995</v>
      </c>
      <c r="R416" s="229"/>
      <c r="T416" s="2"/>
      <c r="U416" s="2"/>
      <c r="V416" s="2"/>
      <c r="W416" s="2"/>
    </row>
    <row r="417" spans="1:23" s="5" customFormat="1" ht="21.75" customHeight="1">
      <c r="A417" s="323"/>
      <c r="B417" s="318"/>
      <c r="C417" s="367"/>
      <c r="D417" s="367"/>
      <c r="E417" s="318"/>
      <c r="F417" s="318"/>
      <c r="G417" s="318"/>
      <c r="H417" s="318"/>
      <c r="I417" s="55" t="s">
        <v>196</v>
      </c>
      <c r="J417" s="344"/>
      <c r="K417" s="59" t="s">
        <v>136</v>
      </c>
      <c r="L417" s="45"/>
      <c r="M417" s="45"/>
      <c r="N417" s="45"/>
      <c r="O417" s="89">
        <f>O418+O419+O420</f>
        <v>514.59085100000004</v>
      </c>
      <c r="P417" s="89">
        <f t="shared" ref="P417:Q417" si="20">P418+P419+P420</f>
        <v>14.506525</v>
      </c>
      <c r="Q417" s="89">
        <f t="shared" si="20"/>
        <v>529.09737600000005</v>
      </c>
      <c r="R417" s="229"/>
      <c r="T417" s="2"/>
      <c r="U417" s="2"/>
      <c r="V417" s="2"/>
      <c r="W417" s="2"/>
    </row>
    <row r="418" spans="1:23" s="5" customFormat="1" ht="22.5">
      <c r="A418" s="323"/>
      <c r="B418" s="318"/>
      <c r="C418" s="367"/>
      <c r="D418" s="367"/>
      <c r="E418" s="318"/>
      <c r="F418" s="318"/>
      <c r="G418" s="318"/>
      <c r="H418" s="318"/>
      <c r="I418" s="55" t="s">
        <v>16</v>
      </c>
      <c r="J418" s="344"/>
      <c r="K418" s="52" t="s">
        <v>12</v>
      </c>
      <c r="L418" s="45"/>
      <c r="M418" s="45"/>
      <c r="N418" s="45"/>
      <c r="O418" s="90">
        <v>89.185053999999994</v>
      </c>
      <c r="P418" s="90">
        <v>14.506525</v>
      </c>
      <c r="Q418" s="42">
        <f t="shared" si="19"/>
        <v>103.69157899999999</v>
      </c>
      <c r="R418" s="229"/>
      <c r="T418" s="2"/>
      <c r="U418" s="2"/>
      <c r="V418" s="2"/>
      <c r="W418" s="2"/>
    </row>
    <row r="419" spans="1:23" s="5" customFormat="1" ht="22.5">
      <c r="A419" s="323"/>
      <c r="B419" s="318"/>
      <c r="C419" s="367"/>
      <c r="D419" s="367"/>
      <c r="E419" s="318"/>
      <c r="F419" s="318"/>
      <c r="G419" s="318"/>
      <c r="H419" s="318"/>
      <c r="I419" s="55" t="s">
        <v>33</v>
      </c>
      <c r="J419" s="344"/>
      <c r="K419" s="52" t="s">
        <v>40</v>
      </c>
      <c r="L419" s="45"/>
      <c r="M419" s="45"/>
      <c r="N419" s="45"/>
      <c r="O419" s="90">
        <v>244.86879999999999</v>
      </c>
      <c r="P419" s="90"/>
      <c r="Q419" s="42">
        <f t="shared" si="19"/>
        <v>244.86879999999999</v>
      </c>
      <c r="R419" s="229"/>
      <c r="T419" s="2"/>
      <c r="U419" s="2"/>
      <c r="V419" s="2"/>
      <c r="W419" s="2"/>
    </row>
    <row r="420" spans="1:23" s="5" customFormat="1" ht="33.75">
      <c r="A420" s="323"/>
      <c r="B420" s="318"/>
      <c r="C420" s="367"/>
      <c r="D420" s="367"/>
      <c r="E420" s="318"/>
      <c r="F420" s="318"/>
      <c r="G420" s="318"/>
      <c r="H420" s="318"/>
      <c r="I420" s="55" t="s">
        <v>108</v>
      </c>
      <c r="J420" s="344"/>
      <c r="K420" s="52" t="s">
        <v>132</v>
      </c>
      <c r="L420" s="45"/>
      <c r="M420" s="45"/>
      <c r="N420" s="45"/>
      <c r="O420" s="90">
        <v>180.53699700000001</v>
      </c>
      <c r="P420" s="90"/>
      <c r="Q420" s="42">
        <f t="shared" si="19"/>
        <v>180.53699700000001</v>
      </c>
      <c r="R420" s="229"/>
      <c r="T420" s="2"/>
      <c r="U420" s="2"/>
      <c r="V420" s="2"/>
      <c r="W420" s="2"/>
    </row>
    <row r="421" spans="1:23" s="5" customFormat="1" ht="22.5">
      <c r="A421" s="323"/>
      <c r="B421" s="318"/>
      <c r="C421" s="367"/>
      <c r="D421" s="367"/>
      <c r="E421" s="318"/>
      <c r="F421" s="318"/>
      <c r="G421" s="318"/>
      <c r="H421" s="318"/>
      <c r="I421" s="55" t="s">
        <v>256</v>
      </c>
      <c r="J421" s="344"/>
      <c r="K421" s="59" t="s">
        <v>138</v>
      </c>
      <c r="L421" s="45"/>
      <c r="M421" s="45"/>
      <c r="N421" s="45"/>
      <c r="O421" s="89">
        <f>O422+O423</f>
        <v>16.570900000000002</v>
      </c>
      <c r="P421" s="89">
        <f>P422+P423</f>
        <v>2.08</v>
      </c>
      <c r="Q421" s="42">
        <f t="shared" si="19"/>
        <v>18.6509</v>
      </c>
      <c r="R421" s="229"/>
      <c r="T421" s="2"/>
      <c r="U421" s="2"/>
      <c r="V421" s="2"/>
      <c r="W421" s="2"/>
    </row>
    <row r="422" spans="1:23" s="5" customFormat="1" ht="22.5">
      <c r="A422" s="323"/>
      <c r="B422" s="318"/>
      <c r="C422" s="367"/>
      <c r="D422" s="367"/>
      <c r="E422" s="318"/>
      <c r="F422" s="318"/>
      <c r="G422" s="318"/>
      <c r="H422" s="318"/>
      <c r="I422" s="55" t="s">
        <v>16</v>
      </c>
      <c r="J422" s="344"/>
      <c r="K422" s="52" t="s">
        <v>12</v>
      </c>
      <c r="L422" s="45"/>
      <c r="M422" s="45"/>
      <c r="N422" s="45"/>
      <c r="O422" s="90">
        <v>4.0109000000000004</v>
      </c>
      <c r="P422" s="90">
        <v>2.08</v>
      </c>
      <c r="Q422" s="42">
        <f t="shared" si="19"/>
        <v>6.0909000000000004</v>
      </c>
      <c r="R422" s="229"/>
      <c r="T422" s="2"/>
      <c r="U422" s="2"/>
      <c r="V422" s="2"/>
      <c r="W422" s="2"/>
    </row>
    <row r="423" spans="1:23" s="5" customFormat="1" ht="56.25">
      <c r="A423" s="323"/>
      <c r="B423" s="318"/>
      <c r="C423" s="367"/>
      <c r="D423" s="367"/>
      <c r="E423" s="318"/>
      <c r="F423" s="318"/>
      <c r="G423" s="318"/>
      <c r="H423" s="318"/>
      <c r="I423" s="55" t="s">
        <v>275</v>
      </c>
      <c r="J423" s="344"/>
      <c r="K423" s="52" t="s">
        <v>282</v>
      </c>
      <c r="L423" s="45"/>
      <c r="M423" s="45"/>
      <c r="N423" s="45"/>
      <c r="O423" s="90">
        <v>12.56</v>
      </c>
      <c r="P423" s="90"/>
      <c r="Q423" s="42">
        <f t="shared" si="19"/>
        <v>12.56</v>
      </c>
      <c r="R423" s="229"/>
      <c r="T423" s="2"/>
      <c r="U423" s="2"/>
      <c r="V423" s="2"/>
      <c r="W423" s="2"/>
    </row>
    <row r="424" spans="1:23" s="5" customFormat="1" ht="22.5">
      <c r="A424" s="323"/>
      <c r="B424" s="318"/>
      <c r="C424" s="367"/>
      <c r="D424" s="367"/>
      <c r="E424" s="318"/>
      <c r="F424" s="318"/>
      <c r="G424" s="318"/>
      <c r="H424" s="318"/>
      <c r="I424" s="55" t="s">
        <v>116</v>
      </c>
      <c r="J424" s="344"/>
      <c r="K424" s="59" t="s">
        <v>76</v>
      </c>
      <c r="L424" s="45"/>
      <c r="M424" s="45"/>
      <c r="N424" s="45"/>
      <c r="O424" s="89">
        <f>O425+O426</f>
        <v>22.479199999999999</v>
      </c>
      <c r="P424" s="89"/>
      <c r="Q424" s="42">
        <f t="shared" si="19"/>
        <v>22.479199999999999</v>
      </c>
      <c r="R424" s="229"/>
      <c r="T424" s="2"/>
      <c r="U424" s="2"/>
      <c r="V424" s="2"/>
      <c r="W424" s="2"/>
    </row>
    <row r="425" spans="1:23" s="5" customFormat="1" ht="22.5">
      <c r="A425" s="323"/>
      <c r="B425" s="318"/>
      <c r="C425" s="367"/>
      <c r="D425" s="367"/>
      <c r="E425" s="318"/>
      <c r="F425" s="318"/>
      <c r="G425" s="318"/>
      <c r="H425" s="318"/>
      <c r="I425" s="55" t="s">
        <v>16</v>
      </c>
      <c r="J425" s="344"/>
      <c r="K425" s="52" t="s">
        <v>12</v>
      </c>
      <c r="L425" s="45"/>
      <c r="M425" s="45"/>
      <c r="N425" s="45"/>
      <c r="O425" s="90">
        <v>6.2652000000000001</v>
      </c>
      <c r="P425" s="90"/>
      <c r="Q425" s="42">
        <f t="shared" si="19"/>
        <v>6.2652000000000001</v>
      </c>
      <c r="R425" s="229"/>
      <c r="T425" s="2"/>
      <c r="U425" s="2"/>
      <c r="V425" s="2"/>
      <c r="W425" s="2"/>
    </row>
    <row r="426" spans="1:23" s="5" customFormat="1" ht="33.75">
      <c r="A426" s="323"/>
      <c r="B426" s="318"/>
      <c r="C426" s="367"/>
      <c r="D426" s="367"/>
      <c r="E426" s="318"/>
      <c r="F426" s="318"/>
      <c r="G426" s="318"/>
      <c r="H426" s="318"/>
      <c r="I426" s="55" t="s">
        <v>117</v>
      </c>
      <c r="J426" s="344"/>
      <c r="K426" s="52" t="s">
        <v>133</v>
      </c>
      <c r="L426" s="45"/>
      <c r="M426" s="45"/>
      <c r="N426" s="45"/>
      <c r="O426" s="90">
        <v>16.213999999999999</v>
      </c>
      <c r="P426" s="90"/>
      <c r="Q426" s="42">
        <f t="shared" si="19"/>
        <v>16.213999999999999</v>
      </c>
      <c r="R426" s="229"/>
      <c r="T426" s="2"/>
      <c r="U426" s="2"/>
      <c r="V426" s="2"/>
      <c r="W426" s="2"/>
    </row>
    <row r="427" spans="1:23" s="5" customFormat="1" ht="45">
      <c r="A427" s="323"/>
      <c r="B427" s="318"/>
      <c r="C427" s="367"/>
      <c r="D427" s="367"/>
      <c r="E427" s="318"/>
      <c r="F427" s="318"/>
      <c r="G427" s="318"/>
      <c r="H427" s="318"/>
      <c r="I427" s="55" t="s">
        <v>276</v>
      </c>
      <c r="J427" s="344"/>
      <c r="K427" s="59" t="s">
        <v>139</v>
      </c>
      <c r="L427" s="45"/>
      <c r="M427" s="45"/>
      <c r="N427" s="45"/>
      <c r="O427" s="89">
        <f>O429</f>
        <v>805.25940000000003</v>
      </c>
      <c r="P427" s="89">
        <f>P429</f>
        <v>73.808000000000007</v>
      </c>
      <c r="Q427" s="42">
        <f t="shared" si="19"/>
        <v>879.06740000000002</v>
      </c>
      <c r="R427" s="229"/>
      <c r="T427" s="2"/>
      <c r="U427" s="2"/>
      <c r="V427" s="2"/>
      <c r="W427" s="2"/>
    </row>
    <row r="428" spans="1:23" s="5" customFormat="1" ht="22.5">
      <c r="A428" s="323"/>
      <c r="B428" s="318"/>
      <c r="C428" s="367"/>
      <c r="D428" s="367"/>
      <c r="E428" s="318"/>
      <c r="F428" s="318"/>
      <c r="G428" s="318"/>
      <c r="H428" s="318"/>
      <c r="I428" s="55" t="s">
        <v>16</v>
      </c>
      <c r="J428" s="344"/>
      <c r="K428" s="52" t="s">
        <v>12</v>
      </c>
      <c r="L428" s="45"/>
      <c r="M428" s="45"/>
      <c r="N428" s="45"/>
      <c r="O428" s="90"/>
      <c r="P428" s="90"/>
      <c r="Q428" s="42">
        <f t="shared" si="19"/>
        <v>0</v>
      </c>
      <c r="R428" s="229"/>
      <c r="T428" s="2"/>
      <c r="U428" s="2"/>
      <c r="V428" s="2"/>
      <c r="W428" s="2"/>
    </row>
    <row r="429" spans="1:23" s="5" customFormat="1" ht="22.5">
      <c r="A429" s="323"/>
      <c r="B429" s="318"/>
      <c r="C429" s="367"/>
      <c r="D429" s="367"/>
      <c r="E429" s="318"/>
      <c r="F429" s="318"/>
      <c r="G429" s="318"/>
      <c r="H429" s="318"/>
      <c r="I429" s="55" t="s">
        <v>33</v>
      </c>
      <c r="J429" s="344"/>
      <c r="K429" s="52" t="s">
        <v>40</v>
      </c>
      <c r="L429" s="45"/>
      <c r="M429" s="45"/>
      <c r="N429" s="45"/>
      <c r="O429" s="90">
        <v>805.25940000000003</v>
      </c>
      <c r="P429" s="90">
        <v>73.808000000000007</v>
      </c>
      <c r="Q429" s="42">
        <f t="shared" si="19"/>
        <v>879.06740000000002</v>
      </c>
      <c r="R429" s="229"/>
      <c r="T429" s="2"/>
      <c r="U429" s="2"/>
      <c r="V429" s="2"/>
      <c r="W429" s="2"/>
    </row>
    <row r="430" spans="1:23" s="5" customFormat="1" ht="45">
      <c r="A430" s="323"/>
      <c r="B430" s="318"/>
      <c r="C430" s="367"/>
      <c r="D430" s="367"/>
      <c r="E430" s="318"/>
      <c r="F430" s="318"/>
      <c r="G430" s="318"/>
      <c r="H430" s="318"/>
      <c r="I430" s="55" t="s">
        <v>277</v>
      </c>
      <c r="J430" s="344"/>
      <c r="K430" s="59" t="s">
        <v>140</v>
      </c>
      <c r="L430" s="45"/>
      <c r="M430" s="45"/>
      <c r="N430" s="45"/>
      <c r="O430" s="89">
        <f>O431+O432</f>
        <v>244.51050499999999</v>
      </c>
      <c r="P430" s="89">
        <f t="shared" ref="P430:Q430" si="21">P431+P432</f>
        <v>27.082433000000002</v>
      </c>
      <c r="Q430" s="89">
        <f t="shared" si="21"/>
        <v>271.592938</v>
      </c>
      <c r="R430" s="229"/>
      <c r="T430" s="2"/>
      <c r="U430" s="2"/>
      <c r="V430" s="2"/>
      <c r="W430" s="2"/>
    </row>
    <row r="431" spans="1:23" s="5" customFormat="1" ht="22.5">
      <c r="A431" s="323"/>
      <c r="B431" s="318"/>
      <c r="C431" s="367"/>
      <c r="D431" s="367"/>
      <c r="E431" s="318"/>
      <c r="F431" s="318"/>
      <c r="G431" s="318"/>
      <c r="H431" s="318"/>
      <c r="I431" s="55" t="s">
        <v>16</v>
      </c>
      <c r="J431" s="344"/>
      <c r="K431" s="52" t="s">
        <v>12</v>
      </c>
      <c r="L431" s="45"/>
      <c r="M431" s="45"/>
      <c r="N431" s="45"/>
      <c r="O431" s="45">
        <v>133.779505</v>
      </c>
      <c r="P431" s="90">
        <v>27.082433000000002</v>
      </c>
      <c r="Q431" s="42">
        <f t="shared" ref="Q431:Q464" si="22">M431+N431+O431+P431</f>
        <v>160.86193800000001</v>
      </c>
      <c r="R431" s="229"/>
      <c r="T431" s="2"/>
      <c r="U431" s="2"/>
      <c r="V431" s="2"/>
      <c r="W431" s="2"/>
    </row>
    <row r="432" spans="1:23" s="5" customFormat="1" ht="22.5">
      <c r="A432" s="323"/>
      <c r="B432" s="318"/>
      <c r="C432" s="367"/>
      <c r="D432" s="367"/>
      <c r="E432" s="318"/>
      <c r="F432" s="318"/>
      <c r="G432" s="318"/>
      <c r="H432" s="318"/>
      <c r="I432" s="55" t="s">
        <v>33</v>
      </c>
      <c r="J432" s="344"/>
      <c r="K432" s="52" t="s">
        <v>40</v>
      </c>
      <c r="L432" s="45"/>
      <c r="M432" s="45"/>
      <c r="N432" s="45"/>
      <c r="O432" s="90">
        <v>110.73099999999999</v>
      </c>
      <c r="P432" s="90"/>
      <c r="Q432" s="42">
        <f t="shared" si="22"/>
        <v>110.73099999999999</v>
      </c>
      <c r="R432" s="229"/>
      <c r="T432" s="2"/>
      <c r="U432" s="2"/>
      <c r="V432" s="2"/>
      <c r="W432" s="2"/>
    </row>
    <row r="433" spans="1:23" s="5" customFormat="1" ht="22.5">
      <c r="A433" s="323"/>
      <c r="B433" s="318"/>
      <c r="C433" s="367"/>
      <c r="D433" s="367"/>
      <c r="E433" s="318"/>
      <c r="F433" s="318"/>
      <c r="G433" s="318"/>
      <c r="H433" s="318"/>
      <c r="I433" s="55" t="s">
        <v>278</v>
      </c>
      <c r="J433" s="344"/>
      <c r="K433" s="59" t="s">
        <v>40</v>
      </c>
      <c r="L433" s="45"/>
      <c r="M433" s="45"/>
      <c r="N433" s="45"/>
      <c r="O433" s="89">
        <f>O434</f>
        <v>2</v>
      </c>
      <c r="P433" s="89"/>
      <c r="Q433" s="42">
        <f t="shared" si="22"/>
        <v>2</v>
      </c>
      <c r="R433" s="229"/>
      <c r="T433" s="2"/>
      <c r="U433" s="2"/>
      <c r="V433" s="2"/>
      <c r="W433" s="2"/>
    </row>
    <row r="434" spans="1:23" s="5" customFormat="1" ht="22.5">
      <c r="A434" s="323"/>
      <c r="B434" s="318"/>
      <c r="C434" s="367"/>
      <c r="D434" s="367"/>
      <c r="E434" s="318"/>
      <c r="F434" s="318"/>
      <c r="G434" s="318"/>
      <c r="H434" s="318"/>
      <c r="I434" s="55" t="s">
        <v>16</v>
      </c>
      <c r="J434" s="344"/>
      <c r="K434" s="52" t="s">
        <v>12</v>
      </c>
      <c r="L434" s="45"/>
      <c r="M434" s="45"/>
      <c r="N434" s="45"/>
      <c r="O434" s="90">
        <v>2</v>
      </c>
      <c r="P434" s="90"/>
      <c r="Q434" s="42">
        <f t="shared" si="22"/>
        <v>2</v>
      </c>
      <c r="R434" s="229"/>
      <c r="T434" s="2"/>
      <c r="U434" s="2"/>
      <c r="V434" s="2"/>
      <c r="W434" s="2"/>
    </row>
    <row r="435" spans="1:23" s="5" customFormat="1" ht="22.5">
      <c r="A435" s="323"/>
      <c r="B435" s="318"/>
      <c r="C435" s="367"/>
      <c r="D435" s="367"/>
      <c r="E435" s="318"/>
      <c r="F435" s="318"/>
      <c r="G435" s="318"/>
      <c r="H435" s="318"/>
      <c r="I435" s="55" t="s">
        <v>265</v>
      </c>
      <c r="J435" s="344"/>
      <c r="K435" s="59" t="s">
        <v>207</v>
      </c>
      <c r="L435" s="45"/>
      <c r="M435" s="45"/>
      <c r="N435" s="45"/>
      <c r="O435" s="89">
        <f>O436</f>
        <v>4</v>
      </c>
      <c r="P435" s="89"/>
      <c r="Q435" s="42">
        <f t="shared" si="22"/>
        <v>4</v>
      </c>
      <c r="R435" s="229"/>
      <c r="T435" s="2"/>
      <c r="U435" s="2"/>
      <c r="V435" s="2"/>
      <c r="W435" s="2"/>
    </row>
    <row r="436" spans="1:23" s="5" customFormat="1" ht="22.5">
      <c r="A436" s="323"/>
      <c r="B436" s="318"/>
      <c r="C436" s="367"/>
      <c r="D436" s="367"/>
      <c r="E436" s="318"/>
      <c r="F436" s="318"/>
      <c r="G436" s="318"/>
      <c r="H436" s="318"/>
      <c r="I436" s="55" t="s">
        <v>16</v>
      </c>
      <c r="J436" s="344"/>
      <c r="K436" s="52" t="s">
        <v>12</v>
      </c>
      <c r="L436" s="45"/>
      <c r="M436" s="45"/>
      <c r="N436" s="45"/>
      <c r="O436" s="90">
        <v>4</v>
      </c>
      <c r="P436" s="90"/>
      <c r="Q436" s="42">
        <f t="shared" si="22"/>
        <v>4</v>
      </c>
      <c r="R436" s="229"/>
      <c r="T436" s="2"/>
      <c r="U436" s="2"/>
      <c r="V436" s="2"/>
      <c r="W436" s="2"/>
    </row>
    <row r="437" spans="1:23" s="5" customFormat="1" ht="33.75">
      <c r="A437" s="323"/>
      <c r="B437" s="318"/>
      <c r="C437" s="367"/>
      <c r="D437" s="367"/>
      <c r="E437" s="318"/>
      <c r="F437" s="318"/>
      <c r="G437" s="318"/>
      <c r="H437" s="318"/>
      <c r="I437" s="55" t="s">
        <v>121</v>
      </c>
      <c r="J437" s="344"/>
      <c r="K437" s="59" t="s">
        <v>141</v>
      </c>
      <c r="L437" s="45"/>
      <c r="M437" s="45"/>
      <c r="N437" s="45"/>
      <c r="O437" s="89">
        <f>O438</f>
        <v>0.1</v>
      </c>
      <c r="P437" s="89"/>
      <c r="Q437" s="42">
        <f t="shared" si="22"/>
        <v>0.1</v>
      </c>
      <c r="R437" s="229"/>
      <c r="T437" s="2"/>
      <c r="U437" s="2"/>
      <c r="V437" s="2"/>
      <c r="W437" s="2"/>
    </row>
    <row r="438" spans="1:23" s="5" customFormat="1" ht="22.5">
      <c r="A438" s="323"/>
      <c r="B438" s="318"/>
      <c r="C438" s="367"/>
      <c r="D438" s="367"/>
      <c r="E438" s="318"/>
      <c r="F438" s="318"/>
      <c r="G438" s="318"/>
      <c r="H438" s="318"/>
      <c r="I438" s="55" t="s">
        <v>16</v>
      </c>
      <c r="J438" s="344"/>
      <c r="K438" s="52" t="s">
        <v>12</v>
      </c>
      <c r="L438" s="45"/>
      <c r="M438" s="45"/>
      <c r="N438" s="45"/>
      <c r="O438" s="90">
        <v>0.1</v>
      </c>
      <c r="P438" s="90"/>
      <c r="Q438" s="42">
        <f t="shared" si="22"/>
        <v>0.1</v>
      </c>
      <c r="R438" s="229"/>
      <c r="T438" s="2"/>
      <c r="U438" s="2"/>
      <c r="V438" s="2"/>
      <c r="W438" s="2"/>
    </row>
    <row r="439" spans="1:23" s="5" customFormat="1">
      <c r="A439" s="323"/>
      <c r="B439" s="318"/>
      <c r="C439" s="367"/>
      <c r="D439" s="367"/>
      <c r="E439" s="318"/>
      <c r="F439" s="318"/>
      <c r="G439" s="318"/>
      <c r="H439" s="318"/>
      <c r="I439" s="55" t="s">
        <v>279</v>
      </c>
      <c r="J439" s="344"/>
      <c r="K439" s="59" t="s">
        <v>142</v>
      </c>
      <c r="L439" s="45"/>
      <c r="M439" s="45"/>
      <c r="N439" s="45"/>
      <c r="O439" s="89">
        <f>O440</f>
        <v>0.5</v>
      </c>
      <c r="P439" s="89">
        <f>P440</f>
        <v>20.863</v>
      </c>
      <c r="Q439" s="42">
        <f t="shared" si="22"/>
        <v>21.363</v>
      </c>
      <c r="R439" s="229"/>
      <c r="T439" s="2"/>
      <c r="U439" s="2"/>
      <c r="V439" s="2"/>
      <c r="W439" s="2"/>
    </row>
    <row r="440" spans="1:23" s="5" customFormat="1" ht="22.5">
      <c r="A440" s="323"/>
      <c r="B440" s="318"/>
      <c r="C440" s="367"/>
      <c r="D440" s="367"/>
      <c r="E440" s="318"/>
      <c r="F440" s="318"/>
      <c r="G440" s="318"/>
      <c r="H440" s="318"/>
      <c r="I440" s="55" t="s">
        <v>16</v>
      </c>
      <c r="J440" s="344"/>
      <c r="K440" s="52" t="s">
        <v>12</v>
      </c>
      <c r="L440" s="45"/>
      <c r="M440" s="45"/>
      <c r="N440" s="45"/>
      <c r="O440" s="90">
        <v>0.5</v>
      </c>
      <c r="P440" s="90">
        <v>20.863</v>
      </c>
      <c r="Q440" s="42">
        <f t="shared" si="22"/>
        <v>21.363</v>
      </c>
      <c r="R440" s="229"/>
      <c r="T440" s="2"/>
      <c r="U440" s="2"/>
      <c r="V440" s="2"/>
      <c r="W440" s="2"/>
    </row>
    <row r="441" spans="1:23" s="5" customFormat="1" ht="56.25">
      <c r="A441" s="323"/>
      <c r="B441" s="318"/>
      <c r="C441" s="367"/>
      <c r="D441" s="367"/>
      <c r="E441" s="318"/>
      <c r="F441" s="318"/>
      <c r="G441" s="318"/>
      <c r="H441" s="318"/>
      <c r="I441" s="55" t="s">
        <v>280</v>
      </c>
      <c r="J441" s="344"/>
      <c r="K441" s="59" t="s">
        <v>143</v>
      </c>
      <c r="L441" s="45"/>
      <c r="M441" s="45"/>
      <c r="N441" s="45"/>
      <c r="O441" s="89">
        <f>O442</f>
        <v>139.97810000000001</v>
      </c>
      <c r="P441" s="89">
        <f>P442</f>
        <v>68.525000000000006</v>
      </c>
      <c r="Q441" s="42">
        <f t="shared" si="22"/>
        <v>208.50310000000002</v>
      </c>
      <c r="R441" s="229"/>
      <c r="T441" s="2"/>
      <c r="U441" s="2"/>
      <c r="V441" s="2"/>
      <c r="W441" s="2"/>
    </row>
    <row r="442" spans="1:23" s="5" customFormat="1" ht="22.5">
      <c r="A442" s="323"/>
      <c r="B442" s="318"/>
      <c r="C442" s="367"/>
      <c r="D442" s="367"/>
      <c r="E442" s="318"/>
      <c r="F442" s="318"/>
      <c r="G442" s="318"/>
      <c r="H442" s="318"/>
      <c r="I442" s="55" t="s">
        <v>16</v>
      </c>
      <c r="J442" s="344"/>
      <c r="K442" s="52" t="s">
        <v>12</v>
      </c>
      <c r="L442" s="45"/>
      <c r="M442" s="45"/>
      <c r="N442" s="45"/>
      <c r="O442" s="90">
        <v>139.97810000000001</v>
      </c>
      <c r="P442" s="90">
        <v>68.525000000000006</v>
      </c>
      <c r="Q442" s="42">
        <f t="shared" si="22"/>
        <v>208.50310000000002</v>
      </c>
      <c r="R442" s="229"/>
      <c r="T442" s="2"/>
      <c r="U442" s="2"/>
      <c r="V442" s="2"/>
      <c r="W442" s="2"/>
    </row>
    <row r="443" spans="1:23" s="5" customFormat="1" ht="45">
      <c r="A443" s="323"/>
      <c r="B443" s="318"/>
      <c r="C443" s="367"/>
      <c r="D443" s="367"/>
      <c r="E443" s="318"/>
      <c r="F443" s="318"/>
      <c r="G443" s="318"/>
      <c r="H443" s="318"/>
      <c r="I443" s="55" t="s">
        <v>281</v>
      </c>
      <c r="J443" s="344"/>
      <c r="K443" s="59" t="s">
        <v>171</v>
      </c>
      <c r="L443" s="45"/>
      <c r="M443" s="45"/>
      <c r="N443" s="45"/>
      <c r="O443" s="89">
        <f>O444</f>
        <v>242.124</v>
      </c>
      <c r="P443" s="89"/>
      <c r="Q443" s="42">
        <f t="shared" si="22"/>
        <v>242.124</v>
      </c>
      <c r="R443" s="229"/>
      <c r="T443" s="2"/>
      <c r="U443" s="2"/>
      <c r="V443" s="2"/>
      <c r="W443" s="2"/>
    </row>
    <row r="444" spans="1:23" s="5" customFormat="1" ht="33.75">
      <c r="A444" s="323"/>
      <c r="B444" s="318"/>
      <c r="C444" s="367"/>
      <c r="D444" s="367"/>
      <c r="E444" s="318"/>
      <c r="F444" s="318"/>
      <c r="G444" s="318"/>
      <c r="H444" s="318"/>
      <c r="I444" s="55" t="s">
        <v>117</v>
      </c>
      <c r="J444" s="344"/>
      <c r="K444" s="52" t="s">
        <v>133</v>
      </c>
      <c r="L444" s="45"/>
      <c r="M444" s="45"/>
      <c r="N444" s="45"/>
      <c r="O444" s="90">
        <v>242.124</v>
      </c>
      <c r="P444" s="90"/>
      <c r="Q444" s="42">
        <f t="shared" si="22"/>
        <v>242.124</v>
      </c>
      <c r="R444" s="229"/>
      <c r="T444" s="2"/>
      <c r="U444" s="2"/>
      <c r="V444" s="2"/>
      <c r="W444" s="2"/>
    </row>
    <row r="445" spans="1:23" s="5" customFormat="1" ht="56.25">
      <c r="A445" s="323"/>
      <c r="B445" s="318"/>
      <c r="C445" s="367"/>
      <c r="D445" s="367"/>
      <c r="E445" s="318"/>
      <c r="F445" s="318"/>
      <c r="G445" s="318"/>
      <c r="H445" s="318"/>
      <c r="I445" s="55" t="s">
        <v>233</v>
      </c>
      <c r="J445" s="344"/>
      <c r="K445" s="59" t="s">
        <v>283</v>
      </c>
      <c r="L445" s="45"/>
      <c r="M445" s="45"/>
      <c r="N445" s="45"/>
      <c r="O445" s="89">
        <f>O446+O447</f>
        <v>80.669000000000011</v>
      </c>
      <c r="P445" s="89"/>
      <c r="Q445" s="42">
        <f t="shared" si="22"/>
        <v>80.669000000000011</v>
      </c>
      <c r="R445" s="229"/>
      <c r="T445" s="2"/>
      <c r="U445" s="2"/>
      <c r="V445" s="2"/>
      <c r="W445" s="2"/>
    </row>
    <row r="446" spans="1:23" s="5" customFormat="1" ht="22.5">
      <c r="A446" s="323"/>
      <c r="B446" s="318"/>
      <c r="C446" s="367"/>
      <c r="D446" s="367"/>
      <c r="E446" s="318"/>
      <c r="F446" s="318"/>
      <c r="G446" s="318"/>
      <c r="H446" s="318"/>
      <c r="I446" s="55" t="s">
        <v>33</v>
      </c>
      <c r="J446" s="344"/>
      <c r="K446" s="52" t="s">
        <v>40</v>
      </c>
      <c r="L446" s="45"/>
      <c r="M446" s="45"/>
      <c r="N446" s="45"/>
      <c r="O446" s="90">
        <v>8.1598000000000006</v>
      </c>
      <c r="P446" s="90"/>
      <c r="Q446" s="42">
        <f t="shared" si="22"/>
        <v>8.1598000000000006</v>
      </c>
      <c r="R446" s="229"/>
      <c r="T446" s="2"/>
      <c r="U446" s="2"/>
      <c r="V446" s="2"/>
      <c r="W446" s="2"/>
    </row>
    <row r="447" spans="1:23" s="5" customFormat="1" ht="33.75">
      <c r="A447" s="323"/>
      <c r="B447" s="318"/>
      <c r="C447" s="367"/>
      <c r="D447" s="367"/>
      <c r="E447" s="318"/>
      <c r="F447" s="318"/>
      <c r="G447" s="318"/>
      <c r="H447" s="318"/>
      <c r="I447" s="55" t="s">
        <v>198</v>
      </c>
      <c r="J447" s="344"/>
      <c r="K447" s="52" t="s">
        <v>17</v>
      </c>
      <c r="L447" s="45"/>
      <c r="M447" s="45"/>
      <c r="N447" s="45"/>
      <c r="O447" s="90">
        <v>72.509200000000007</v>
      </c>
      <c r="P447" s="90"/>
      <c r="Q447" s="42">
        <f t="shared" si="22"/>
        <v>72.509200000000007</v>
      </c>
      <c r="R447" s="229"/>
      <c r="T447" s="2"/>
      <c r="U447" s="2"/>
      <c r="V447" s="2"/>
      <c r="W447" s="2"/>
    </row>
    <row r="448" spans="1:23" s="5" customFormat="1" ht="33.75">
      <c r="A448" s="323"/>
      <c r="B448" s="318"/>
      <c r="C448" s="367"/>
      <c r="D448" s="367"/>
      <c r="E448" s="318"/>
      <c r="F448" s="318"/>
      <c r="G448" s="318"/>
      <c r="H448" s="318"/>
      <c r="I448" s="55" t="s">
        <v>97</v>
      </c>
      <c r="J448" s="344"/>
      <c r="K448" s="59" t="s">
        <v>98</v>
      </c>
      <c r="L448" s="45"/>
      <c r="M448" s="45"/>
      <c r="N448" s="45"/>
      <c r="O448" s="89">
        <f>O449+O450</f>
        <v>2700.8606</v>
      </c>
      <c r="P448" s="89">
        <f>P449+P450</f>
        <v>1987.153</v>
      </c>
      <c r="Q448" s="42">
        <f t="shared" si="22"/>
        <v>4688.0136000000002</v>
      </c>
      <c r="R448" s="229"/>
      <c r="T448" s="2"/>
      <c r="U448" s="2"/>
      <c r="V448" s="2"/>
      <c r="W448" s="2"/>
    </row>
    <row r="449" spans="1:23" s="5" customFormat="1" ht="22.5">
      <c r="A449" s="323"/>
      <c r="B449" s="318"/>
      <c r="C449" s="367"/>
      <c r="D449" s="367"/>
      <c r="E449" s="318"/>
      <c r="F449" s="318"/>
      <c r="G449" s="318"/>
      <c r="H449" s="318"/>
      <c r="I449" s="55" t="s">
        <v>16</v>
      </c>
      <c r="J449" s="344"/>
      <c r="K449" s="52" t="s">
        <v>12</v>
      </c>
      <c r="L449" s="45"/>
      <c r="M449" s="45"/>
      <c r="N449" s="45"/>
      <c r="O449" s="90">
        <v>165.6446</v>
      </c>
      <c r="P449" s="90">
        <v>57</v>
      </c>
      <c r="Q449" s="42">
        <f t="shared" si="22"/>
        <v>222.6446</v>
      </c>
      <c r="R449" s="229"/>
      <c r="T449" s="2"/>
      <c r="U449" s="2"/>
      <c r="V449" s="2"/>
      <c r="W449" s="2"/>
    </row>
    <row r="450" spans="1:23" s="5" customFormat="1" ht="22.5">
      <c r="A450" s="323"/>
      <c r="B450" s="318"/>
      <c r="C450" s="367"/>
      <c r="D450" s="367"/>
      <c r="E450" s="318"/>
      <c r="F450" s="318"/>
      <c r="G450" s="318"/>
      <c r="H450" s="318"/>
      <c r="I450" s="55" t="s">
        <v>33</v>
      </c>
      <c r="J450" s="344"/>
      <c r="K450" s="52" t="s">
        <v>40</v>
      </c>
      <c r="L450" s="45"/>
      <c r="M450" s="45"/>
      <c r="N450" s="45"/>
      <c r="O450" s="90">
        <v>2535.2159999999999</v>
      </c>
      <c r="P450" s="90">
        <v>1930.153</v>
      </c>
      <c r="Q450" s="42">
        <f t="shared" si="22"/>
        <v>4465.3689999999997</v>
      </c>
      <c r="R450" s="229"/>
      <c r="T450" s="2"/>
      <c r="U450" s="2"/>
      <c r="V450" s="2"/>
      <c r="W450" s="2"/>
    </row>
    <row r="451" spans="1:23" s="5" customFormat="1" ht="45">
      <c r="A451" s="323"/>
      <c r="B451" s="318"/>
      <c r="C451" s="367"/>
      <c r="D451" s="367"/>
      <c r="E451" s="318"/>
      <c r="F451" s="318"/>
      <c r="G451" s="318"/>
      <c r="H451" s="318"/>
      <c r="I451" s="55" t="s">
        <v>38</v>
      </c>
      <c r="J451" s="344"/>
      <c r="K451" s="59" t="s">
        <v>48</v>
      </c>
      <c r="L451" s="45"/>
      <c r="M451" s="45"/>
      <c r="N451" s="45"/>
      <c r="O451" s="89">
        <f>O452</f>
        <v>466.39280000000002</v>
      </c>
      <c r="P451" s="89">
        <f>P452</f>
        <v>53</v>
      </c>
      <c r="Q451" s="42">
        <f t="shared" si="22"/>
        <v>519.39280000000008</v>
      </c>
      <c r="R451" s="229"/>
      <c r="T451" s="2"/>
      <c r="U451" s="2"/>
      <c r="V451" s="2"/>
      <c r="W451" s="2"/>
    </row>
    <row r="452" spans="1:23" s="5" customFormat="1" ht="45">
      <c r="A452" s="324"/>
      <c r="B452" s="319"/>
      <c r="C452" s="367"/>
      <c r="D452" s="367"/>
      <c r="E452" s="318"/>
      <c r="F452" s="318"/>
      <c r="G452" s="318"/>
      <c r="H452" s="318"/>
      <c r="I452" s="55" t="s">
        <v>38</v>
      </c>
      <c r="J452" s="345"/>
      <c r="K452" s="52" t="s">
        <v>42</v>
      </c>
      <c r="L452" s="45"/>
      <c r="M452" s="45"/>
      <c r="N452" s="45"/>
      <c r="O452" s="90">
        <v>466.39280000000002</v>
      </c>
      <c r="P452" s="90">
        <v>53</v>
      </c>
      <c r="Q452" s="42">
        <f t="shared" si="22"/>
        <v>519.39280000000008</v>
      </c>
      <c r="R452" s="229"/>
      <c r="T452" s="2"/>
      <c r="U452" s="2"/>
      <c r="V452" s="2"/>
      <c r="W452" s="2"/>
    </row>
    <row r="453" spans="1:23">
      <c r="A453" s="322">
        <v>21</v>
      </c>
      <c r="B453" s="317" t="s">
        <v>797</v>
      </c>
      <c r="C453" s="367"/>
      <c r="D453" s="367"/>
      <c r="E453" s="318"/>
      <c r="F453" s="318"/>
      <c r="G453" s="318"/>
      <c r="H453" s="318"/>
      <c r="I453" s="50" t="s">
        <v>13</v>
      </c>
      <c r="J453" s="343"/>
      <c r="K453" s="49"/>
      <c r="L453" s="45"/>
      <c r="M453" s="45"/>
      <c r="N453" s="45"/>
      <c r="O453" s="42">
        <f>+O454</f>
        <v>187.54801900000001</v>
      </c>
      <c r="P453" s="42">
        <f>+P454</f>
        <v>102.2803</v>
      </c>
      <c r="Q453" s="42">
        <f t="shared" si="22"/>
        <v>289.82831900000002</v>
      </c>
      <c r="R453" s="229"/>
    </row>
    <row r="454" spans="1:23" ht="22.5">
      <c r="A454" s="323"/>
      <c r="B454" s="318"/>
      <c r="C454" s="367"/>
      <c r="D454" s="367"/>
      <c r="E454" s="318"/>
      <c r="F454" s="318"/>
      <c r="G454" s="318"/>
      <c r="H454" s="318"/>
      <c r="I454" s="67" t="s">
        <v>196</v>
      </c>
      <c r="J454" s="344"/>
      <c r="K454" s="47" t="s">
        <v>136</v>
      </c>
      <c r="L454" s="45"/>
      <c r="M454" s="45"/>
      <c r="N454" s="45"/>
      <c r="O454" s="90">
        <f>O455+O456+O457</f>
        <v>187.54801900000001</v>
      </c>
      <c r="P454" s="90">
        <f>P455+P456+P457</f>
        <v>102.2803</v>
      </c>
      <c r="Q454" s="42">
        <f t="shared" si="22"/>
        <v>289.82831900000002</v>
      </c>
      <c r="R454" s="229"/>
    </row>
    <row r="455" spans="1:23" ht="22.5">
      <c r="A455" s="323"/>
      <c r="B455" s="318"/>
      <c r="C455" s="367"/>
      <c r="D455" s="367"/>
      <c r="E455" s="318"/>
      <c r="F455" s="318"/>
      <c r="G455" s="318"/>
      <c r="H455" s="318"/>
      <c r="I455" s="67" t="s">
        <v>26</v>
      </c>
      <c r="J455" s="344"/>
      <c r="K455" s="69" t="s">
        <v>11</v>
      </c>
      <c r="L455" s="45"/>
      <c r="M455" s="45"/>
      <c r="N455" s="45"/>
      <c r="O455" s="90">
        <v>4.4109999999999996</v>
      </c>
      <c r="P455" s="90"/>
      <c r="Q455" s="42">
        <f t="shared" si="22"/>
        <v>4.4109999999999996</v>
      </c>
      <c r="R455" s="229"/>
    </row>
    <row r="456" spans="1:23" ht="22.5">
      <c r="A456" s="323"/>
      <c r="B456" s="318"/>
      <c r="C456" s="367"/>
      <c r="D456" s="367"/>
      <c r="E456" s="318"/>
      <c r="F456" s="318"/>
      <c r="G456" s="318"/>
      <c r="H456" s="318"/>
      <c r="I456" s="67" t="s">
        <v>16</v>
      </c>
      <c r="J456" s="344"/>
      <c r="K456" s="69" t="s">
        <v>12</v>
      </c>
      <c r="L456" s="45"/>
      <c r="M456" s="45"/>
      <c r="N456" s="45"/>
      <c r="O456" s="90">
        <v>36.714534</v>
      </c>
      <c r="P456" s="90">
        <v>102.2803</v>
      </c>
      <c r="Q456" s="42">
        <f t="shared" si="22"/>
        <v>138.994834</v>
      </c>
      <c r="R456" s="229"/>
    </row>
    <row r="457" spans="1:23" ht="33.75">
      <c r="A457" s="324"/>
      <c r="B457" s="319"/>
      <c r="C457" s="367"/>
      <c r="D457" s="367"/>
      <c r="E457" s="318"/>
      <c r="F457" s="318"/>
      <c r="G457" s="318"/>
      <c r="H457" s="318"/>
      <c r="I457" s="67" t="s">
        <v>108</v>
      </c>
      <c r="J457" s="345"/>
      <c r="K457" s="49" t="s">
        <v>132</v>
      </c>
      <c r="L457" s="45"/>
      <c r="M457" s="45"/>
      <c r="N457" s="45"/>
      <c r="O457" s="90">
        <v>146.42248499999999</v>
      </c>
      <c r="P457" s="90"/>
      <c r="Q457" s="42">
        <f t="shared" si="22"/>
        <v>146.42248499999999</v>
      </c>
      <c r="R457" s="229"/>
    </row>
    <row r="458" spans="1:23">
      <c r="A458" s="322">
        <v>22</v>
      </c>
      <c r="B458" s="317" t="s">
        <v>284</v>
      </c>
      <c r="C458" s="367"/>
      <c r="D458" s="367"/>
      <c r="E458" s="318"/>
      <c r="F458" s="318"/>
      <c r="G458" s="318"/>
      <c r="H458" s="318"/>
      <c r="I458" s="50" t="s">
        <v>13</v>
      </c>
      <c r="J458" s="343"/>
      <c r="K458" s="49"/>
      <c r="L458" s="45"/>
      <c r="M458" s="45"/>
      <c r="N458" s="45"/>
      <c r="O458" s="42">
        <f>+O459</f>
        <v>7.3525</v>
      </c>
      <c r="P458" s="42">
        <f>+P459</f>
        <v>13.229241</v>
      </c>
      <c r="Q458" s="42">
        <f t="shared" si="22"/>
        <v>20.581741000000001</v>
      </c>
      <c r="R458" s="229"/>
    </row>
    <row r="459" spans="1:23" ht="45">
      <c r="A459" s="323"/>
      <c r="B459" s="318"/>
      <c r="C459" s="367"/>
      <c r="D459" s="367"/>
      <c r="E459" s="318"/>
      <c r="F459" s="318"/>
      <c r="G459" s="318"/>
      <c r="H459" s="318"/>
      <c r="I459" s="67" t="s">
        <v>277</v>
      </c>
      <c r="J459" s="344"/>
      <c r="K459" s="68" t="s">
        <v>140</v>
      </c>
      <c r="L459" s="45"/>
      <c r="M459" s="45"/>
      <c r="N459" s="45"/>
      <c r="O459" s="90">
        <f>O460+O461</f>
        <v>7.3525</v>
      </c>
      <c r="P459" s="90">
        <f>P460+P461</f>
        <v>13.229241</v>
      </c>
      <c r="Q459" s="42">
        <f t="shared" si="22"/>
        <v>20.581741000000001</v>
      </c>
      <c r="R459" s="229"/>
    </row>
    <row r="460" spans="1:23" ht="22.5">
      <c r="A460" s="323"/>
      <c r="B460" s="318"/>
      <c r="C460" s="367"/>
      <c r="D460" s="367"/>
      <c r="E460" s="318"/>
      <c r="F460" s="318"/>
      <c r="G460" s="318"/>
      <c r="H460" s="318"/>
      <c r="I460" s="67" t="s">
        <v>26</v>
      </c>
      <c r="J460" s="344"/>
      <c r="K460" s="69" t="s">
        <v>11</v>
      </c>
      <c r="L460" s="45"/>
      <c r="M460" s="45"/>
      <c r="N460" s="45"/>
      <c r="O460" s="90">
        <v>0.53249999999999997</v>
      </c>
      <c r="P460" s="90"/>
      <c r="Q460" s="42">
        <f t="shared" si="22"/>
        <v>0.53249999999999997</v>
      </c>
      <c r="R460" s="229"/>
    </row>
    <row r="461" spans="1:23" ht="22.5">
      <c r="A461" s="324"/>
      <c r="B461" s="319"/>
      <c r="C461" s="367"/>
      <c r="D461" s="367"/>
      <c r="E461" s="318"/>
      <c r="F461" s="318"/>
      <c r="G461" s="318"/>
      <c r="H461" s="318"/>
      <c r="I461" s="67" t="s">
        <v>16</v>
      </c>
      <c r="J461" s="345"/>
      <c r="K461" s="69" t="s">
        <v>12</v>
      </c>
      <c r="L461" s="45"/>
      <c r="M461" s="45"/>
      <c r="N461" s="45"/>
      <c r="O461" s="90">
        <v>6.82</v>
      </c>
      <c r="P461" s="90">
        <v>13.229241</v>
      </c>
      <c r="Q461" s="42">
        <f t="shared" si="22"/>
        <v>20.049241000000002</v>
      </c>
      <c r="R461" s="229"/>
    </row>
    <row r="462" spans="1:23" ht="56.25">
      <c r="A462" s="222">
        <v>23</v>
      </c>
      <c r="B462" s="223" t="s">
        <v>412</v>
      </c>
      <c r="C462" s="367"/>
      <c r="D462" s="367"/>
      <c r="E462" s="318"/>
      <c r="F462" s="318"/>
      <c r="G462" s="318"/>
      <c r="H462" s="318"/>
      <c r="I462" s="67"/>
      <c r="J462" s="225"/>
      <c r="K462" s="69"/>
      <c r="L462" s="45"/>
      <c r="M462" s="45"/>
      <c r="N462" s="45"/>
      <c r="O462" s="90"/>
      <c r="P462" s="90"/>
      <c r="Q462" s="42">
        <f t="shared" si="22"/>
        <v>0</v>
      </c>
      <c r="R462" s="229"/>
    </row>
    <row r="463" spans="1:23" ht="56.25">
      <c r="A463" s="222">
        <v>24</v>
      </c>
      <c r="B463" s="223" t="s">
        <v>413</v>
      </c>
      <c r="C463" s="367"/>
      <c r="D463" s="367"/>
      <c r="E463" s="318"/>
      <c r="F463" s="318"/>
      <c r="G463" s="318"/>
      <c r="H463" s="318"/>
      <c r="I463" s="67"/>
      <c r="J463" s="225"/>
      <c r="K463" s="69"/>
      <c r="L463" s="45"/>
      <c r="M463" s="45"/>
      <c r="N463" s="45"/>
      <c r="O463" s="90"/>
      <c r="P463" s="90"/>
      <c r="Q463" s="42">
        <f t="shared" si="22"/>
        <v>0</v>
      </c>
      <c r="R463" s="229"/>
    </row>
    <row r="464" spans="1:23" ht="56.25">
      <c r="A464" s="222">
        <v>25</v>
      </c>
      <c r="B464" s="223" t="s">
        <v>414</v>
      </c>
      <c r="C464" s="368"/>
      <c r="D464" s="368"/>
      <c r="E464" s="319"/>
      <c r="F464" s="319"/>
      <c r="G464" s="319"/>
      <c r="H464" s="319"/>
      <c r="I464" s="67"/>
      <c r="J464" s="225"/>
      <c r="K464" s="69"/>
      <c r="L464" s="45"/>
      <c r="M464" s="45"/>
      <c r="N464" s="45"/>
      <c r="O464" s="90"/>
      <c r="P464" s="90"/>
      <c r="Q464" s="42">
        <f t="shared" si="22"/>
        <v>0</v>
      </c>
      <c r="R464" s="229"/>
    </row>
    <row r="465" spans="1:23" s="8" customFormat="1" ht="27.75" customHeight="1">
      <c r="A465" s="142"/>
      <c r="B465" s="108" t="s">
        <v>449</v>
      </c>
      <c r="C465" s="108"/>
      <c r="D465" s="108"/>
      <c r="E465" s="108">
        <v>4</v>
      </c>
      <c r="F465" s="107"/>
      <c r="G465" s="107"/>
      <c r="H465" s="107"/>
      <c r="I465" s="118"/>
      <c r="J465" s="107"/>
      <c r="K465" s="111"/>
      <c r="L465" s="106">
        <f>L38+L29+L26+L13</f>
        <v>0</v>
      </c>
      <c r="M465" s="106">
        <f t="shared" ref="M465:P465" si="23">M38+M29+M26+M13</f>
        <v>0</v>
      </c>
      <c r="N465" s="106">
        <f t="shared" si="23"/>
        <v>3192.8155220000003</v>
      </c>
      <c r="O465" s="106">
        <f t="shared" si="23"/>
        <v>30209.475788000007</v>
      </c>
      <c r="P465" s="106">
        <f t="shared" si="23"/>
        <v>11955.283633100002</v>
      </c>
      <c r="Q465" s="106">
        <f>P465+O465+N465+M465+L465</f>
        <v>45357.574943100008</v>
      </c>
      <c r="R465" s="219">
        <f>R2312+R467+R38</f>
        <v>1</v>
      </c>
      <c r="S465" s="6"/>
    </row>
    <row r="466" spans="1:23" s="242" customFormat="1" ht="24" customHeight="1">
      <c r="A466" s="369" t="s">
        <v>815</v>
      </c>
      <c r="B466" s="370"/>
      <c r="C466" s="370"/>
      <c r="D466" s="370"/>
      <c r="E466" s="370"/>
      <c r="F466" s="370"/>
      <c r="G466" s="370"/>
      <c r="H466" s="370"/>
      <c r="I466" s="370"/>
      <c r="J466" s="370"/>
      <c r="K466" s="370"/>
      <c r="L466" s="370"/>
      <c r="M466" s="370"/>
      <c r="N466" s="370"/>
      <c r="O466" s="370"/>
      <c r="P466" s="370"/>
      <c r="Q466" s="370"/>
      <c r="R466" s="370"/>
      <c r="S466" s="4"/>
      <c r="T466" s="4"/>
      <c r="U466" s="4"/>
      <c r="V466" s="4"/>
      <c r="W466" s="4"/>
    </row>
    <row r="467" spans="1:23" ht="73.5">
      <c r="A467" s="23">
        <v>1</v>
      </c>
      <c r="B467" s="60"/>
      <c r="C467" s="24" t="s">
        <v>14</v>
      </c>
      <c r="D467" s="24" t="s">
        <v>15</v>
      </c>
      <c r="E467" s="25" t="s">
        <v>578</v>
      </c>
      <c r="F467" s="23" t="s">
        <v>379</v>
      </c>
      <c r="G467" s="23" t="s">
        <v>19</v>
      </c>
      <c r="H467" s="23" t="s">
        <v>20</v>
      </c>
      <c r="I467" s="83"/>
      <c r="J467" s="141"/>
      <c r="K467" s="84"/>
      <c r="L467" s="63"/>
      <c r="M467" s="63"/>
      <c r="N467" s="63"/>
      <c r="O467" s="117"/>
      <c r="P467" s="117">
        <f>P468+P470</f>
        <v>193.5823</v>
      </c>
      <c r="Q467" s="28">
        <f>P467+O467</f>
        <v>193.5823</v>
      </c>
      <c r="R467" s="141"/>
    </row>
    <row r="468" spans="1:23" s="8" customFormat="1" ht="63">
      <c r="A468" s="343">
        <v>1</v>
      </c>
      <c r="B468" s="317" t="s">
        <v>377</v>
      </c>
      <c r="C468" s="366" t="s">
        <v>14</v>
      </c>
      <c r="D468" s="366" t="s">
        <v>15</v>
      </c>
      <c r="E468" s="366" t="s">
        <v>578</v>
      </c>
      <c r="F468" s="343" t="s">
        <v>379</v>
      </c>
      <c r="G468" s="343" t="s">
        <v>19</v>
      </c>
      <c r="H468" s="343" t="s">
        <v>20</v>
      </c>
      <c r="I468" s="115" t="s">
        <v>450</v>
      </c>
      <c r="J468" s="343">
        <v>258</v>
      </c>
      <c r="K468" s="68" t="s">
        <v>10</v>
      </c>
      <c r="L468" s="42"/>
      <c r="M468" s="42"/>
      <c r="N468" s="42"/>
      <c r="O468" s="89"/>
      <c r="P468" s="89">
        <f>P469</f>
        <v>193.03630000000001</v>
      </c>
      <c r="Q468" s="30">
        <f t="shared" ref="Q468:Q471" si="24">P468+O468</f>
        <v>193.03630000000001</v>
      </c>
      <c r="R468" s="230"/>
      <c r="S468" s="6"/>
    </row>
    <row r="469" spans="1:23" ht="19.149999999999999" customHeight="1">
      <c r="A469" s="344"/>
      <c r="B469" s="318"/>
      <c r="C469" s="367"/>
      <c r="D469" s="367"/>
      <c r="E469" s="367"/>
      <c r="F469" s="344"/>
      <c r="G469" s="344"/>
      <c r="H469" s="344"/>
      <c r="I469" s="67" t="s">
        <v>16</v>
      </c>
      <c r="J469" s="344"/>
      <c r="K469" s="69" t="s">
        <v>12</v>
      </c>
      <c r="L469" s="45"/>
      <c r="M469" s="45"/>
      <c r="N469" s="45"/>
      <c r="O469" s="135"/>
      <c r="P469" s="90">
        <v>193.03630000000001</v>
      </c>
      <c r="Q469" s="30">
        <f t="shared" si="24"/>
        <v>193.03630000000001</v>
      </c>
      <c r="R469" s="82"/>
    </row>
    <row r="470" spans="1:23" s="8" customFormat="1" ht="21">
      <c r="A470" s="344"/>
      <c r="B470" s="318"/>
      <c r="C470" s="367"/>
      <c r="D470" s="367"/>
      <c r="E470" s="367"/>
      <c r="F470" s="344"/>
      <c r="G470" s="344"/>
      <c r="H470" s="344"/>
      <c r="I470" s="115" t="s">
        <v>29</v>
      </c>
      <c r="J470" s="344"/>
      <c r="K470" s="68" t="s">
        <v>31</v>
      </c>
      <c r="L470" s="42"/>
      <c r="M470" s="42"/>
      <c r="N470" s="42"/>
      <c r="O470" s="136"/>
      <c r="P470" s="89">
        <f>P471</f>
        <v>0.54600000000000004</v>
      </c>
      <c r="Q470" s="30">
        <f t="shared" si="24"/>
        <v>0.54600000000000004</v>
      </c>
      <c r="R470" s="230"/>
      <c r="S470" s="6"/>
    </row>
    <row r="471" spans="1:23" ht="22.5">
      <c r="A471" s="344"/>
      <c r="B471" s="318"/>
      <c r="C471" s="367"/>
      <c r="D471" s="367"/>
      <c r="E471" s="367"/>
      <c r="F471" s="344"/>
      <c r="G471" s="344"/>
      <c r="H471" s="344"/>
      <c r="I471" s="67" t="s">
        <v>16</v>
      </c>
      <c r="J471" s="344"/>
      <c r="K471" s="69" t="s">
        <v>12</v>
      </c>
      <c r="L471" s="45"/>
      <c r="M471" s="45"/>
      <c r="N471" s="45"/>
      <c r="O471" s="135"/>
      <c r="P471" s="116">
        <v>0.54600000000000004</v>
      </c>
      <c r="Q471" s="30">
        <f t="shared" si="24"/>
        <v>0.54600000000000004</v>
      </c>
      <c r="R471" s="82"/>
    </row>
    <row r="472" spans="1:23" ht="40.5" customHeight="1">
      <c r="A472" s="23">
        <v>2</v>
      </c>
      <c r="B472" s="25" t="s">
        <v>777</v>
      </c>
      <c r="C472" s="25" t="s">
        <v>378</v>
      </c>
      <c r="D472" s="25" t="s">
        <v>15</v>
      </c>
      <c r="E472" s="25" t="s">
        <v>658</v>
      </c>
      <c r="F472" s="23" t="s">
        <v>382</v>
      </c>
      <c r="G472" s="23" t="s">
        <v>19</v>
      </c>
      <c r="H472" s="23" t="s">
        <v>20</v>
      </c>
      <c r="I472" s="120"/>
      <c r="J472" s="23"/>
      <c r="K472" s="23"/>
      <c r="L472" s="28">
        <f>L473</f>
        <v>30958.575889839998</v>
      </c>
      <c r="M472" s="28">
        <f t="shared" ref="M472:P472" si="25">M473</f>
        <v>53021.205030050005</v>
      </c>
      <c r="N472" s="28">
        <f t="shared" si="25"/>
        <v>54875.683334430003</v>
      </c>
      <c r="O472" s="28">
        <f t="shared" si="25"/>
        <v>52068.365458600005</v>
      </c>
      <c r="P472" s="28">
        <f t="shared" si="25"/>
        <v>76402.624000000011</v>
      </c>
      <c r="Q472" s="28">
        <f>P472+O472+N472+M472+L472</f>
        <v>267326.45371292002</v>
      </c>
      <c r="R472" s="23"/>
    </row>
    <row r="473" spans="1:23" ht="11.25" customHeight="1">
      <c r="A473" s="322"/>
      <c r="B473" s="317" t="s">
        <v>777</v>
      </c>
      <c r="C473" s="317" t="s">
        <v>378</v>
      </c>
      <c r="D473" s="317" t="s">
        <v>15</v>
      </c>
      <c r="E473" s="317" t="s">
        <v>658</v>
      </c>
      <c r="F473" s="322" t="s">
        <v>382</v>
      </c>
      <c r="G473" s="322" t="s">
        <v>19</v>
      </c>
      <c r="H473" s="322" t="s">
        <v>20</v>
      </c>
      <c r="I473" s="121" t="s">
        <v>13</v>
      </c>
      <c r="J473" s="332">
        <v>255</v>
      </c>
      <c r="K473" s="88"/>
      <c r="L473" s="30">
        <f>L474+L479+L482+L484+L486+L490+L492+L494+L496+L499+L500+L502+L505+L506+L508+L511+L513+L515+L517+L518+L521+L525+L528+L532+L534+L538+L540+L542+L547+L550+L552+L555+L557+L559+L562+L564+L566+L567+L568+L569+L577+L580+L582+L586+L588+L590+L592+L594</f>
        <v>30958.575889839998</v>
      </c>
      <c r="M473" s="30">
        <f t="shared" ref="M473:P473" si="26">M474+M479+M482+M484+M486+M490+M492+M494+M496+M499+M500+M502+M505+M506+M508+M511+M513+M515+M517+M518+M521+M525+M528+M532+M534+M538+M540+M542+M547+M550+M552+M555+M557+M559+M562+M564+M566+M567+M568+M569+M577+M580+M582+M586+M588+M590+M592+M594</f>
        <v>53021.205030050005</v>
      </c>
      <c r="N473" s="30">
        <f t="shared" si="26"/>
        <v>54875.683334430003</v>
      </c>
      <c r="O473" s="30">
        <f t="shared" si="26"/>
        <v>52068.365458600005</v>
      </c>
      <c r="P473" s="30">
        <f t="shared" si="26"/>
        <v>76402.624000000011</v>
      </c>
      <c r="Q473" s="30">
        <f>P473+O473+N473+M473+L473</f>
        <v>267326.45371292002</v>
      </c>
      <c r="R473" s="88"/>
    </row>
    <row r="474" spans="1:23" ht="42">
      <c r="A474" s="323"/>
      <c r="B474" s="318"/>
      <c r="C474" s="318"/>
      <c r="D474" s="318"/>
      <c r="E474" s="318"/>
      <c r="F474" s="323"/>
      <c r="G474" s="323"/>
      <c r="H474" s="323"/>
      <c r="I474" s="97" t="s">
        <v>659</v>
      </c>
      <c r="J474" s="333"/>
      <c r="K474" s="34" t="s">
        <v>10</v>
      </c>
      <c r="L474" s="30">
        <f>L475+L476</f>
        <v>326.8769628</v>
      </c>
      <c r="M474" s="30">
        <f t="shared" ref="M474" si="27">M475+M476</f>
        <v>342.15879890000002</v>
      </c>
      <c r="N474" s="30">
        <f>N475+N476+N477</f>
        <v>580.09517840000001</v>
      </c>
      <c r="O474" s="30">
        <f>O475+O476+O477+O478</f>
        <v>409.51959619999997</v>
      </c>
      <c r="P474" s="30">
        <f>P475+P476+P477+P478</f>
        <v>369.79199999999997</v>
      </c>
      <c r="Q474" s="30">
        <f t="shared" ref="Q474:Q537" si="28">P474+O474+N474+M474+L474</f>
        <v>2028.4425363</v>
      </c>
      <c r="R474" s="88"/>
    </row>
    <row r="475" spans="1:23" ht="22.5">
      <c r="A475" s="323"/>
      <c r="B475" s="318"/>
      <c r="C475" s="318"/>
      <c r="D475" s="318"/>
      <c r="E475" s="318"/>
      <c r="F475" s="323"/>
      <c r="G475" s="323"/>
      <c r="H475" s="323"/>
      <c r="I475" s="33" t="s">
        <v>181</v>
      </c>
      <c r="J475" s="333"/>
      <c r="K475" s="237" t="s">
        <v>11</v>
      </c>
      <c r="L475" s="13">
        <v>121.69983999999999</v>
      </c>
      <c r="M475" s="13"/>
      <c r="N475" s="13"/>
      <c r="O475" s="13">
        <v>1.431</v>
      </c>
      <c r="P475" s="13"/>
      <c r="Q475" s="13">
        <f t="shared" si="28"/>
        <v>123.13083999999999</v>
      </c>
      <c r="R475" s="229"/>
    </row>
    <row r="476" spans="1:23" ht="22.5">
      <c r="A476" s="323"/>
      <c r="B476" s="318"/>
      <c r="C476" s="318"/>
      <c r="D476" s="318"/>
      <c r="E476" s="318"/>
      <c r="F476" s="323"/>
      <c r="G476" s="323"/>
      <c r="H476" s="323"/>
      <c r="I476" s="33" t="s">
        <v>16</v>
      </c>
      <c r="J476" s="333"/>
      <c r="K476" s="237" t="s">
        <v>12</v>
      </c>
      <c r="L476" s="13">
        <v>205.17712280000001</v>
      </c>
      <c r="M476" s="13">
        <v>342.15879890000002</v>
      </c>
      <c r="N476" s="13"/>
      <c r="O476" s="13"/>
      <c r="P476" s="13">
        <v>369.79199999999997</v>
      </c>
      <c r="Q476" s="13">
        <f t="shared" si="28"/>
        <v>917.1279217</v>
      </c>
      <c r="R476" s="229"/>
    </row>
    <row r="477" spans="1:23" ht="78.75">
      <c r="A477" s="323"/>
      <c r="B477" s="318"/>
      <c r="C477" s="318"/>
      <c r="D477" s="318"/>
      <c r="E477" s="318"/>
      <c r="F477" s="323"/>
      <c r="G477" s="323"/>
      <c r="H477" s="323"/>
      <c r="I477" s="33" t="s">
        <v>170</v>
      </c>
      <c r="J477" s="333"/>
      <c r="K477" s="237" t="s">
        <v>57</v>
      </c>
      <c r="L477" s="13"/>
      <c r="M477" s="13"/>
      <c r="N477" s="13">
        <v>580.09517840000001</v>
      </c>
      <c r="O477" s="13">
        <v>406.37659619999999</v>
      </c>
      <c r="P477" s="13"/>
      <c r="Q477" s="13">
        <f t="shared" si="28"/>
        <v>986.4717746</v>
      </c>
      <c r="R477" s="229"/>
    </row>
    <row r="478" spans="1:23" ht="45">
      <c r="A478" s="323"/>
      <c r="B478" s="318"/>
      <c r="C478" s="318"/>
      <c r="D478" s="318"/>
      <c r="E478" s="318"/>
      <c r="F478" s="323"/>
      <c r="G478" s="323"/>
      <c r="H478" s="323"/>
      <c r="I478" s="33" t="s">
        <v>18</v>
      </c>
      <c r="J478" s="333"/>
      <c r="K478" s="237" t="s">
        <v>17</v>
      </c>
      <c r="L478" s="13"/>
      <c r="M478" s="13"/>
      <c r="N478" s="13"/>
      <c r="O478" s="13">
        <v>1.712</v>
      </c>
      <c r="P478" s="13"/>
      <c r="Q478" s="13">
        <f t="shared" si="28"/>
        <v>1.712</v>
      </c>
      <c r="R478" s="229"/>
    </row>
    <row r="479" spans="1:23" s="8" customFormat="1" ht="10.5" customHeight="1">
      <c r="A479" s="323"/>
      <c r="B479" s="318"/>
      <c r="C479" s="318"/>
      <c r="D479" s="318"/>
      <c r="E479" s="318"/>
      <c r="F479" s="323"/>
      <c r="G479" s="323"/>
      <c r="H479" s="323"/>
      <c r="I479" s="97" t="s">
        <v>660</v>
      </c>
      <c r="J479" s="333"/>
      <c r="K479" s="34" t="s">
        <v>43</v>
      </c>
      <c r="L479" s="30"/>
      <c r="M479" s="30">
        <f>M480</f>
        <v>526.82146</v>
      </c>
      <c r="N479" s="30">
        <f>N480+N481</f>
        <v>487.25395900000001</v>
      </c>
      <c r="O479" s="30">
        <f t="shared" ref="O479:P479" si="29">O480+O481</f>
        <v>257.97272500000003</v>
      </c>
      <c r="P479" s="30">
        <f t="shared" si="29"/>
        <v>600</v>
      </c>
      <c r="Q479" s="30">
        <f t="shared" si="28"/>
        <v>1872.0481440000003</v>
      </c>
      <c r="R479" s="88"/>
      <c r="S479" s="6"/>
    </row>
    <row r="480" spans="1:23" ht="22.5">
      <c r="A480" s="323"/>
      <c r="B480" s="318"/>
      <c r="C480" s="318"/>
      <c r="D480" s="318"/>
      <c r="E480" s="318"/>
      <c r="F480" s="323"/>
      <c r="G480" s="323"/>
      <c r="H480" s="323"/>
      <c r="I480" s="33" t="s">
        <v>16</v>
      </c>
      <c r="J480" s="333"/>
      <c r="K480" s="237" t="s">
        <v>12</v>
      </c>
      <c r="L480" s="13"/>
      <c r="M480" s="13">
        <v>526.82146</v>
      </c>
      <c r="N480" s="13"/>
      <c r="O480" s="13"/>
      <c r="P480" s="13">
        <v>600</v>
      </c>
      <c r="Q480" s="13">
        <f t="shared" si="28"/>
        <v>1126.8214600000001</v>
      </c>
      <c r="R480" s="229"/>
    </row>
    <row r="481" spans="1:19" ht="78.75">
      <c r="A481" s="323"/>
      <c r="B481" s="318"/>
      <c r="C481" s="318"/>
      <c r="D481" s="318"/>
      <c r="E481" s="318"/>
      <c r="F481" s="323"/>
      <c r="G481" s="323"/>
      <c r="H481" s="323"/>
      <c r="I481" s="33" t="s">
        <v>170</v>
      </c>
      <c r="J481" s="333"/>
      <c r="K481" s="237" t="s">
        <v>57</v>
      </c>
      <c r="L481" s="13"/>
      <c r="M481" s="13"/>
      <c r="N481" s="13">
        <v>487.25395900000001</v>
      </c>
      <c r="O481" s="13">
        <v>257.97272500000003</v>
      </c>
      <c r="P481" s="13"/>
      <c r="Q481" s="13">
        <f t="shared" si="28"/>
        <v>745.22668399999998</v>
      </c>
      <c r="R481" s="229"/>
    </row>
    <row r="482" spans="1:19" s="8" customFormat="1" ht="21">
      <c r="A482" s="323"/>
      <c r="B482" s="318"/>
      <c r="C482" s="318"/>
      <c r="D482" s="318"/>
      <c r="E482" s="318"/>
      <c r="F482" s="323"/>
      <c r="G482" s="323"/>
      <c r="H482" s="323"/>
      <c r="I482" s="97" t="s">
        <v>29</v>
      </c>
      <c r="J482" s="333"/>
      <c r="K482" s="34" t="s">
        <v>30</v>
      </c>
      <c r="L482" s="30">
        <v>5.28024</v>
      </c>
      <c r="M482" s="30"/>
      <c r="N482" s="30"/>
      <c r="O482" s="30">
        <f>O483</f>
        <v>13.156161600000001</v>
      </c>
      <c r="P482" s="30"/>
      <c r="Q482" s="30">
        <f t="shared" si="28"/>
        <v>18.4364016</v>
      </c>
      <c r="R482" s="88"/>
      <c r="S482" s="6"/>
    </row>
    <row r="483" spans="1:19" ht="78.75">
      <c r="A483" s="323"/>
      <c r="B483" s="318"/>
      <c r="C483" s="318"/>
      <c r="D483" s="318"/>
      <c r="E483" s="318"/>
      <c r="F483" s="323"/>
      <c r="G483" s="323"/>
      <c r="H483" s="323"/>
      <c r="I483" s="33" t="s">
        <v>170</v>
      </c>
      <c r="J483" s="333"/>
      <c r="K483" s="237" t="s">
        <v>57</v>
      </c>
      <c r="L483" s="13"/>
      <c r="M483" s="13"/>
      <c r="N483" s="13"/>
      <c r="O483" s="13">
        <v>13.156161600000001</v>
      </c>
      <c r="P483" s="13"/>
      <c r="Q483" s="13">
        <f t="shared" si="28"/>
        <v>13.156161600000001</v>
      </c>
      <c r="R483" s="229"/>
    </row>
    <row r="484" spans="1:19" s="8" customFormat="1" ht="21">
      <c r="A484" s="323"/>
      <c r="B484" s="318"/>
      <c r="C484" s="318"/>
      <c r="D484" s="318"/>
      <c r="E484" s="318"/>
      <c r="F484" s="323"/>
      <c r="G484" s="323"/>
      <c r="H484" s="323"/>
      <c r="I484" s="97" t="s">
        <v>661</v>
      </c>
      <c r="J484" s="333"/>
      <c r="K484" s="34" t="s">
        <v>44</v>
      </c>
      <c r="L484" s="30"/>
      <c r="M484" s="30">
        <f t="shared" ref="M484:P484" si="30">M485</f>
        <v>1515.7539999999999</v>
      </c>
      <c r="N484" s="30">
        <f t="shared" si="30"/>
        <v>0</v>
      </c>
      <c r="O484" s="30">
        <f t="shared" si="30"/>
        <v>54.288547999999999</v>
      </c>
      <c r="P484" s="30">
        <f t="shared" si="30"/>
        <v>432.07499999999999</v>
      </c>
      <c r="Q484" s="30">
        <f t="shared" si="28"/>
        <v>2002.1175479999999</v>
      </c>
      <c r="R484" s="88"/>
      <c r="S484" s="6"/>
    </row>
    <row r="485" spans="1:19" ht="22.5">
      <c r="A485" s="323"/>
      <c r="B485" s="318"/>
      <c r="C485" s="318"/>
      <c r="D485" s="318"/>
      <c r="E485" s="318"/>
      <c r="F485" s="323"/>
      <c r="G485" s="323"/>
      <c r="H485" s="323"/>
      <c r="I485" s="33" t="s">
        <v>16</v>
      </c>
      <c r="J485" s="333"/>
      <c r="K485" s="237" t="s">
        <v>12</v>
      </c>
      <c r="L485" s="13"/>
      <c r="M485" s="13">
        <v>1515.7539999999999</v>
      </c>
      <c r="N485" s="13"/>
      <c r="O485" s="13">
        <v>54.288547999999999</v>
      </c>
      <c r="P485" s="13">
        <v>432.07499999999999</v>
      </c>
      <c r="Q485" s="13">
        <f t="shared" si="28"/>
        <v>2002.1175479999999</v>
      </c>
      <c r="R485" s="229"/>
    </row>
    <row r="486" spans="1:19" s="8" customFormat="1" ht="94.5">
      <c r="A486" s="323"/>
      <c r="B486" s="318"/>
      <c r="C486" s="318"/>
      <c r="D486" s="318"/>
      <c r="E486" s="318"/>
      <c r="F486" s="323"/>
      <c r="G486" s="323"/>
      <c r="H486" s="323"/>
      <c r="I486" s="97" t="s">
        <v>662</v>
      </c>
      <c r="J486" s="333"/>
      <c r="K486" s="34" t="s">
        <v>52</v>
      </c>
      <c r="L486" s="30"/>
      <c r="M486" s="30">
        <f>M487+M488</f>
        <v>476.58299999999997</v>
      </c>
      <c r="N486" s="30">
        <f>N487+N488+N489</f>
        <v>474.86040830000002</v>
      </c>
      <c r="O486" s="30">
        <f t="shared" ref="O486:P486" si="31">O487+O488+O489</f>
        <v>394.99856440000002</v>
      </c>
      <c r="P486" s="30">
        <f t="shared" si="31"/>
        <v>371.99599999999998</v>
      </c>
      <c r="Q486" s="30">
        <f t="shared" si="28"/>
        <v>1718.4379727</v>
      </c>
      <c r="R486" s="88"/>
      <c r="S486" s="6"/>
    </row>
    <row r="487" spans="1:19" ht="22.5">
      <c r="A487" s="323"/>
      <c r="B487" s="318"/>
      <c r="C487" s="318"/>
      <c r="D487" s="318"/>
      <c r="E487" s="318"/>
      <c r="F487" s="323"/>
      <c r="G487" s="323"/>
      <c r="H487" s="323"/>
      <c r="I487" s="33" t="s">
        <v>181</v>
      </c>
      <c r="J487" s="333"/>
      <c r="K487" s="237" t="s">
        <v>11</v>
      </c>
      <c r="L487" s="13"/>
      <c r="M487" s="13">
        <v>26.582999999999998</v>
      </c>
      <c r="N487" s="13">
        <v>123.7558896</v>
      </c>
      <c r="O487" s="13">
        <v>45</v>
      </c>
      <c r="P487" s="13"/>
      <c r="Q487" s="13">
        <f t="shared" si="28"/>
        <v>195.33888959999999</v>
      </c>
      <c r="R487" s="229"/>
    </row>
    <row r="488" spans="1:19" ht="22.5">
      <c r="A488" s="323"/>
      <c r="B488" s="318"/>
      <c r="C488" s="318"/>
      <c r="D488" s="318"/>
      <c r="E488" s="318"/>
      <c r="F488" s="323"/>
      <c r="G488" s="323"/>
      <c r="H488" s="323"/>
      <c r="I488" s="33" t="s">
        <v>16</v>
      </c>
      <c r="J488" s="333"/>
      <c r="K488" s="237" t="s">
        <v>12</v>
      </c>
      <c r="L488" s="13"/>
      <c r="M488" s="13">
        <v>450</v>
      </c>
      <c r="N488" s="13"/>
      <c r="O488" s="13"/>
      <c r="P488" s="13">
        <v>371.99599999999998</v>
      </c>
      <c r="Q488" s="13">
        <f t="shared" si="28"/>
        <v>821.99599999999998</v>
      </c>
      <c r="R488" s="229"/>
    </row>
    <row r="489" spans="1:19" ht="78.75">
      <c r="A489" s="323"/>
      <c r="B489" s="318"/>
      <c r="C489" s="318"/>
      <c r="D489" s="318"/>
      <c r="E489" s="318"/>
      <c r="F489" s="323"/>
      <c r="G489" s="323"/>
      <c r="H489" s="323"/>
      <c r="I489" s="33" t="s">
        <v>170</v>
      </c>
      <c r="J489" s="333"/>
      <c r="K489" s="237" t="s">
        <v>57</v>
      </c>
      <c r="L489" s="13"/>
      <c r="M489" s="13"/>
      <c r="N489" s="13">
        <v>351.10451870000003</v>
      </c>
      <c r="O489" s="13">
        <v>349.99856440000002</v>
      </c>
      <c r="P489" s="13"/>
      <c r="Q489" s="13">
        <f t="shared" si="28"/>
        <v>701.10308310000005</v>
      </c>
      <c r="R489" s="229"/>
    </row>
    <row r="490" spans="1:19" s="8" customFormat="1" ht="52.5">
      <c r="A490" s="323"/>
      <c r="B490" s="318"/>
      <c r="C490" s="318"/>
      <c r="D490" s="318"/>
      <c r="E490" s="318"/>
      <c r="F490" s="323"/>
      <c r="G490" s="323"/>
      <c r="H490" s="323"/>
      <c r="I490" s="97" t="s">
        <v>663</v>
      </c>
      <c r="J490" s="333"/>
      <c r="K490" s="34" t="s">
        <v>11</v>
      </c>
      <c r="L490" s="30"/>
      <c r="M490" s="30">
        <f>M491</f>
        <v>37.813994999999998</v>
      </c>
      <c r="N490" s="30">
        <f>N491</f>
        <v>34.148000000000003</v>
      </c>
      <c r="O490" s="30">
        <f t="shared" ref="O490" si="32">O491</f>
        <v>18.295999999999999</v>
      </c>
      <c r="P490" s="30"/>
      <c r="Q490" s="30">
        <f t="shared" si="28"/>
        <v>90.257994999999994</v>
      </c>
      <c r="R490" s="88"/>
      <c r="S490" s="6"/>
    </row>
    <row r="491" spans="1:19" ht="22.5">
      <c r="A491" s="323"/>
      <c r="B491" s="318"/>
      <c r="C491" s="318"/>
      <c r="D491" s="318"/>
      <c r="E491" s="318"/>
      <c r="F491" s="323"/>
      <c r="G491" s="323"/>
      <c r="H491" s="323"/>
      <c r="I491" s="33" t="s">
        <v>16</v>
      </c>
      <c r="J491" s="333"/>
      <c r="K491" s="237" t="s">
        <v>12</v>
      </c>
      <c r="L491" s="13"/>
      <c r="M491" s="13">
        <v>37.813994999999998</v>
      </c>
      <c r="N491" s="13">
        <v>34.148000000000003</v>
      </c>
      <c r="O491" s="13">
        <v>18.295999999999999</v>
      </c>
      <c r="P491" s="13"/>
      <c r="Q491" s="13">
        <f t="shared" si="28"/>
        <v>90.257994999999994</v>
      </c>
      <c r="R491" s="229"/>
    </row>
    <row r="492" spans="1:19" s="8" customFormat="1" ht="31.5">
      <c r="A492" s="323"/>
      <c r="B492" s="318"/>
      <c r="C492" s="318"/>
      <c r="D492" s="318"/>
      <c r="E492" s="318"/>
      <c r="F492" s="323"/>
      <c r="G492" s="323"/>
      <c r="H492" s="323"/>
      <c r="I492" s="97" t="s">
        <v>664</v>
      </c>
      <c r="J492" s="333"/>
      <c r="K492" s="34" t="s">
        <v>135</v>
      </c>
      <c r="L492" s="30"/>
      <c r="M492" s="30">
        <f>M493</f>
        <v>11.595000000000001</v>
      </c>
      <c r="N492" s="30">
        <f>N493</f>
        <v>17.352</v>
      </c>
      <c r="O492" s="30">
        <f t="shared" ref="O492" si="33">O493</f>
        <v>8.2289999999999992</v>
      </c>
      <c r="P492" s="30"/>
      <c r="Q492" s="30">
        <f t="shared" si="28"/>
        <v>37.176000000000002</v>
      </c>
      <c r="R492" s="88"/>
      <c r="S492" s="6"/>
    </row>
    <row r="493" spans="1:19" ht="22.5">
      <c r="A493" s="323"/>
      <c r="B493" s="318"/>
      <c r="C493" s="318"/>
      <c r="D493" s="318"/>
      <c r="E493" s="318"/>
      <c r="F493" s="323"/>
      <c r="G493" s="323"/>
      <c r="H493" s="323"/>
      <c r="I493" s="33" t="s">
        <v>16</v>
      </c>
      <c r="J493" s="333"/>
      <c r="K493" s="237" t="s">
        <v>12</v>
      </c>
      <c r="L493" s="13"/>
      <c r="M493" s="13">
        <v>11.595000000000001</v>
      </c>
      <c r="N493" s="13">
        <v>17.352</v>
      </c>
      <c r="O493" s="13">
        <v>8.2289999999999992</v>
      </c>
      <c r="P493" s="13"/>
      <c r="Q493" s="13">
        <f t="shared" si="28"/>
        <v>37.176000000000002</v>
      </c>
      <c r="R493" s="229"/>
    </row>
    <row r="494" spans="1:19" s="8" customFormat="1" ht="31.5">
      <c r="A494" s="323"/>
      <c r="B494" s="318"/>
      <c r="C494" s="318"/>
      <c r="D494" s="318"/>
      <c r="E494" s="318"/>
      <c r="F494" s="323"/>
      <c r="G494" s="323"/>
      <c r="H494" s="323"/>
      <c r="I494" s="97" t="s">
        <v>665</v>
      </c>
      <c r="J494" s="333"/>
      <c r="K494" s="34" t="s">
        <v>53</v>
      </c>
      <c r="L494" s="30"/>
      <c r="M494" s="30">
        <f>M495</f>
        <v>102.02500000000001</v>
      </c>
      <c r="N494" s="30">
        <f>N495</f>
        <v>104.524</v>
      </c>
      <c r="O494" s="30">
        <f t="shared" ref="O494" si="34">O495</f>
        <v>107.29563</v>
      </c>
      <c r="P494" s="30"/>
      <c r="Q494" s="30">
        <f t="shared" si="28"/>
        <v>313.84463000000005</v>
      </c>
      <c r="R494" s="88"/>
      <c r="S494" s="6"/>
    </row>
    <row r="495" spans="1:19" ht="22.5">
      <c r="A495" s="323"/>
      <c r="B495" s="318"/>
      <c r="C495" s="318"/>
      <c r="D495" s="318"/>
      <c r="E495" s="318"/>
      <c r="F495" s="323"/>
      <c r="G495" s="323"/>
      <c r="H495" s="323"/>
      <c r="I495" s="33" t="s">
        <v>16</v>
      </c>
      <c r="J495" s="333"/>
      <c r="K495" s="237" t="s">
        <v>12</v>
      </c>
      <c r="L495" s="13"/>
      <c r="M495" s="13">
        <v>102.02500000000001</v>
      </c>
      <c r="N495" s="13">
        <v>104.524</v>
      </c>
      <c r="O495" s="13">
        <v>107.29563</v>
      </c>
      <c r="P495" s="13"/>
      <c r="Q495" s="13">
        <f t="shared" si="28"/>
        <v>313.84463000000005</v>
      </c>
      <c r="R495" s="229"/>
    </row>
    <row r="496" spans="1:19" s="8" customFormat="1" ht="52.5">
      <c r="A496" s="323"/>
      <c r="B496" s="318"/>
      <c r="C496" s="318"/>
      <c r="D496" s="318"/>
      <c r="E496" s="318"/>
      <c r="F496" s="323"/>
      <c r="G496" s="323"/>
      <c r="H496" s="323"/>
      <c r="I496" s="97" t="s">
        <v>666</v>
      </c>
      <c r="J496" s="333"/>
      <c r="K496" s="34" t="s">
        <v>54</v>
      </c>
      <c r="L496" s="30">
        <v>27.588000000000001</v>
      </c>
      <c r="M496" s="30">
        <f>M497</f>
        <v>21.308458349999999</v>
      </c>
      <c r="N496" s="30">
        <f>N497+N498</f>
        <v>20.931999999999999</v>
      </c>
      <c r="O496" s="30">
        <f t="shared" ref="O496:P496" si="35">O497+O498</f>
        <v>17.371234999999999</v>
      </c>
      <c r="P496" s="30">
        <f t="shared" si="35"/>
        <v>150</v>
      </c>
      <c r="Q496" s="30">
        <f t="shared" si="28"/>
        <v>237.19969334999999</v>
      </c>
      <c r="R496" s="88"/>
      <c r="S496" s="6"/>
    </row>
    <row r="497" spans="1:19" ht="22.5">
      <c r="A497" s="323"/>
      <c r="B497" s="318"/>
      <c r="C497" s="318"/>
      <c r="D497" s="318"/>
      <c r="E497" s="318"/>
      <c r="F497" s="323"/>
      <c r="G497" s="323"/>
      <c r="H497" s="323"/>
      <c r="I497" s="33" t="s">
        <v>16</v>
      </c>
      <c r="J497" s="333"/>
      <c r="K497" s="237" t="s">
        <v>12</v>
      </c>
      <c r="L497" s="13"/>
      <c r="M497" s="13">
        <v>21.308458349999999</v>
      </c>
      <c r="N497" s="13"/>
      <c r="O497" s="13"/>
      <c r="P497" s="13">
        <v>150</v>
      </c>
      <c r="Q497" s="13">
        <f t="shared" si="28"/>
        <v>171.30845835</v>
      </c>
      <c r="R497" s="229"/>
    </row>
    <row r="498" spans="1:19" ht="78.75">
      <c r="A498" s="323"/>
      <c r="B498" s="318"/>
      <c r="C498" s="318"/>
      <c r="D498" s="318"/>
      <c r="E498" s="318"/>
      <c r="F498" s="323"/>
      <c r="G498" s="323"/>
      <c r="H498" s="323"/>
      <c r="I498" s="33" t="s">
        <v>170</v>
      </c>
      <c r="J498" s="333"/>
      <c r="K498" s="237" t="s">
        <v>57</v>
      </c>
      <c r="L498" s="13"/>
      <c r="M498" s="13"/>
      <c r="N498" s="13">
        <v>20.931999999999999</v>
      </c>
      <c r="O498" s="13">
        <v>17.371234999999999</v>
      </c>
      <c r="P498" s="13"/>
      <c r="Q498" s="13">
        <f t="shared" si="28"/>
        <v>38.303235000000001</v>
      </c>
      <c r="R498" s="229"/>
    </row>
    <row r="499" spans="1:19" s="8" customFormat="1" ht="42">
      <c r="A499" s="323"/>
      <c r="B499" s="318"/>
      <c r="C499" s="318"/>
      <c r="D499" s="318"/>
      <c r="E499" s="318"/>
      <c r="F499" s="323"/>
      <c r="G499" s="323"/>
      <c r="H499" s="323"/>
      <c r="I499" s="97" t="s">
        <v>667</v>
      </c>
      <c r="J499" s="333"/>
      <c r="K499" s="34" t="s">
        <v>69</v>
      </c>
      <c r="L499" s="30">
        <v>291.15499999999997</v>
      </c>
      <c r="M499" s="30"/>
      <c r="N499" s="30"/>
      <c r="O499" s="30"/>
      <c r="P499" s="30"/>
      <c r="Q499" s="30">
        <f t="shared" si="28"/>
        <v>291.15499999999997</v>
      </c>
      <c r="R499" s="88"/>
      <c r="S499" s="6"/>
    </row>
    <row r="500" spans="1:19" s="8" customFormat="1" ht="31.5">
      <c r="A500" s="323"/>
      <c r="B500" s="318"/>
      <c r="C500" s="318"/>
      <c r="D500" s="318"/>
      <c r="E500" s="318"/>
      <c r="F500" s="323"/>
      <c r="G500" s="323"/>
      <c r="H500" s="323"/>
      <c r="I500" s="97" t="s">
        <v>668</v>
      </c>
      <c r="J500" s="333"/>
      <c r="K500" s="34" t="s">
        <v>136</v>
      </c>
      <c r="L500" s="30"/>
      <c r="M500" s="30"/>
      <c r="N500" s="30">
        <f>N501</f>
        <v>3.5</v>
      </c>
      <c r="O500" s="30">
        <f t="shared" ref="O500" si="36">O501</f>
        <v>1.7475626</v>
      </c>
      <c r="P500" s="30"/>
      <c r="Q500" s="30">
        <f t="shared" si="28"/>
        <v>5.2475626000000002</v>
      </c>
      <c r="R500" s="88"/>
      <c r="S500" s="6"/>
    </row>
    <row r="501" spans="1:19" ht="78.75">
      <c r="A501" s="323"/>
      <c r="B501" s="318"/>
      <c r="C501" s="318"/>
      <c r="D501" s="318"/>
      <c r="E501" s="318"/>
      <c r="F501" s="323"/>
      <c r="G501" s="323"/>
      <c r="H501" s="323"/>
      <c r="I501" s="33" t="s">
        <v>170</v>
      </c>
      <c r="J501" s="333"/>
      <c r="K501" s="237" t="s">
        <v>57</v>
      </c>
      <c r="L501" s="13"/>
      <c r="M501" s="13"/>
      <c r="N501" s="13">
        <v>3.5</v>
      </c>
      <c r="O501" s="13">
        <v>1.7475626</v>
      </c>
      <c r="P501" s="13"/>
      <c r="Q501" s="13">
        <f t="shared" si="28"/>
        <v>5.2475626000000002</v>
      </c>
      <c r="R501" s="229"/>
    </row>
    <row r="502" spans="1:19" s="8" customFormat="1" ht="31.5">
      <c r="A502" s="323"/>
      <c r="B502" s="318"/>
      <c r="C502" s="318"/>
      <c r="D502" s="318"/>
      <c r="E502" s="318"/>
      <c r="F502" s="323"/>
      <c r="G502" s="323"/>
      <c r="H502" s="323"/>
      <c r="I502" s="97" t="s">
        <v>669</v>
      </c>
      <c r="J502" s="333"/>
      <c r="K502" s="34" t="s">
        <v>137</v>
      </c>
      <c r="L502" s="30">
        <v>250.95099999999999</v>
      </c>
      <c r="M502" s="30">
        <f>M503</f>
        <v>69.5</v>
      </c>
      <c r="N502" s="30"/>
      <c r="O502" s="30">
        <f>O503+O504</f>
        <v>36.211535499999897</v>
      </c>
      <c r="P502" s="30">
        <f>P503+P504</f>
        <v>92.546999999999997</v>
      </c>
      <c r="Q502" s="30">
        <f t="shared" si="28"/>
        <v>449.2095354999999</v>
      </c>
      <c r="R502" s="88"/>
      <c r="S502" s="6"/>
    </row>
    <row r="503" spans="1:19" ht="22.5">
      <c r="A503" s="323"/>
      <c r="B503" s="318"/>
      <c r="C503" s="318"/>
      <c r="D503" s="318"/>
      <c r="E503" s="318"/>
      <c r="F503" s="323"/>
      <c r="G503" s="323"/>
      <c r="H503" s="323"/>
      <c r="I503" s="33" t="s">
        <v>16</v>
      </c>
      <c r="J503" s="333"/>
      <c r="K503" s="237" t="s">
        <v>12</v>
      </c>
      <c r="L503" s="13"/>
      <c r="M503" s="13">
        <v>69.5</v>
      </c>
      <c r="N503" s="13"/>
      <c r="O503" s="13"/>
      <c r="P503" s="13">
        <v>92.546999999999997</v>
      </c>
      <c r="Q503" s="13">
        <f t="shared" si="28"/>
        <v>162.047</v>
      </c>
      <c r="R503" s="229"/>
    </row>
    <row r="504" spans="1:19" ht="78.75">
      <c r="A504" s="323"/>
      <c r="B504" s="318"/>
      <c r="C504" s="318"/>
      <c r="D504" s="318"/>
      <c r="E504" s="318"/>
      <c r="F504" s="323"/>
      <c r="G504" s="323"/>
      <c r="H504" s="323"/>
      <c r="I504" s="33" t="s">
        <v>170</v>
      </c>
      <c r="J504" s="333"/>
      <c r="K504" s="237" t="s">
        <v>57</v>
      </c>
      <c r="L504" s="13"/>
      <c r="M504" s="13"/>
      <c r="N504" s="13"/>
      <c r="O504" s="13">
        <v>36.211535499999897</v>
      </c>
      <c r="P504" s="13"/>
      <c r="Q504" s="13">
        <f t="shared" si="28"/>
        <v>36.211535499999897</v>
      </c>
      <c r="R504" s="229"/>
    </row>
    <row r="505" spans="1:19" s="8" customFormat="1" ht="115.5">
      <c r="A505" s="323"/>
      <c r="B505" s="318"/>
      <c r="C505" s="318"/>
      <c r="D505" s="318"/>
      <c r="E505" s="318"/>
      <c r="F505" s="323"/>
      <c r="G505" s="323"/>
      <c r="H505" s="323"/>
      <c r="I505" s="97" t="s">
        <v>670</v>
      </c>
      <c r="J505" s="333"/>
      <c r="K505" s="34" t="s">
        <v>254</v>
      </c>
      <c r="L505" s="30">
        <v>1690.172</v>
      </c>
      <c r="M505" s="30"/>
      <c r="N505" s="30"/>
      <c r="O505" s="30"/>
      <c r="P505" s="30"/>
      <c r="Q505" s="30">
        <f t="shared" si="28"/>
        <v>1690.172</v>
      </c>
      <c r="R505" s="88"/>
      <c r="S505" s="6"/>
    </row>
    <row r="506" spans="1:19" s="8" customFormat="1" ht="42">
      <c r="A506" s="323"/>
      <c r="B506" s="318"/>
      <c r="C506" s="318"/>
      <c r="D506" s="318"/>
      <c r="E506" s="318"/>
      <c r="F506" s="323"/>
      <c r="G506" s="323"/>
      <c r="H506" s="323"/>
      <c r="I506" s="97" t="s">
        <v>671</v>
      </c>
      <c r="J506" s="333"/>
      <c r="K506" s="34" t="s">
        <v>40</v>
      </c>
      <c r="L506" s="30">
        <v>16.86721</v>
      </c>
      <c r="M506" s="30">
        <f>M507</f>
        <v>42.016518099999999</v>
      </c>
      <c r="N506" s="30">
        <f>N507</f>
        <v>8.5013915600000001</v>
      </c>
      <c r="O506" s="30">
        <f t="shared" ref="O506" si="37">O507</f>
        <v>40.134700000000002</v>
      </c>
      <c r="P506" s="30"/>
      <c r="Q506" s="30">
        <f t="shared" si="28"/>
        <v>107.51981966</v>
      </c>
      <c r="R506" s="88"/>
      <c r="S506" s="6"/>
    </row>
    <row r="507" spans="1:19" ht="22.5">
      <c r="A507" s="323"/>
      <c r="B507" s="318"/>
      <c r="C507" s="318"/>
      <c r="D507" s="318"/>
      <c r="E507" s="318"/>
      <c r="F507" s="323"/>
      <c r="G507" s="323"/>
      <c r="H507" s="323"/>
      <c r="I507" s="33" t="s">
        <v>16</v>
      </c>
      <c r="J507" s="333"/>
      <c r="K507" s="237" t="s">
        <v>12</v>
      </c>
      <c r="L507" s="13"/>
      <c r="M507" s="13">
        <v>42.016518099999999</v>
      </c>
      <c r="N507" s="13">
        <v>8.5013915600000001</v>
      </c>
      <c r="O507" s="13">
        <v>40.134700000000002</v>
      </c>
      <c r="P507" s="13"/>
      <c r="Q507" s="13">
        <f t="shared" si="28"/>
        <v>90.652609659999996</v>
      </c>
      <c r="R507" s="229"/>
    </row>
    <row r="508" spans="1:19" s="8" customFormat="1" ht="42">
      <c r="A508" s="323"/>
      <c r="B508" s="318"/>
      <c r="C508" s="318"/>
      <c r="D508" s="318"/>
      <c r="E508" s="318"/>
      <c r="F508" s="323"/>
      <c r="G508" s="323"/>
      <c r="H508" s="323"/>
      <c r="I508" s="97" t="s">
        <v>672</v>
      </c>
      <c r="J508" s="333"/>
      <c r="K508" s="34" t="s">
        <v>207</v>
      </c>
      <c r="L508" s="30">
        <v>18.100000000000001</v>
      </c>
      <c r="M508" s="30">
        <f>M509</f>
        <v>53.131999399999998</v>
      </c>
      <c r="N508" s="30">
        <f>N509+N510</f>
        <v>15.813366</v>
      </c>
      <c r="O508" s="30">
        <f t="shared" ref="O508:P508" si="38">O509+O510</f>
        <v>23.52</v>
      </c>
      <c r="P508" s="30">
        <f t="shared" si="38"/>
        <v>30</v>
      </c>
      <c r="Q508" s="30">
        <f t="shared" si="28"/>
        <v>140.56536539999999</v>
      </c>
      <c r="R508" s="88"/>
      <c r="S508" s="6"/>
    </row>
    <row r="509" spans="1:19" ht="22.5">
      <c r="A509" s="323"/>
      <c r="B509" s="318"/>
      <c r="C509" s="318"/>
      <c r="D509" s="318"/>
      <c r="E509" s="318"/>
      <c r="F509" s="323"/>
      <c r="G509" s="323"/>
      <c r="H509" s="323"/>
      <c r="I509" s="33" t="s">
        <v>16</v>
      </c>
      <c r="J509" s="333"/>
      <c r="K509" s="237" t="s">
        <v>12</v>
      </c>
      <c r="L509" s="13"/>
      <c r="M509" s="13">
        <v>53.131999399999998</v>
      </c>
      <c r="N509" s="13"/>
      <c r="O509" s="13"/>
      <c r="P509" s="13">
        <v>30</v>
      </c>
      <c r="Q509" s="13">
        <f t="shared" si="28"/>
        <v>83.131999399999998</v>
      </c>
      <c r="R509" s="229"/>
    </row>
    <row r="510" spans="1:19" ht="78.75">
      <c r="A510" s="323"/>
      <c r="B510" s="318"/>
      <c r="C510" s="318"/>
      <c r="D510" s="318"/>
      <c r="E510" s="318"/>
      <c r="F510" s="323"/>
      <c r="G510" s="323"/>
      <c r="H510" s="323"/>
      <c r="I510" s="33" t="s">
        <v>170</v>
      </c>
      <c r="J510" s="333"/>
      <c r="K510" s="237" t="s">
        <v>57</v>
      </c>
      <c r="L510" s="13"/>
      <c r="M510" s="13"/>
      <c r="N510" s="13">
        <v>15.813366</v>
      </c>
      <c r="O510" s="13">
        <v>23.52</v>
      </c>
      <c r="P510" s="13"/>
      <c r="Q510" s="13">
        <f t="shared" si="28"/>
        <v>39.333365999999998</v>
      </c>
      <c r="R510" s="229"/>
    </row>
    <row r="511" spans="1:19" s="8" customFormat="1" ht="147">
      <c r="A511" s="323"/>
      <c r="B511" s="318"/>
      <c r="C511" s="318"/>
      <c r="D511" s="318"/>
      <c r="E511" s="318"/>
      <c r="F511" s="323"/>
      <c r="G511" s="323"/>
      <c r="H511" s="323"/>
      <c r="I511" s="97" t="s">
        <v>673</v>
      </c>
      <c r="J511" s="333"/>
      <c r="K511" s="34" t="s">
        <v>269</v>
      </c>
      <c r="L511" s="30">
        <v>388.9460244</v>
      </c>
      <c r="M511" s="30">
        <f>M512</f>
        <v>547.12187200000005</v>
      </c>
      <c r="N511" s="30">
        <f t="shared" ref="N511:O511" si="39">N512</f>
        <v>538.61485406999998</v>
      </c>
      <c r="O511" s="30">
        <f t="shared" si="39"/>
        <v>537.65854000000002</v>
      </c>
      <c r="P511" s="30"/>
      <c r="Q511" s="30">
        <f t="shared" si="28"/>
        <v>2012.3412904700001</v>
      </c>
      <c r="R511" s="88"/>
      <c r="S511" s="6"/>
    </row>
    <row r="512" spans="1:19" ht="22.5">
      <c r="A512" s="323"/>
      <c r="B512" s="318"/>
      <c r="C512" s="318"/>
      <c r="D512" s="318"/>
      <c r="E512" s="318"/>
      <c r="F512" s="323"/>
      <c r="G512" s="323"/>
      <c r="H512" s="323"/>
      <c r="I512" s="33" t="s">
        <v>16</v>
      </c>
      <c r="J512" s="333"/>
      <c r="K512" s="237" t="s">
        <v>12</v>
      </c>
      <c r="L512" s="13"/>
      <c r="M512" s="13">
        <v>547.12187200000005</v>
      </c>
      <c r="N512" s="13">
        <v>538.61485406999998</v>
      </c>
      <c r="O512" s="13">
        <v>537.65854000000002</v>
      </c>
      <c r="P512" s="13"/>
      <c r="Q512" s="13">
        <f t="shared" si="28"/>
        <v>1623.3952660700002</v>
      </c>
      <c r="R512" s="229"/>
    </row>
    <row r="513" spans="1:19" s="8" customFormat="1" ht="94.5">
      <c r="A513" s="323"/>
      <c r="B513" s="318"/>
      <c r="C513" s="318"/>
      <c r="D513" s="318"/>
      <c r="E513" s="318"/>
      <c r="F513" s="323"/>
      <c r="G513" s="323"/>
      <c r="H513" s="323"/>
      <c r="I513" s="97" t="s">
        <v>674</v>
      </c>
      <c r="J513" s="333"/>
      <c r="K513" s="34" t="s">
        <v>142</v>
      </c>
      <c r="L513" s="30"/>
      <c r="M513" s="30">
        <f>M514</f>
        <v>32.112000000000002</v>
      </c>
      <c r="N513" s="30">
        <f t="shared" ref="N513:O513" si="40">N514</f>
        <v>45</v>
      </c>
      <c r="O513" s="30">
        <f t="shared" si="40"/>
        <v>27.303000000000001</v>
      </c>
      <c r="P513" s="30"/>
      <c r="Q513" s="30">
        <f t="shared" si="28"/>
        <v>104.41499999999999</v>
      </c>
      <c r="R513" s="88"/>
      <c r="S513" s="6"/>
    </row>
    <row r="514" spans="1:19" ht="22.5">
      <c r="A514" s="323"/>
      <c r="B514" s="318"/>
      <c r="C514" s="318"/>
      <c r="D514" s="318"/>
      <c r="E514" s="318"/>
      <c r="F514" s="323"/>
      <c r="G514" s="323"/>
      <c r="H514" s="323"/>
      <c r="I514" s="33" t="s">
        <v>16</v>
      </c>
      <c r="J514" s="333"/>
      <c r="K514" s="237" t="s">
        <v>12</v>
      </c>
      <c r="L514" s="13"/>
      <c r="M514" s="13">
        <v>32.112000000000002</v>
      </c>
      <c r="N514" s="13">
        <v>45</v>
      </c>
      <c r="O514" s="13">
        <v>27.303000000000001</v>
      </c>
      <c r="P514" s="13"/>
      <c r="Q514" s="13">
        <f t="shared" si="28"/>
        <v>104.41499999999999</v>
      </c>
      <c r="R514" s="229"/>
    </row>
    <row r="515" spans="1:19" s="8" customFormat="1" ht="52.5">
      <c r="A515" s="323"/>
      <c r="B515" s="318"/>
      <c r="C515" s="318"/>
      <c r="D515" s="318"/>
      <c r="E515" s="318"/>
      <c r="F515" s="323"/>
      <c r="G515" s="323"/>
      <c r="H515" s="323"/>
      <c r="I515" s="97" t="s">
        <v>675</v>
      </c>
      <c r="J515" s="333"/>
      <c r="K515" s="34" t="s">
        <v>625</v>
      </c>
      <c r="L515" s="30"/>
      <c r="M515" s="30">
        <f>M516</f>
        <v>455.40699999999998</v>
      </c>
      <c r="N515" s="30">
        <f t="shared" ref="N515:O515" si="41">N516</f>
        <v>436.96599700000002</v>
      </c>
      <c r="O515" s="30">
        <f t="shared" si="41"/>
        <v>436.96600000000001</v>
      </c>
      <c r="P515" s="30"/>
      <c r="Q515" s="30">
        <f t="shared" si="28"/>
        <v>1329.3389970000001</v>
      </c>
      <c r="R515" s="88"/>
      <c r="S515" s="6"/>
    </row>
    <row r="516" spans="1:19" ht="22.5">
      <c r="A516" s="323"/>
      <c r="B516" s="318"/>
      <c r="C516" s="318"/>
      <c r="D516" s="318"/>
      <c r="E516" s="318"/>
      <c r="F516" s="323"/>
      <c r="G516" s="323"/>
      <c r="H516" s="323"/>
      <c r="I516" s="33" t="s">
        <v>16</v>
      </c>
      <c r="J516" s="333"/>
      <c r="K516" s="237" t="s">
        <v>12</v>
      </c>
      <c r="L516" s="13"/>
      <c r="M516" s="13">
        <v>455.40699999999998</v>
      </c>
      <c r="N516" s="13">
        <v>436.96599700000002</v>
      </c>
      <c r="O516" s="13">
        <v>436.96600000000001</v>
      </c>
      <c r="P516" s="13"/>
      <c r="Q516" s="13">
        <f t="shared" si="28"/>
        <v>1329.3389970000001</v>
      </c>
      <c r="R516" s="229"/>
    </row>
    <row r="517" spans="1:19" s="8" customFormat="1" ht="94.5">
      <c r="A517" s="323"/>
      <c r="B517" s="318"/>
      <c r="C517" s="318"/>
      <c r="D517" s="318"/>
      <c r="E517" s="318"/>
      <c r="F517" s="323"/>
      <c r="G517" s="323"/>
      <c r="H517" s="323"/>
      <c r="I517" s="97" t="s">
        <v>676</v>
      </c>
      <c r="J517" s="333"/>
      <c r="K517" s="34" t="s">
        <v>145</v>
      </c>
      <c r="L517" s="30">
        <v>432.44261039999998</v>
      </c>
      <c r="M517" s="30"/>
      <c r="N517" s="30"/>
      <c r="O517" s="30"/>
      <c r="P517" s="30"/>
      <c r="Q517" s="30">
        <f t="shared" si="28"/>
        <v>432.44261039999998</v>
      </c>
      <c r="R517" s="88"/>
      <c r="S517" s="6"/>
    </row>
    <row r="518" spans="1:19" s="8" customFormat="1" ht="42">
      <c r="A518" s="323"/>
      <c r="B518" s="318"/>
      <c r="C518" s="318"/>
      <c r="D518" s="318"/>
      <c r="E518" s="318"/>
      <c r="F518" s="323"/>
      <c r="G518" s="323"/>
      <c r="H518" s="323"/>
      <c r="I518" s="97" t="s">
        <v>677</v>
      </c>
      <c r="J518" s="333"/>
      <c r="K518" s="34" t="s">
        <v>171</v>
      </c>
      <c r="L518" s="30">
        <v>17.295000000000002</v>
      </c>
      <c r="M518" s="30"/>
      <c r="N518" s="30">
        <f>N520</f>
        <v>24.999999899999999</v>
      </c>
      <c r="O518" s="30">
        <f t="shared" ref="O518" si="42">O520</f>
        <v>25</v>
      </c>
      <c r="P518" s="30">
        <f>P520+P519</f>
        <v>25</v>
      </c>
      <c r="Q518" s="30">
        <f t="shared" si="28"/>
        <v>92.294999900000008</v>
      </c>
      <c r="R518" s="88"/>
      <c r="S518" s="6"/>
    </row>
    <row r="519" spans="1:19" ht="22.5">
      <c r="A519" s="323"/>
      <c r="B519" s="318"/>
      <c r="C519" s="318"/>
      <c r="D519" s="318"/>
      <c r="E519" s="318"/>
      <c r="F519" s="323"/>
      <c r="G519" s="323"/>
      <c r="H519" s="323"/>
      <c r="I519" s="33" t="s">
        <v>16</v>
      </c>
      <c r="J519" s="333"/>
      <c r="K519" s="237" t="s">
        <v>12</v>
      </c>
      <c r="L519" s="13"/>
      <c r="M519" s="13"/>
      <c r="N519" s="13"/>
      <c r="O519" s="13"/>
      <c r="P519" s="13">
        <v>25</v>
      </c>
      <c r="Q519" s="13">
        <f t="shared" si="28"/>
        <v>25</v>
      </c>
      <c r="R519" s="229"/>
    </row>
    <row r="520" spans="1:19" ht="78.75">
      <c r="A520" s="323"/>
      <c r="B520" s="318"/>
      <c r="C520" s="318"/>
      <c r="D520" s="318"/>
      <c r="E520" s="318"/>
      <c r="F520" s="323"/>
      <c r="G520" s="323"/>
      <c r="H520" s="323"/>
      <c r="I520" s="33" t="s">
        <v>170</v>
      </c>
      <c r="J520" s="333"/>
      <c r="K520" s="237" t="s">
        <v>57</v>
      </c>
      <c r="L520" s="13"/>
      <c r="M520" s="13"/>
      <c r="N520" s="13">
        <v>24.999999899999999</v>
      </c>
      <c r="O520" s="13">
        <v>25</v>
      </c>
      <c r="P520" s="13"/>
      <c r="Q520" s="13">
        <f t="shared" si="28"/>
        <v>49.999999899999999</v>
      </c>
      <c r="R520" s="229"/>
    </row>
    <row r="521" spans="1:19" s="8" customFormat="1" ht="31.5">
      <c r="A521" s="323"/>
      <c r="B521" s="318"/>
      <c r="C521" s="318"/>
      <c r="D521" s="318"/>
      <c r="E521" s="318"/>
      <c r="F521" s="323"/>
      <c r="G521" s="323"/>
      <c r="H521" s="323"/>
      <c r="I521" s="97" t="s">
        <v>678</v>
      </c>
      <c r="J521" s="333"/>
      <c r="K521" s="34" t="s">
        <v>68</v>
      </c>
      <c r="L521" s="30">
        <v>3046.9968208999999</v>
      </c>
      <c r="M521" s="30">
        <f>M522+M523</f>
        <v>3749.9991137000002</v>
      </c>
      <c r="N521" s="30">
        <f>N522+N523+N524</f>
        <v>4003.3710000000001</v>
      </c>
      <c r="O521" s="30">
        <f t="shared" ref="O521:P521" si="43">O522+O523+O524</f>
        <v>6060.6999751000003</v>
      </c>
      <c r="P521" s="30">
        <f t="shared" si="43"/>
        <v>6500</v>
      </c>
      <c r="Q521" s="30">
        <f t="shared" si="28"/>
        <v>23361.066909699999</v>
      </c>
      <c r="R521" s="88"/>
      <c r="S521" s="6"/>
    </row>
    <row r="522" spans="1:19" ht="22.5">
      <c r="A522" s="323"/>
      <c r="B522" s="318"/>
      <c r="C522" s="318"/>
      <c r="D522" s="318"/>
      <c r="E522" s="318"/>
      <c r="F522" s="323"/>
      <c r="G522" s="323"/>
      <c r="H522" s="323"/>
      <c r="I522" s="33" t="s">
        <v>181</v>
      </c>
      <c r="J522" s="333"/>
      <c r="K522" s="237" t="s">
        <v>11</v>
      </c>
      <c r="L522" s="13"/>
      <c r="M522" s="13">
        <v>249.999999</v>
      </c>
      <c r="N522" s="13"/>
      <c r="O522" s="13">
        <v>1560.6999751000001</v>
      </c>
      <c r="P522" s="13"/>
      <c r="Q522" s="13">
        <f t="shared" si="28"/>
        <v>1810.6999741</v>
      </c>
      <c r="R522" s="229"/>
    </row>
    <row r="523" spans="1:19" ht="22.5">
      <c r="A523" s="323"/>
      <c r="B523" s="318"/>
      <c r="C523" s="318"/>
      <c r="D523" s="318"/>
      <c r="E523" s="318"/>
      <c r="F523" s="323"/>
      <c r="G523" s="323"/>
      <c r="H523" s="323"/>
      <c r="I523" s="33" t="s">
        <v>16</v>
      </c>
      <c r="J523" s="333"/>
      <c r="K523" s="237" t="s">
        <v>12</v>
      </c>
      <c r="L523" s="13"/>
      <c r="M523" s="13">
        <v>3499.9991147000001</v>
      </c>
      <c r="N523" s="13"/>
      <c r="O523" s="13"/>
      <c r="P523" s="13">
        <v>6500</v>
      </c>
      <c r="Q523" s="13">
        <f t="shared" si="28"/>
        <v>9999.9991147000001</v>
      </c>
      <c r="R523" s="229"/>
    </row>
    <row r="524" spans="1:19" ht="78.75">
      <c r="A524" s="323"/>
      <c r="B524" s="318"/>
      <c r="C524" s="318"/>
      <c r="D524" s="318"/>
      <c r="E524" s="318"/>
      <c r="F524" s="323"/>
      <c r="G524" s="323"/>
      <c r="H524" s="323"/>
      <c r="I524" s="33" t="s">
        <v>170</v>
      </c>
      <c r="J524" s="333"/>
      <c r="K524" s="237" t="s">
        <v>57</v>
      </c>
      <c r="L524" s="13"/>
      <c r="M524" s="13"/>
      <c r="N524" s="13">
        <v>4003.3710000000001</v>
      </c>
      <c r="O524" s="13">
        <v>4500</v>
      </c>
      <c r="P524" s="13"/>
      <c r="Q524" s="13">
        <f t="shared" si="28"/>
        <v>8503.3709999999992</v>
      </c>
      <c r="R524" s="229"/>
    </row>
    <row r="525" spans="1:19" s="8" customFormat="1" ht="31.5">
      <c r="A525" s="323"/>
      <c r="B525" s="318"/>
      <c r="C525" s="318"/>
      <c r="D525" s="318"/>
      <c r="E525" s="318"/>
      <c r="F525" s="323"/>
      <c r="G525" s="323"/>
      <c r="H525" s="323"/>
      <c r="I525" s="97" t="s">
        <v>679</v>
      </c>
      <c r="J525" s="333"/>
      <c r="K525" s="34" t="s">
        <v>91</v>
      </c>
      <c r="L525" s="30"/>
      <c r="M525" s="30">
        <f>M526</f>
        <v>22.731839999999998</v>
      </c>
      <c r="N525" s="30">
        <f>N526+N527</f>
        <v>22.731839999999998</v>
      </c>
      <c r="O525" s="30">
        <f t="shared" ref="O525" si="44">O526+O527</f>
        <v>22.731839999999998</v>
      </c>
      <c r="P525" s="30"/>
      <c r="Q525" s="30">
        <f t="shared" si="28"/>
        <v>68.195519999999988</v>
      </c>
      <c r="R525" s="88"/>
      <c r="S525" s="6"/>
    </row>
    <row r="526" spans="1:19" ht="22.5">
      <c r="A526" s="323"/>
      <c r="B526" s="318"/>
      <c r="C526" s="318"/>
      <c r="D526" s="318"/>
      <c r="E526" s="318"/>
      <c r="F526" s="323"/>
      <c r="G526" s="323"/>
      <c r="H526" s="323"/>
      <c r="I526" s="33" t="s">
        <v>16</v>
      </c>
      <c r="J526" s="333"/>
      <c r="K526" s="237" t="s">
        <v>12</v>
      </c>
      <c r="L526" s="13"/>
      <c r="M526" s="13">
        <v>22.731839999999998</v>
      </c>
      <c r="N526" s="13"/>
      <c r="O526" s="13"/>
      <c r="P526" s="13"/>
      <c r="Q526" s="13">
        <f t="shared" si="28"/>
        <v>22.731839999999998</v>
      </c>
      <c r="R526" s="229"/>
    </row>
    <row r="527" spans="1:19" ht="78.75">
      <c r="A527" s="323"/>
      <c r="B527" s="318"/>
      <c r="C527" s="318"/>
      <c r="D527" s="318"/>
      <c r="E527" s="318"/>
      <c r="F527" s="323"/>
      <c r="G527" s="323"/>
      <c r="H527" s="323"/>
      <c r="I527" s="33" t="s">
        <v>170</v>
      </c>
      <c r="J527" s="333"/>
      <c r="K527" s="237" t="s">
        <v>57</v>
      </c>
      <c r="L527" s="13"/>
      <c r="M527" s="13"/>
      <c r="N527" s="13">
        <v>22.731839999999998</v>
      </c>
      <c r="O527" s="13">
        <v>22.731839999999998</v>
      </c>
      <c r="P527" s="13"/>
      <c r="Q527" s="13">
        <f t="shared" si="28"/>
        <v>45.463679999999997</v>
      </c>
      <c r="R527" s="229"/>
    </row>
    <row r="528" spans="1:19" s="8" customFormat="1" ht="42">
      <c r="A528" s="323"/>
      <c r="B528" s="318"/>
      <c r="C528" s="318"/>
      <c r="D528" s="318"/>
      <c r="E528" s="318"/>
      <c r="F528" s="323"/>
      <c r="G528" s="323"/>
      <c r="H528" s="323"/>
      <c r="I528" s="97" t="s">
        <v>680</v>
      </c>
      <c r="J528" s="333"/>
      <c r="K528" s="34" t="s">
        <v>83</v>
      </c>
      <c r="L528" s="30">
        <f>L529+L530</f>
        <v>7665.0280000000002</v>
      </c>
      <c r="M528" s="30">
        <f>M529+M530</f>
        <v>12162.761999999999</v>
      </c>
      <c r="N528" s="30">
        <f>N529+N530+N531</f>
        <v>11107.882</v>
      </c>
      <c r="O528" s="30">
        <f t="shared" ref="O528:P528" si="45">O529+O530+O531</f>
        <v>6530.835</v>
      </c>
      <c r="P528" s="30">
        <f t="shared" si="45"/>
        <v>9018.4480000000003</v>
      </c>
      <c r="Q528" s="30">
        <f t="shared" si="28"/>
        <v>46484.954999999994</v>
      </c>
      <c r="R528" s="88"/>
      <c r="S528" s="6"/>
    </row>
    <row r="529" spans="1:19" ht="22.5">
      <c r="A529" s="323"/>
      <c r="B529" s="318"/>
      <c r="C529" s="318"/>
      <c r="D529" s="318"/>
      <c r="E529" s="318"/>
      <c r="F529" s="323"/>
      <c r="G529" s="323"/>
      <c r="H529" s="323"/>
      <c r="I529" s="33" t="s">
        <v>181</v>
      </c>
      <c r="J529" s="333"/>
      <c r="K529" s="237" t="s">
        <v>11</v>
      </c>
      <c r="L529" s="13">
        <v>6519.7470000000003</v>
      </c>
      <c r="M529" s="13">
        <v>12061.962</v>
      </c>
      <c r="N529" s="13">
        <v>10728.285</v>
      </c>
      <c r="O529" s="13">
        <v>6380.835</v>
      </c>
      <c r="P529" s="13"/>
      <c r="Q529" s="13">
        <f t="shared" si="28"/>
        <v>35690.828999999998</v>
      </c>
      <c r="R529" s="229"/>
    </row>
    <row r="530" spans="1:19" ht="22.5">
      <c r="A530" s="323"/>
      <c r="B530" s="318"/>
      <c r="C530" s="318"/>
      <c r="D530" s="318"/>
      <c r="E530" s="318"/>
      <c r="F530" s="323"/>
      <c r="G530" s="323"/>
      <c r="H530" s="323"/>
      <c r="I530" s="33" t="s">
        <v>16</v>
      </c>
      <c r="J530" s="333"/>
      <c r="K530" s="237" t="s">
        <v>12</v>
      </c>
      <c r="L530" s="13">
        <v>1145.2809999999999</v>
      </c>
      <c r="M530" s="13">
        <v>100.8</v>
      </c>
      <c r="N530" s="13"/>
      <c r="O530" s="13"/>
      <c r="P530" s="13">
        <v>9018.4480000000003</v>
      </c>
      <c r="Q530" s="13">
        <f t="shared" si="28"/>
        <v>10264.528999999999</v>
      </c>
      <c r="R530" s="229"/>
    </row>
    <row r="531" spans="1:19" ht="78.75">
      <c r="A531" s="323"/>
      <c r="B531" s="318"/>
      <c r="C531" s="318"/>
      <c r="D531" s="318"/>
      <c r="E531" s="318"/>
      <c r="F531" s="323"/>
      <c r="G531" s="323"/>
      <c r="H531" s="323"/>
      <c r="I531" s="33" t="s">
        <v>170</v>
      </c>
      <c r="J531" s="333"/>
      <c r="K531" s="237" t="s">
        <v>57</v>
      </c>
      <c r="L531" s="13"/>
      <c r="M531" s="13"/>
      <c r="N531" s="13">
        <v>379.59699999999998</v>
      </c>
      <c r="O531" s="13">
        <v>150</v>
      </c>
      <c r="P531" s="13"/>
      <c r="Q531" s="13">
        <f t="shared" si="28"/>
        <v>529.59699999999998</v>
      </c>
      <c r="R531" s="229"/>
    </row>
    <row r="532" spans="1:19" s="8" customFormat="1" ht="42">
      <c r="A532" s="323"/>
      <c r="B532" s="318"/>
      <c r="C532" s="318"/>
      <c r="D532" s="318"/>
      <c r="E532" s="318"/>
      <c r="F532" s="323"/>
      <c r="G532" s="323"/>
      <c r="H532" s="323"/>
      <c r="I532" s="97" t="s">
        <v>681</v>
      </c>
      <c r="J532" s="333"/>
      <c r="K532" s="34" t="s">
        <v>57</v>
      </c>
      <c r="L532" s="30"/>
      <c r="M532" s="30"/>
      <c r="N532" s="30"/>
      <c r="O532" s="30"/>
      <c r="P532" s="30">
        <f>P533</f>
        <v>596.21900000000005</v>
      </c>
      <c r="Q532" s="30">
        <f t="shared" si="28"/>
        <v>596.21900000000005</v>
      </c>
      <c r="R532" s="88"/>
      <c r="S532" s="6"/>
    </row>
    <row r="533" spans="1:19" ht="22.5">
      <c r="A533" s="323"/>
      <c r="B533" s="318"/>
      <c r="C533" s="318"/>
      <c r="D533" s="318"/>
      <c r="E533" s="318"/>
      <c r="F533" s="323"/>
      <c r="G533" s="323"/>
      <c r="H533" s="323"/>
      <c r="I533" s="33" t="s">
        <v>16</v>
      </c>
      <c r="J533" s="333"/>
      <c r="K533" s="237" t="s">
        <v>12</v>
      </c>
      <c r="L533" s="13"/>
      <c r="M533" s="13"/>
      <c r="N533" s="13"/>
      <c r="O533" s="13"/>
      <c r="P533" s="13">
        <v>596.21900000000005</v>
      </c>
      <c r="Q533" s="13">
        <f t="shared" si="28"/>
        <v>596.21900000000005</v>
      </c>
      <c r="R533" s="229"/>
    </row>
    <row r="534" spans="1:19" s="8" customFormat="1" ht="52.5">
      <c r="A534" s="323"/>
      <c r="B534" s="318"/>
      <c r="C534" s="318"/>
      <c r="D534" s="318"/>
      <c r="E534" s="318"/>
      <c r="F534" s="323"/>
      <c r="G534" s="323"/>
      <c r="H534" s="323"/>
      <c r="I534" s="97" t="s">
        <v>682</v>
      </c>
      <c r="J534" s="333"/>
      <c r="K534" s="34" t="s">
        <v>133</v>
      </c>
      <c r="L534" s="30"/>
      <c r="M534" s="30">
        <f>M535+M536</f>
        <v>9922.2119999999995</v>
      </c>
      <c r="N534" s="30">
        <f>N535+N536+N537</f>
        <v>10036.704</v>
      </c>
      <c r="O534" s="30">
        <f t="shared" ref="O534:P534" si="46">O535+O536+O537</f>
        <v>9398.8389999999999</v>
      </c>
      <c r="P534" s="30">
        <f t="shared" si="46"/>
        <v>11650.825000000001</v>
      </c>
      <c r="Q534" s="30">
        <f t="shared" si="28"/>
        <v>41008.58</v>
      </c>
      <c r="R534" s="88"/>
      <c r="S534" s="6"/>
    </row>
    <row r="535" spans="1:19" ht="22.5">
      <c r="A535" s="323"/>
      <c r="B535" s="318"/>
      <c r="C535" s="318"/>
      <c r="D535" s="318"/>
      <c r="E535" s="318"/>
      <c r="F535" s="323"/>
      <c r="G535" s="323"/>
      <c r="H535" s="323"/>
      <c r="I535" s="33" t="s">
        <v>181</v>
      </c>
      <c r="J535" s="333"/>
      <c r="K535" s="237" t="s">
        <v>11</v>
      </c>
      <c r="L535" s="13"/>
      <c r="M535" s="13">
        <v>1000</v>
      </c>
      <c r="N535" s="13"/>
      <c r="O535" s="13">
        <v>4004.404</v>
      </c>
      <c r="P535" s="13"/>
      <c r="Q535" s="13">
        <f t="shared" si="28"/>
        <v>5004.4040000000005</v>
      </c>
      <c r="R535" s="229"/>
    </row>
    <row r="536" spans="1:19" ht="22.5">
      <c r="A536" s="323"/>
      <c r="B536" s="318"/>
      <c r="C536" s="318"/>
      <c r="D536" s="318"/>
      <c r="E536" s="318"/>
      <c r="F536" s="323"/>
      <c r="G536" s="323"/>
      <c r="H536" s="323"/>
      <c r="I536" s="33" t="s">
        <v>16</v>
      </c>
      <c r="J536" s="333"/>
      <c r="K536" s="237" t="s">
        <v>12</v>
      </c>
      <c r="L536" s="13"/>
      <c r="M536" s="13">
        <v>8922.2119999999995</v>
      </c>
      <c r="N536" s="13"/>
      <c r="O536" s="13"/>
      <c r="P536" s="13">
        <v>11650.825000000001</v>
      </c>
      <c r="Q536" s="13">
        <f t="shared" si="28"/>
        <v>20573.037</v>
      </c>
      <c r="R536" s="229"/>
    </row>
    <row r="537" spans="1:19" ht="78.75">
      <c r="A537" s="323"/>
      <c r="B537" s="318"/>
      <c r="C537" s="318"/>
      <c r="D537" s="318"/>
      <c r="E537" s="318"/>
      <c r="F537" s="323"/>
      <c r="G537" s="323"/>
      <c r="H537" s="323"/>
      <c r="I537" s="33" t="s">
        <v>170</v>
      </c>
      <c r="J537" s="333"/>
      <c r="K537" s="237" t="s">
        <v>57</v>
      </c>
      <c r="L537" s="13"/>
      <c r="M537" s="13"/>
      <c r="N537" s="13">
        <v>10036.704</v>
      </c>
      <c r="O537" s="13">
        <v>5394.4350000000004</v>
      </c>
      <c r="P537" s="13"/>
      <c r="Q537" s="13">
        <f t="shared" si="28"/>
        <v>15431.138999999999</v>
      </c>
      <c r="R537" s="229"/>
    </row>
    <row r="538" spans="1:19" s="8" customFormat="1" ht="73.5">
      <c r="A538" s="323"/>
      <c r="B538" s="318"/>
      <c r="C538" s="318"/>
      <c r="D538" s="318"/>
      <c r="E538" s="318"/>
      <c r="F538" s="323"/>
      <c r="G538" s="323"/>
      <c r="H538" s="323"/>
      <c r="I538" s="97" t="s">
        <v>683</v>
      </c>
      <c r="J538" s="333"/>
      <c r="K538" s="34" t="s">
        <v>134</v>
      </c>
      <c r="L538" s="30"/>
      <c r="M538" s="30">
        <f>M539</f>
        <v>5.3565209999999999</v>
      </c>
      <c r="N538" s="30"/>
      <c r="O538" s="30"/>
      <c r="P538" s="30"/>
      <c r="Q538" s="30">
        <f t="shared" ref="Q538:Q595" si="47">P538+O538+N538+M538+L538</f>
        <v>5.3565209999999999</v>
      </c>
      <c r="R538" s="88"/>
      <c r="S538" s="6"/>
    </row>
    <row r="539" spans="1:19" ht="22.5">
      <c r="A539" s="323"/>
      <c r="B539" s="318"/>
      <c r="C539" s="318"/>
      <c r="D539" s="318"/>
      <c r="E539" s="318"/>
      <c r="F539" s="323"/>
      <c r="G539" s="323"/>
      <c r="H539" s="323"/>
      <c r="I539" s="33" t="s">
        <v>181</v>
      </c>
      <c r="J539" s="333"/>
      <c r="K539" s="237" t="s">
        <v>11</v>
      </c>
      <c r="L539" s="13"/>
      <c r="M539" s="13">
        <v>5.3565209999999999</v>
      </c>
      <c r="N539" s="13"/>
      <c r="O539" s="13"/>
      <c r="P539" s="13"/>
      <c r="Q539" s="13">
        <f t="shared" si="47"/>
        <v>5.3565209999999999</v>
      </c>
      <c r="R539" s="229"/>
    </row>
    <row r="540" spans="1:19" s="8" customFormat="1" ht="73.5">
      <c r="A540" s="323"/>
      <c r="B540" s="318"/>
      <c r="C540" s="318"/>
      <c r="D540" s="318"/>
      <c r="E540" s="318"/>
      <c r="F540" s="323"/>
      <c r="G540" s="323"/>
      <c r="H540" s="323"/>
      <c r="I540" s="97" t="s">
        <v>684</v>
      </c>
      <c r="J540" s="333"/>
      <c r="K540" s="34" t="s">
        <v>17</v>
      </c>
      <c r="L540" s="30">
        <f>L541</f>
        <v>0.20875663999999999</v>
      </c>
      <c r="M540" s="30"/>
      <c r="N540" s="30"/>
      <c r="O540" s="30"/>
      <c r="P540" s="30"/>
      <c r="Q540" s="30">
        <f t="shared" si="47"/>
        <v>0.20875663999999999</v>
      </c>
      <c r="R540" s="88"/>
      <c r="S540" s="6"/>
    </row>
    <row r="541" spans="1:19" ht="22.5">
      <c r="A541" s="323"/>
      <c r="B541" s="318"/>
      <c r="C541" s="318"/>
      <c r="D541" s="318"/>
      <c r="E541" s="318"/>
      <c r="F541" s="323"/>
      <c r="G541" s="323"/>
      <c r="H541" s="323"/>
      <c r="I541" s="33" t="s">
        <v>181</v>
      </c>
      <c r="J541" s="333"/>
      <c r="K541" s="237" t="s">
        <v>11</v>
      </c>
      <c r="L541" s="13">
        <v>0.20875663999999999</v>
      </c>
      <c r="M541" s="13"/>
      <c r="N541" s="13"/>
      <c r="O541" s="13"/>
      <c r="P541" s="13"/>
      <c r="Q541" s="13">
        <f t="shared" si="47"/>
        <v>0.20875663999999999</v>
      </c>
      <c r="R541" s="229"/>
    </row>
    <row r="542" spans="1:19" s="8" customFormat="1" ht="63">
      <c r="A542" s="323"/>
      <c r="B542" s="318"/>
      <c r="C542" s="318"/>
      <c r="D542" s="318"/>
      <c r="E542" s="318"/>
      <c r="F542" s="323"/>
      <c r="G542" s="323"/>
      <c r="H542" s="323"/>
      <c r="I542" s="97" t="s">
        <v>685</v>
      </c>
      <c r="J542" s="333"/>
      <c r="K542" s="34" t="s">
        <v>686</v>
      </c>
      <c r="L542" s="30">
        <f>L543+L544</f>
        <v>2153.1480000000001</v>
      </c>
      <c r="M542" s="30">
        <f>M543+M544</f>
        <v>3300</v>
      </c>
      <c r="N542" s="30">
        <f>N543+N544+N545+N546</f>
        <v>4652.1570000000002</v>
      </c>
      <c r="O542" s="30">
        <f t="shared" ref="O542:P542" si="48">O543+O544+O545+O546</f>
        <v>6249.57</v>
      </c>
      <c r="P542" s="30">
        <f t="shared" si="48"/>
        <v>9181.8119999999999</v>
      </c>
      <c r="Q542" s="30">
        <f t="shared" si="47"/>
        <v>25536.687000000002</v>
      </c>
      <c r="R542" s="88"/>
      <c r="S542" s="6"/>
    </row>
    <row r="543" spans="1:19" ht="22.5">
      <c r="A543" s="323"/>
      <c r="B543" s="318"/>
      <c r="C543" s="318"/>
      <c r="D543" s="318"/>
      <c r="E543" s="318"/>
      <c r="F543" s="323"/>
      <c r="G543" s="323"/>
      <c r="H543" s="323"/>
      <c r="I543" s="33" t="s">
        <v>181</v>
      </c>
      <c r="J543" s="333"/>
      <c r="K543" s="237" t="s">
        <v>11</v>
      </c>
      <c r="L543" s="13">
        <v>963.14800000000002</v>
      </c>
      <c r="M543" s="13">
        <v>3300</v>
      </c>
      <c r="N543" s="13">
        <v>1696.5509999999999</v>
      </c>
      <c r="O543" s="13">
        <v>6249.57</v>
      </c>
      <c r="P543" s="13"/>
      <c r="Q543" s="13">
        <f t="shared" si="47"/>
        <v>12209.268999999998</v>
      </c>
      <c r="R543" s="229"/>
    </row>
    <row r="544" spans="1:19" ht="22.5">
      <c r="A544" s="323"/>
      <c r="B544" s="318"/>
      <c r="C544" s="318"/>
      <c r="D544" s="318"/>
      <c r="E544" s="318"/>
      <c r="F544" s="323"/>
      <c r="G544" s="323"/>
      <c r="H544" s="323"/>
      <c r="I544" s="33" t="s">
        <v>16</v>
      </c>
      <c r="J544" s="333"/>
      <c r="K544" s="237" t="s">
        <v>12</v>
      </c>
      <c r="L544" s="13">
        <v>1190</v>
      </c>
      <c r="M544" s="13"/>
      <c r="N544" s="13"/>
      <c r="O544" s="13"/>
      <c r="P544" s="13">
        <v>9181.8119999999999</v>
      </c>
      <c r="Q544" s="13">
        <f t="shared" si="47"/>
        <v>10371.812</v>
      </c>
      <c r="R544" s="229"/>
    </row>
    <row r="545" spans="1:19" ht="33.75">
      <c r="A545" s="323"/>
      <c r="B545" s="318"/>
      <c r="C545" s="318"/>
      <c r="D545" s="318"/>
      <c r="E545" s="318"/>
      <c r="F545" s="323"/>
      <c r="G545" s="323"/>
      <c r="H545" s="323"/>
      <c r="I545" s="33" t="s">
        <v>72</v>
      </c>
      <c r="J545" s="333"/>
      <c r="K545" s="237" t="s">
        <v>56</v>
      </c>
      <c r="L545" s="13"/>
      <c r="M545" s="13"/>
      <c r="N545" s="13">
        <v>2884.4760000000001</v>
      </c>
      <c r="O545" s="13"/>
      <c r="P545" s="13"/>
      <c r="Q545" s="13">
        <f t="shared" si="47"/>
        <v>2884.4760000000001</v>
      </c>
      <c r="R545" s="229"/>
    </row>
    <row r="546" spans="1:19" ht="78.75">
      <c r="A546" s="323"/>
      <c r="B546" s="318"/>
      <c r="C546" s="318"/>
      <c r="D546" s="318"/>
      <c r="E546" s="318"/>
      <c r="F546" s="323"/>
      <c r="G546" s="323"/>
      <c r="H546" s="323"/>
      <c r="I546" s="33" t="s">
        <v>170</v>
      </c>
      <c r="J546" s="333"/>
      <c r="K546" s="237" t="s">
        <v>57</v>
      </c>
      <c r="L546" s="13"/>
      <c r="M546" s="13"/>
      <c r="N546" s="13">
        <v>71.13</v>
      </c>
      <c r="O546" s="13"/>
      <c r="P546" s="13"/>
      <c r="Q546" s="13">
        <f t="shared" si="47"/>
        <v>71.13</v>
      </c>
      <c r="R546" s="229"/>
    </row>
    <row r="547" spans="1:19" s="8" customFormat="1" ht="73.5">
      <c r="A547" s="323"/>
      <c r="B547" s="318"/>
      <c r="C547" s="318"/>
      <c r="D547" s="318"/>
      <c r="E547" s="318"/>
      <c r="F547" s="323"/>
      <c r="G547" s="323"/>
      <c r="H547" s="323"/>
      <c r="I547" s="97" t="s">
        <v>687</v>
      </c>
      <c r="J547" s="333"/>
      <c r="K547" s="34" t="s">
        <v>213</v>
      </c>
      <c r="L547" s="30"/>
      <c r="M547" s="30">
        <f>M548</f>
        <v>681.2049882</v>
      </c>
      <c r="N547" s="30">
        <f>N548+N549</f>
        <v>1149.9999984000001</v>
      </c>
      <c r="O547" s="30">
        <f t="shared" ref="O547:P547" si="49">O548+O549</f>
        <v>1300</v>
      </c>
      <c r="P547" s="30">
        <f t="shared" si="49"/>
        <v>1300</v>
      </c>
      <c r="Q547" s="30">
        <f t="shared" si="47"/>
        <v>4431.2049865999998</v>
      </c>
      <c r="R547" s="88"/>
      <c r="S547" s="6"/>
    </row>
    <row r="548" spans="1:19" ht="22.5">
      <c r="A548" s="323"/>
      <c r="B548" s="318"/>
      <c r="C548" s="318"/>
      <c r="D548" s="318"/>
      <c r="E548" s="318"/>
      <c r="F548" s="323"/>
      <c r="G548" s="323"/>
      <c r="H548" s="323"/>
      <c r="I548" s="33" t="s">
        <v>16</v>
      </c>
      <c r="J548" s="333"/>
      <c r="K548" s="237" t="s">
        <v>12</v>
      </c>
      <c r="L548" s="13"/>
      <c r="M548" s="13">
        <v>681.2049882</v>
      </c>
      <c r="N548" s="13"/>
      <c r="O548" s="13"/>
      <c r="P548" s="13">
        <v>1300</v>
      </c>
      <c r="Q548" s="13">
        <f t="shared" si="47"/>
        <v>1981.2049882000001</v>
      </c>
      <c r="R548" s="229"/>
    </row>
    <row r="549" spans="1:19" ht="78.75">
      <c r="A549" s="323"/>
      <c r="B549" s="318"/>
      <c r="C549" s="318"/>
      <c r="D549" s="318"/>
      <c r="E549" s="318"/>
      <c r="F549" s="323"/>
      <c r="G549" s="323"/>
      <c r="H549" s="323"/>
      <c r="I549" s="33" t="s">
        <v>170</v>
      </c>
      <c r="J549" s="333"/>
      <c r="K549" s="237" t="s">
        <v>57</v>
      </c>
      <c r="L549" s="13"/>
      <c r="M549" s="13"/>
      <c r="N549" s="13">
        <v>1149.9999984000001</v>
      </c>
      <c r="O549" s="13">
        <v>1300</v>
      </c>
      <c r="P549" s="13"/>
      <c r="Q549" s="13">
        <f t="shared" si="47"/>
        <v>2449.9999984000001</v>
      </c>
      <c r="R549" s="229"/>
    </row>
    <row r="550" spans="1:19" s="8" customFormat="1" ht="73.5">
      <c r="A550" s="323"/>
      <c r="B550" s="318"/>
      <c r="C550" s="318"/>
      <c r="D550" s="318"/>
      <c r="E550" s="318"/>
      <c r="F550" s="323"/>
      <c r="G550" s="323"/>
      <c r="H550" s="323"/>
      <c r="I550" s="97" t="s">
        <v>688</v>
      </c>
      <c r="J550" s="333"/>
      <c r="K550" s="34" t="s">
        <v>689</v>
      </c>
      <c r="L550" s="30"/>
      <c r="M550" s="30">
        <f>M551</f>
        <v>57.747</v>
      </c>
      <c r="N550" s="30"/>
      <c r="O550" s="30"/>
      <c r="P550" s="30"/>
      <c r="Q550" s="30">
        <f t="shared" si="47"/>
        <v>57.747</v>
      </c>
      <c r="R550" s="88"/>
      <c r="S550" s="6"/>
    </row>
    <row r="551" spans="1:19" ht="22.5">
      <c r="A551" s="323"/>
      <c r="B551" s="318"/>
      <c r="C551" s="318"/>
      <c r="D551" s="318"/>
      <c r="E551" s="318"/>
      <c r="F551" s="323"/>
      <c r="G551" s="323"/>
      <c r="H551" s="323"/>
      <c r="I551" s="33" t="s">
        <v>16</v>
      </c>
      <c r="J551" s="333"/>
      <c r="K551" s="237" t="s">
        <v>12</v>
      </c>
      <c r="L551" s="13"/>
      <c r="M551" s="13">
        <v>57.747</v>
      </c>
      <c r="N551" s="13"/>
      <c r="O551" s="13"/>
      <c r="P551" s="13"/>
      <c r="Q551" s="13">
        <f t="shared" si="47"/>
        <v>57.747</v>
      </c>
      <c r="R551" s="229"/>
    </row>
    <row r="552" spans="1:19" s="8" customFormat="1" ht="73.5">
      <c r="A552" s="323"/>
      <c r="B552" s="318"/>
      <c r="C552" s="318"/>
      <c r="D552" s="318"/>
      <c r="E552" s="318"/>
      <c r="F552" s="323"/>
      <c r="G552" s="323"/>
      <c r="H552" s="323"/>
      <c r="I552" s="97" t="s">
        <v>690</v>
      </c>
      <c r="J552" s="333"/>
      <c r="K552" s="34" t="s">
        <v>691</v>
      </c>
      <c r="L552" s="30">
        <v>31.296780600000002</v>
      </c>
      <c r="M552" s="30">
        <f>M553</f>
        <v>20</v>
      </c>
      <c r="N552" s="30">
        <f>N553+N554</f>
        <v>28.334999</v>
      </c>
      <c r="O552" s="30"/>
      <c r="P552" s="30"/>
      <c r="Q552" s="30">
        <f t="shared" si="47"/>
        <v>79.631779600000002</v>
      </c>
      <c r="R552" s="88"/>
      <c r="S552" s="6"/>
    </row>
    <row r="553" spans="1:19" ht="22.5">
      <c r="A553" s="323"/>
      <c r="B553" s="318"/>
      <c r="C553" s="318"/>
      <c r="D553" s="318"/>
      <c r="E553" s="318"/>
      <c r="F553" s="323"/>
      <c r="G553" s="323"/>
      <c r="H553" s="323"/>
      <c r="I553" s="33" t="s">
        <v>16</v>
      </c>
      <c r="J553" s="333"/>
      <c r="K553" s="237" t="s">
        <v>12</v>
      </c>
      <c r="L553" s="13"/>
      <c r="M553" s="13">
        <v>20</v>
      </c>
      <c r="N553" s="13"/>
      <c r="O553" s="13"/>
      <c r="P553" s="13"/>
      <c r="Q553" s="13">
        <f t="shared" si="47"/>
        <v>20</v>
      </c>
      <c r="R553" s="229"/>
    </row>
    <row r="554" spans="1:19" ht="78.75">
      <c r="A554" s="323"/>
      <c r="B554" s="318"/>
      <c r="C554" s="318"/>
      <c r="D554" s="318"/>
      <c r="E554" s="318"/>
      <c r="F554" s="323"/>
      <c r="G554" s="323"/>
      <c r="H554" s="323"/>
      <c r="I554" s="33" t="s">
        <v>170</v>
      </c>
      <c r="J554" s="333"/>
      <c r="K554" s="237" t="s">
        <v>57</v>
      </c>
      <c r="L554" s="13"/>
      <c r="M554" s="13"/>
      <c r="N554" s="13">
        <v>28.334999</v>
      </c>
      <c r="O554" s="13"/>
      <c r="P554" s="13"/>
      <c r="Q554" s="13">
        <f t="shared" si="47"/>
        <v>28.334999</v>
      </c>
      <c r="R554" s="229"/>
    </row>
    <row r="555" spans="1:19" s="8" customFormat="1" ht="84">
      <c r="A555" s="323"/>
      <c r="B555" s="318"/>
      <c r="C555" s="318"/>
      <c r="D555" s="318"/>
      <c r="E555" s="318"/>
      <c r="F555" s="323"/>
      <c r="G555" s="323"/>
      <c r="H555" s="323"/>
      <c r="I555" s="97" t="s">
        <v>692</v>
      </c>
      <c r="J555" s="333"/>
      <c r="K555" s="34" t="s">
        <v>174</v>
      </c>
      <c r="L555" s="30">
        <v>30</v>
      </c>
      <c r="M555" s="30"/>
      <c r="N555" s="30">
        <f>N556</f>
        <v>95.950999999999993</v>
      </c>
      <c r="O555" s="30"/>
      <c r="P555" s="30"/>
      <c r="Q555" s="30">
        <f t="shared" si="47"/>
        <v>125.95099999999999</v>
      </c>
      <c r="R555" s="88"/>
      <c r="S555" s="6"/>
    </row>
    <row r="556" spans="1:19" ht="78.75">
      <c r="A556" s="323"/>
      <c r="B556" s="318"/>
      <c r="C556" s="318"/>
      <c r="D556" s="318"/>
      <c r="E556" s="318"/>
      <c r="F556" s="323"/>
      <c r="G556" s="323"/>
      <c r="H556" s="323"/>
      <c r="I556" s="33" t="s">
        <v>170</v>
      </c>
      <c r="J556" s="333"/>
      <c r="K556" s="237" t="s">
        <v>57</v>
      </c>
      <c r="L556" s="13"/>
      <c r="M556" s="13"/>
      <c r="N556" s="13">
        <v>95.950999999999993</v>
      </c>
      <c r="O556" s="13"/>
      <c r="P556" s="13"/>
      <c r="Q556" s="13">
        <f t="shared" si="47"/>
        <v>95.950999999999993</v>
      </c>
      <c r="R556" s="229"/>
    </row>
    <row r="557" spans="1:19" s="8" customFormat="1" ht="42">
      <c r="A557" s="323"/>
      <c r="B557" s="318"/>
      <c r="C557" s="318"/>
      <c r="D557" s="318"/>
      <c r="E557" s="318"/>
      <c r="F557" s="323"/>
      <c r="G557" s="323"/>
      <c r="H557" s="323"/>
      <c r="I557" s="97" t="s">
        <v>81</v>
      </c>
      <c r="J557" s="333"/>
      <c r="K557" s="34" t="s">
        <v>84</v>
      </c>
      <c r="L557" s="30">
        <v>444.77021760000002</v>
      </c>
      <c r="M557" s="30"/>
      <c r="N557" s="30">
        <f>N558</f>
        <v>191.678496</v>
      </c>
      <c r="O557" s="30"/>
      <c r="P557" s="30">
        <f t="shared" ref="P557" si="50">P558</f>
        <v>237.71299999999999</v>
      </c>
      <c r="Q557" s="30">
        <f t="shared" si="47"/>
        <v>874.16171359999998</v>
      </c>
      <c r="R557" s="88"/>
      <c r="S557" s="6"/>
    </row>
    <row r="558" spans="1:19" ht="22.5">
      <c r="A558" s="323"/>
      <c r="B558" s="318"/>
      <c r="C558" s="318"/>
      <c r="D558" s="318"/>
      <c r="E558" s="318"/>
      <c r="F558" s="323"/>
      <c r="G558" s="323"/>
      <c r="H558" s="323"/>
      <c r="I558" s="33" t="s">
        <v>16</v>
      </c>
      <c r="J558" s="333"/>
      <c r="K558" s="237" t="s">
        <v>12</v>
      </c>
      <c r="L558" s="13"/>
      <c r="M558" s="13"/>
      <c r="N558" s="13">
        <v>191.678496</v>
      </c>
      <c r="O558" s="13"/>
      <c r="P558" s="13">
        <v>237.71299999999999</v>
      </c>
      <c r="Q558" s="13">
        <f t="shared" si="47"/>
        <v>429.39149599999996</v>
      </c>
      <c r="R558" s="229"/>
    </row>
    <row r="559" spans="1:19" s="8" customFormat="1" ht="21">
      <c r="A559" s="323"/>
      <c r="B559" s="318"/>
      <c r="C559" s="318"/>
      <c r="D559" s="318"/>
      <c r="E559" s="318"/>
      <c r="F559" s="323"/>
      <c r="G559" s="323"/>
      <c r="H559" s="323"/>
      <c r="I559" s="97" t="s">
        <v>693</v>
      </c>
      <c r="J559" s="333"/>
      <c r="K559" s="34" t="s">
        <v>150</v>
      </c>
      <c r="L559" s="30"/>
      <c r="M559" s="30">
        <f>M560</f>
        <v>2519.7649999999999</v>
      </c>
      <c r="N559" s="30">
        <f>N560+N561</f>
        <v>2924.029</v>
      </c>
      <c r="O559" s="30">
        <f t="shared" ref="O559" si="51">O560+O561</f>
        <v>4104.1989999999996</v>
      </c>
      <c r="P559" s="30"/>
      <c r="Q559" s="30">
        <f t="shared" si="47"/>
        <v>9547.9929999999986</v>
      </c>
      <c r="R559" s="88"/>
      <c r="S559" s="6"/>
    </row>
    <row r="560" spans="1:19" ht="22.5">
      <c r="A560" s="323"/>
      <c r="B560" s="318"/>
      <c r="C560" s="318"/>
      <c r="D560" s="318"/>
      <c r="E560" s="318"/>
      <c r="F560" s="323"/>
      <c r="G560" s="323"/>
      <c r="H560" s="323"/>
      <c r="I560" s="33" t="s">
        <v>16</v>
      </c>
      <c r="J560" s="333"/>
      <c r="K560" s="237" t="s">
        <v>12</v>
      </c>
      <c r="L560" s="13"/>
      <c r="M560" s="13">
        <v>2519.7649999999999</v>
      </c>
      <c r="N560" s="13"/>
      <c r="O560" s="13"/>
      <c r="P560" s="13"/>
      <c r="Q560" s="13">
        <f t="shared" si="47"/>
        <v>2519.7649999999999</v>
      </c>
      <c r="R560" s="229"/>
    </row>
    <row r="561" spans="1:19" ht="78.75">
      <c r="A561" s="323"/>
      <c r="B561" s="318"/>
      <c r="C561" s="318"/>
      <c r="D561" s="318"/>
      <c r="E561" s="318"/>
      <c r="F561" s="323"/>
      <c r="G561" s="323"/>
      <c r="H561" s="323"/>
      <c r="I561" s="33" t="s">
        <v>170</v>
      </c>
      <c r="J561" s="333"/>
      <c r="K561" s="237" t="s">
        <v>57</v>
      </c>
      <c r="L561" s="13"/>
      <c r="M561" s="13"/>
      <c r="N561" s="13">
        <v>2924.029</v>
      </c>
      <c r="O561" s="13">
        <v>4104.1989999999996</v>
      </c>
      <c r="P561" s="13"/>
      <c r="Q561" s="13">
        <f t="shared" si="47"/>
        <v>7028.2279999999992</v>
      </c>
      <c r="R561" s="229"/>
    </row>
    <row r="562" spans="1:19" s="8" customFormat="1" ht="73.5">
      <c r="A562" s="323"/>
      <c r="B562" s="318"/>
      <c r="C562" s="318"/>
      <c r="D562" s="318"/>
      <c r="E562" s="318"/>
      <c r="F562" s="323"/>
      <c r="G562" s="323"/>
      <c r="H562" s="323"/>
      <c r="I562" s="97" t="s">
        <v>694</v>
      </c>
      <c r="J562" s="333"/>
      <c r="K562" s="34" t="s">
        <v>283</v>
      </c>
      <c r="L562" s="30"/>
      <c r="M562" s="30"/>
      <c r="N562" s="30"/>
      <c r="O562" s="30">
        <f>O563</f>
        <v>379.49</v>
      </c>
      <c r="P562" s="30">
        <f>P563</f>
        <v>646.33500000000004</v>
      </c>
      <c r="Q562" s="30">
        <f t="shared" si="47"/>
        <v>1025.825</v>
      </c>
      <c r="R562" s="88"/>
      <c r="S562" s="6"/>
    </row>
    <row r="563" spans="1:19" ht="22.5">
      <c r="A563" s="323"/>
      <c r="B563" s="318"/>
      <c r="C563" s="318"/>
      <c r="D563" s="318"/>
      <c r="E563" s="318"/>
      <c r="F563" s="323"/>
      <c r="G563" s="323"/>
      <c r="H563" s="323"/>
      <c r="I563" s="33" t="s">
        <v>181</v>
      </c>
      <c r="J563" s="333"/>
      <c r="K563" s="237" t="s">
        <v>11</v>
      </c>
      <c r="L563" s="13"/>
      <c r="M563" s="13"/>
      <c r="N563" s="13"/>
      <c r="O563" s="13">
        <v>379.49</v>
      </c>
      <c r="P563" s="13">
        <v>646.33500000000004</v>
      </c>
      <c r="Q563" s="13">
        <f t="shared" si="47"/>
        <v>1025.825</v>
      </c>
      <c r="R563" s="229"/>
    </row>
    <row r="564" spans="1:19" s="8" customFormat="1" ht="31.5">
      <c r="A564" s="323"/>
      <c r="B564" s="318"/>
      <c r="C564" s="318"/>
      <c r="D564" s="318"/>
      <c r="E564" s="318"/>
      <c r="F564" s="323"/>
      <c r="G564" s="323"/>
      <c r="H564" s="323"/>
      <c r="I564" s="97" t="s">
        <v>306</v>
      </c>
      <c r="J564" s="333"/>
      <c r="K564" s="34" t="s">
        <v>49</v>
      </c>
      <c r="L564" s="30"/>
      <c r="M564" s="30"/>
      <c r="N564" s="30"/>
      <c r="O564" s="30">
        <f>O565</f>
        <v>175.35300000000001</v>
      </c>
      <c r="P564" s="30"/>
      <c r="Q564" s="30">
        <f t="shared" si="47"/>
        <v>175.35300000000001</v>
      </c>
      <c r="R564" s="88"/>
      <c r="S564" s="6"/>
    </row>
    <row r="565" spans="1:19" ht="22.5">
      <c r="A565" s="323"/>
      <c r="B565" s="318"/>
      <c r="C565" s="318"/>
      <c r="D565" s="318"/>
      <c r="E565" s="318"/>
      <c r="F565" s="323"/>
      <c r="G565" s="323"/>
      <c r="H565" s="323"/>
      <c r="I565" s="33" t="s">
        <v>16</v>
      </c>
      <c r="J565" s="333"/>
      <c r="K565" s="237" t="s">
        <v>12</v>
      </c>
      <c r="L565" s="13"/>
      <c r="M565" s="13"/>
      <c r="N565" s="13"/>
      <c r="O565" s="13">
        <v>175.35300000000001</v>
      </c>
      <c r="P565" s="13"/>
      <c r="Q565" s="13">
        <f t="shared" si="47"/>
        <v>175.35300000000001</v>
      </c>
      <c r="R565" s="229"/>
    </row>
    <row r="566" spans="1:19" s="8" customFormat="1" ht="63">
      <c r="A566" s="323"/>
      <c r="B566" s="318"/>
      <c r="C566" s="318"/>
      <c r="D566" s="318"/>
      <c r="E566" s="318"/>
      <c r="F566" s="323"/>
      <c r="G566" s="323"/>
      <c r="H566" s="323"/>
      <c r="I566" s="97" t="s">
        <v>131</v>
      </c>
      <c r="J566" s="333"/>
      <c r="K566" s="34" t="s">
        <v>155</v>
      </c>
      <c r="L566" s="30"/>
      <c r="M566" s="30">
        <v>41.13</v>
      </c>
      <c r="N566" s="30"/>
      <c r="O566" s="30"/>
      <c r="P566" s="30"/>
      <c r="Q566" s="30">
        <f t="shared" si="47"/>
        <v>41.13</v>
      </c>
      <c r="R566" s="88"/>
      <c r="S566" s="6"/>
    </row>
    <row r="567" spans="1:19" s="8" customFormat="1" ht="42">
      <c r="A567" s="323"/>
      <c r="B567" s="318"/>
      <c r="C567" s="318"/>
      <c r="D567" s="318"/>
      <c r="E567" s="318"/>
      <c r="F567" s="323"/>
      <c r="G567" s="323"/>
      <c r="H567" s="323"/>
      <c r="I567" s="97" t="s">
        <v>695</v>
      </c>
      <c r="J567" s="333"/>
      <c r="K567" s="34" t="s">
        <v>463</v>
      </c>
      <c r="L567" s="30">
        <v>2300</v>
      </c>
      <c r="M567" s="30">
        <v>1812.01</v>
      </c>
      <c r="N567" s="30"/>
      <c r="O567" s="30"/>
      <c r="P567" s="30"/>
      <c r="Q567" s="30">
        <f t="shared" si="47"/>
        <v>4112.01</v>
      </c>
      <c r="R567" s="88"/>
      <c r="S567" s="6"/>
    </row>
    <row r="568" spans="1:19" s="8" customFormat="1" ht="220.5">
      <c r="A568" s="323"/>
      <c r="B568" s="318"/>
      <c r="C568" s="318"/>
      <c r="D568" s="318"/>
      <c r="E568" s="318"/>
      <c r="F568" s="323"/>
      <c r="G568" s="323"/>
      <c r="H568" s="323"/>
      <c r="I568" s="97" t="s">
        <v>696</v>
      </c>
      <c r="J568" s="333"/>
      <c r="K568" s="34" t="s">
        <v>697</v>
      </c>
      <c r="L568" s="30"/>
      <c r="M568" s="30">
        <v>1146.5039999999999</v>
      </c>
      <c r="N568" s="30"/>
      <c r="O568" s="30"/>
      <c r="P568" s="30"/>
      <c r="Q568" s="30">
        <f t="shared" si="47"/>
        <v>1146.5039999999999</v>
      </c>
      <c r="R568" s="88"/>
      <c r="S568" s="6"/>
    </row>
    <row r="569" spans="1:19" s="8" customFormat="1" ht="42">
      <c r="A569" s="323"/>
      <c r="B569" s="318"/>
      <c r="C569" s="318"/>
      <c r="D569" s="318"/>
      <c r="E569" s="318"/>
      <c r="F569" s="323"/>
      <c r="G569" s="323"/>
      <c r="H569" s="323"/>
      <c r="I569" s="97" t="s">
        <v>698</v>
      </c>
      <c r="J569" s="333"/>
      <c r="K569" s="34" t="s">
        <v>699</v>
      </c>
      <c r="L569" s="30">
        <v>3625.2202665</v>
      </c>
      <c r="M569" s="30">
        <f>M570+M571</f>
        <v>8434.6094654000008</v>
      </c>
      <c r="N569" s="30">
        <f>N570+N571+N572+N573</f>
        <v>8184.5254887999999</v>
      </c>
      <c r="O569" s="30">
        <f t="shared" ref="O569:P569" si="52">O570+O571+O572+O573</f>
        <v>7957.4968451999994</v>
      </c>
      <c r="P569" s="30">
        <f t="shared" si="52"/>
        <v>5060.5119999999997</v>
      </c>
      <c r="Q569" s="30">
        <f t="shared" si="47"/>
        <v>33262.364065899994</v>
      </c>
      <c r="R569" s="88"/>
      <c r="S569" s="6"/>
    </row>
    <row r="570" spans="1:19" ht="22.5">
      <c r="A570" s="323"/>
      <c r="B570" s="318"/>
      <c r="C570" s="318"/>
      <c r="D570" s="318"/>
      <c r="E570" s="318"/>
      <c r="F570" s="323"/>
      <c r="G570" s="323"/>
      <c r="H570" s="323"/>
      <c r="I570" s="33" t="s">
        <v>181</v>
      </c>
      <c r="J570" s="333"/>
      <c r="K570" s="237" t="s">
        <v>11</v>
      </c>
      <c r="L570" s="13"/>
      <c r="M570" s="13">
        <v>6609.7240000000002</v>
      </c>
      <c r="N570" s="13">
        <v>4768.7459984999996</v>
      </c>
      <c r="O570" s="13">
        <v>5874.0527057999998</v>
      </c>
      <c r="P570" s="13"/>
      <c r="Q570" s="13">
        <f t="shared" si="47"/>
        <v>17252.522704299998</v>
      </c>
      <c r="R570" s="229"/>
    </row>
    <row r="571" spans="1:19" ht="22.5">
      <c r="A571" s="323"/>
      <c r="B571" s="318"/>
      <c r="C571" s="318"/>
      <c r="D571" s="318"/>
      <c r="E571" s="318"/>
      <c r="F571" s="323"/>
      <c r="G571" s="323"/>
      <c r="H571" s="323"/>
      <c r="I571" s="33" t="s">
        <v>16</v>
      </c>
      <c r="J571" s="333"/>
      <c r="K571" s="237" t="s">
        <v>12</v>
      </c>
      <c r="L571" s="13"/>
      <c r="M571" s="13">
        <v>1824.8854653999999</v>
      </c>
      <c r="N571" s="13"/>
      <c r="O571" s="13"/>
      <c r="P571" s="13">
        <v>5060.5119999999997</v>
      </c>
      <c r="Q571" s="13">
        <f t="shared" si="47"/>
        <v>6885.3974653999994</v>
      </c>
      <c r="R571" s="229"/>
    </row>
    <row r="572" spans="1:19" ht="33.75">
      <c r="A572" s="323"/>
      <c r="B572" s="318"/>
      <c r="C572" s="318"/>
      <c r="D572" s="318"/>
      <c r="E572" s="318"/>
      <c r="F572" s="323"/>
      <c r="G572" s="323"/>
      <c r="H572" s="323"/>
      <c r="I572" s="33" t="s">
        <v>190</v>
      </c>
      <c r="J572" s="333"/>
      <c r="K572" s="237" t="s">
        <v>56</v>
      </c>
      <c r="L572" s="13"/>
      <c r="M572" s="13"/>
      <c r="N572" s="13">
        <v>1500</v>
      </c>
      <c r="O572" s="13"/>
      <c r="P572" s="13"/>
      <c r="Q572" s="13">
        <f t="shared" si="47"/>
        <v>1500</v>
      </c>
      <c r="R572" s="229"/>
    </row>
    <row r="573" spans="1:19" ht="78.75">
      <c r="A573" s="323"/>
      <c r="B573" s="318"/>
      <c r="C573" s="318"/>
      <c r="D573" s="318"/>
      <c r="E573" s="318"/>
      <c r="F573" s="323"/>
      <c r="G573" s="323"/>
      <c r="H573" s="323"/>
      <c r="I573" s="33" t="s">
        <v>170</v>
      </c>
      <c r="J573" s="333"/>
      <c r="K573" s="237" t="s">
        <v>57</v>
      </c>
      <c r="L573" s="13"/>
      <c r="M573" s="13"/>
      <c r="N573" s="13">
        <v>1915.7794902999999</v>
      </c>
      <c r="O573" s="13">
        <v>2083.4441394</v>
      </c>
      <c r="P573" s="13"/>
      <c r="Q573" s="13">
        <f t="shared" si="47"/>
        <v>3999.2236296999999</v>
      </c>
      <c r="R573" s="229"/>
    </row>
    <row r="574" spans="1:19" s="8" customFormat="1" ht="31.5">
      <c r="A574" s="323"/>
      <c r="B574" s="318"/>
      <c r="C574" s="318"/>
      <c r="D574" s="318"/>
      <c r="E574" s="318"/>
      <c r="F574" s="323"/>
      <c r="G574" s="323"/>
      <c r="H574" s="323"/>
      <c r="I574" s="97" t="s">
        <v>700</v>
      </c>
      <c r="J574" s="333"/>
      <c r="K574" s="34" t="s">
        <v>701</v>
      </c>
      <c r="L574" s="30"/>
      <c r="M574" s="30">
        <f>M575</f>
        <v>349.95475399999998</v>
      </c>
      <c r="N574" s="30">
        <f>N575+N576</f>
        <v>353.57243999999997</v>
      </c>
      <c r="O574" s="30">
        <f t="shared" ref="O574:P574" si="53">O575+O576</f>
        <v>0</v>
      </c>
      <c r="P574" s="30">
        <f t="shared" si="53"/>
        <v>0</v>
      </c>
      <c r="Q574" s="30">
        <f t="shared" si="47"/>
        <v>703.52719400000001</v>
      </c>
      <c r="R574" s="88"/>
      <c r="S574" s="6"/>
    </row>
    <row r="575" spans="1:19" ht="22.5">
      <c r="A575" s="323"/>
      <c r="B575" s="318"/>
      <c r="C575" s="318"/>
      <c r="D575" s="318"/>
      <c r="E575" s="318"/>
      <c r="F575" s="323"/>
      <c r="G575" s="323"/>
      <c r="H575" s="323"/>
      <c r="I575" s="33" t="s">
        <v>16</v>
      </c>
      <c r="J575" s="333"/>
      <c r="K575" s="237" t="s">
        <v>12</v>
      </c>
      <c r="L575" s="13"/>
      <c r="M575" s="13">
        <v>349.95475399999998</v>
      </c>
      <c r="N575" s="13"/>
      <c r="O575" s="13"/>
      <c r="P575" s="13"/>
      <c r="Q575" s="13">
        <f t="shared" si="47"/>
        <v>349.95475399999998</v>
      </c>
      <c r="R575" s="229"/>
    </row>
    <row r="576" spans="1:19" ht="33.75">
      <c r="A576" s="323"/>
      <c r="B576" s="318"/>
      <c r="C576" s="318"/>
      <c r="D576" s="318"/>
      <c r="E576" s="318"/>
      <c r="F576" s="323"/>
      <c r="G576" s="323"/>
      <c r="H576" s="323"/>
      <c r="I576" s="33" t="s">
        <v>700</v>
      </c>
      <c r="J576" s="333"/>
      <c r="K576" s="237" t="s">
        <v>57</v>
      </c>
      <c r="L576" s="13"/>
      <c r="M576" s="13"/>
      <c r="N576" s="13">
        <v>353.57243999999997</v>
      </c>
      <c r="O576" s="13"/>
      <c r="P576" s="13"/>
      <c r="Q576" s="13">
        <f t="shared" si="47"/>
        <v>353.57243999999997</v>
      </c>
      <c r="R576" s="229"/>
    </row>
    <row r="577" spans="1:19" s="8" customFormat="1" ht="31.5">
      <c r="A577" s="323"/>
      <c r="B577" s="318"/>
      <c r="C577" s="318"/>
      <c r="D577" s="318"/>
      <c r="E577" s="318"/>
      <c r="F577" s="323"/>
      <c r="G577" s="323"/>
      <c r="H577" s="323"/>
      <c r="I577" s="97" t="s">
        <v>702</v>
      </c>
      <c r="J577" s="333"/>
      <c r="K577" s="34" t="s">
        <v>370</v>
      </c>
      <c r="L577" s="30"/>
      <c r="M577" s="30"/>
      <c r="N577" s="30"/>
      <c r="O577" s="30">
        <f>O579</f>
        <v>1000</v>
      </c>
      <c r="P577" s="30">
        <f>P579+P578</f>
        <v>3400</v>
      </c>
      <c r="Q577" s="30">
        <f t="shared" si="47"/>
        <v>4400</v>
      </c>
      <c r="R577" s="88"/>
      <c r="S577" s="6"/>
    </row>
    <row r="578" spans="1:19" ht="22.5">
      <c r="A578" s="323"/>
      <c r="B578" s="318"/>
      <c r="C578" s="318"/>
      <c r="D578" s="318"/>
      <c r="E578" s="318"/>
      <c r="F578" s="323"/>
      <c r="G578" s="323"/>
      <c r="H578" s="323"/>
      <c r="I578" s="33" t="s">
        <v>16</v>
      </c>
      <c r="J578" s="333"/>
      <c r="K578" s="237" t="s">
        <v>12</v>
      </c>
      <c r="L578" s="13"/>
      <c r="M578" s="13"/>
      <c r="N578" s="13"/>
      <c r="O578" s="13"/>
      <c r="P578" s="13">
        <v>3400</v>
      </c>
      <c r="Q578" s="13">
        <f t="shared" si="47"/>
        <v>3400</v>
      </c>
      <c r="R578" s="229"/>
    </row>
    <row r="579" spans="1:19" ht="78.75">
      <c r="A579" s="323"/>
      <c r="B579" s="318"/>
      <c r="C579" s="318"/>
      <c r="D579" s="318"/>
      <c r="E579" s="318"/>
      <c r="F579" s="323"/>
      <c r="G579" s="323"/>
      <c r="H579" s="323"/>
      <c r="I579" s="33" t="s">
        <v>170</v>
      </c>
      <c r="J579" s="333"/>
      <c r="K579" s="237" t="s">
        <v>57</v>
      </c>
      <c r="L579" s="13"/>
      <c r="M579" s="13"/>
      <c r="N579" s="13"/>
      <c r="O579" s="13">
        <v>1000</v>
      </c>
      <c r="P579" s="13"/>
      <c r="Q579" s="13">
        <f t="shared" si="47"/>
        <v>1000</v>
      </c>
      <c r="R579" s="229"/>
    </row>
    <row r="580" spans="1:19" s="8" customFormat="1" ht="84">
      <c r="A580" s="323"/>
      <c r="B580" s="318"/>
      <c r="C580" s="318"/>
      <c r="D580" s="318"/>
      <c r="E580" s="318"/>
      <c r="F580" s="323"/>
      <c r="G580" s="323"/>
      <c r="H580" s="323"/>
      <c r="I580" s="97" t="s">
        <v>703</v>
      </c>
      <c r="J580" s="333"/>
      <c r="K580" s="34" t="s">
        <v>144</v>
      </c>
      <c r="L580" s="30"/>
      <c r="M580" s="30"/>
      <c r="N580" s="30">
        <f>N581</f>
        <v>321.75735800000001</v>
      </c>
      <c r="O580" s="30"/>
      <c r="P580" s="30"/>
      <c r="Q580" s="30">
        <f t="shared" si="47"/>
        <v>321.75735800000001</v>
      </c>
      <c r="R580" s="88"/>
      <c r="S580" s="6"/>
    </row>
    <row r="581" spans="1:19" ht="22.5">
      <c r="A581" s="323"/>
      <c r="B581" s="318"/>
      <c r="C581" s="318"/>
      <c r="D581" s="318"/>
      <c r="E581" s="318"/>
      <c r="F581" s="323"/>
      <c r="G581" s="323"/>
      <c r="H581" s="323"/>
      <c r="I581" s="33" t="s">
        <v>16</v>
      </c>
      <c r="J581" s="333"/>
      <c r="K581" s="237" t="s">
        <v>12</v>
      </c>
      <c r="L581" s="13"/>
      <c r="M581" s="13"/>
      <c r="N581" s="13">
        <v>321.75735800000001</v>
      </c>
      <c r="O581" s="13"/>
      <c r="P581" s="13"/>
      <c r="Q581" s="13">
        <f t="shared" si="47"/>
        <v>321.75735800000001</v>
      </c>
      <c r="R581" s="229"/>
    </row>
    <row r="582" spans="1:19" s="8" customFormat="1" ht="84">
      <c r="A582" s="323"/>
      <c r="B582" s="318"/>
      <c r="C582" s="318"/>
      <c r="D582" s="318"/>
      <c r="E582" s="318"/>
      <c r="F582" s="323"/>
      <c r="G582" s="323"/>
      <c r="H582" s="323"/>
      <c r="I582" s="97" t="s">
        <v>704</v>
      </c>
      <c r="J582" s="333"/>
      <c r="K582" s="34" t="s">
        <v>143</v>
      </c>
      <c r="L582" s="30">
        <f>L583+L584+L585</f>
        <v>8196.2330000000002</v>
      </c>
      <c r="M582" s="30">
        <f>M583+M584+M585</f>
        <v>4911.8239999999996</v>
      </c>
      <c r="N582" s="30">
        <f t="shared" ref="N582" si="54">N583+N584+N585</f>
        <v>6900</v>
      </c>
      <c r="O582" s="30"/>
      <c r="P582" s="30"/>
      <c r="Q582" s="30">
        <f t="shared" si="47"/>
        <v>20008.057000000001</v>
      </c>
      <c r="R582" s="88"/>
      <c r="S582" s="6"/>
    </row>
    <row r="583" spans="1:19" ht="22.5">
      <c r="A583" s="323"/>
      <c r="B583" s="318"/>
      <c r="C583" s="318"/>
      <c r="D583" s="318"/>
      <c r="E583" s="318"/>
      <c r="F583" s="323"/>
      <c r="G583" s="323"/>
      <c r="H583" s="323"/>
      <c r="I583" s="33" t="s">
        <v>243</v>
      </c>
      <c r="J583" s="333"/>
      <c r="K583" s="237" t="s">
        <v>53</v>
      </c>
      <c r="L583" s="13">
        <v>5082.1400000000003</v>
      </c>
      <c r="M583" s="13">
        <v>4911.8239999999996</v>
      </c>
      <c r="N583" s="13">
        <v>2900</v>
      </c>
      <c r="O583" s="13"/>
      <c r="P583" s="13"/>
      <c r="Q583" s="13">
        <f t="shared" si="47"/>
        <v>12893.964</v>
      </c>
      <c r="R583" s="229"/>
    </row>
    <row r="584" spans="1:19" ht="22.5">
      <c r="A584" s="323"/>
      <c r="B584" s="318"/>
      <c r="C584" s="318"/>
      <c r="D584" s="318"/>
      <c r="E584" s="318"/>
      <c r="F584" s="323"/>
      <c r="G584" s="323"/>
      <c r="H584" s="323"/>
      <c r="I584" s="33" t="s">
        <v>16</v>
      </c>
      <c r="J584" s="333"/>
      <c r="K584" s="237" t="s">
        <v>12</v>
      </c>
      <c r="L584" s="13">
        <v>214.09299999999999</v>
      </c>
      <c r="M584" s="13"/>
      <c r="N584" s="13"/>
      <c r="O584" s="13"/>
      <c r="P584" s="13"/>
      <c r="Q584" s="13">
        <f t="shared" si="47"/>
        <v>214.09299999999999</v>
      </c>
      <c r="R584" s="229"/>
    </row>
    <row r="585" spans="1:19" ht="45">
      <c r="A585" s="323"/>
      <c r="B585" s="318"/>
      <c r="C585" s="318"/>
      <c r="D585" s="318"/>
      <c r="E585" s="318"/>
      <c r="F585" s="323"/>
      <c r="G585" s="323"/>
      <c r="H585" s="323"/>
      <c r="I585" s="33" t="s">
        <v>705</v>
      </c>
      <c r="J585" s="333"/>
      <c r="K585" s="237" t="s">
        <v>141</v>
      </c>
      <c r="L585" s="13">
        <v>2900</v>
      </c>
      <c r="M585" s="13"/>
      <c r="N585" s="13">
        <v>4000</v>
      </c>
      <c r="O585" s="13"/>
      <c r="P585" s="13"/>
      <c r="Q585" s="13">
        <f t="shared" si="47"/>
        <v>6900</v>
      </c>
      <c r="R585" s="229"/>
    </row>
    <row r="586" spans="1:19" s="8" customFormat="1" ht="52.5">
      <c r="A586" s="323"/>
      <c r="B586" s="318"/>
      <c r="C586" s="318"/>
      <c r="D586" s="318"/>
      <c r="E586" s="318"/>
      <c r="F586" s="323"/>
      <c r="G586" s="323"/>
      <c r="H586" s="323"/>
      <c r="I586" s="97" t="s">
        <v>706</v>
      </c>
      <c r="J586" s="333"/>
      <c r="K586" s="34" t="s">
        <v>707</v>
      </c>
      <c r="L586" s="30"/>
      <c r="M586" s="30"/>
      <c r="N586" s="30">
        <f>N587</f>
        <v>2464</v>
      </c>
      <c r="O586" s="30"/>
      <c r="P586" s="30"/>
      <c r="Q586" s="30">
        <f t="shared" si="47"/>
        <v>2464</v>
      </c>
      <c r="R586" s="88"/>
      <c r="S586" s="6"/>
    </row>
    <row r="587" spans="1:19" ht="45">
      <c r="A587" s="323"/>
      <c r="B587" s="318"/>
      <c r="C587" s="318"/>
      <c r="D587" s="318"/>
      <c r="E587" s="318"/>
      <c r="F587" s="323"/>
      <c r="G587" s="323"/>
      <c r="H587" s="323"/>
      <c r="I587" s="33" t="s">
        <v>708</v>
      </c>
      <c r="J587" s="333"/>
      <c r="K587" s="237" t="s">
        <v>141</v>
      </c>
      <c r="L587" s="13"/>
      <c r="M587" s="13"/>
      <c r="N587" s="13">
        <v>2464</v>
      </c>
      <c r="O587" s="13"/>
      <c r="P587" s="13"/>
      <c r="Q587" s="13">
        <f t="shared" si="47"/>
        <v>2464</v>
      </c>
      <c r="R587" s="229"/>
    </row>
    <row r="588" spans="1:19" s="8" customFormat="1" ht="42">
      <c r="A588" s="323"/>
      <c r="B588" s="318"/>
      <c r="C588" s="318"/>
      <c r="D588" s="318"/>
      <c r="E588" s="318"/>
      <c r="F588" s="323"/>
      <c r="G588" s="323"/>
      <c r="H588" s="323"/>
      <c r="I588" s="97" t="s">
        <v>709</v>
      </c>
      <c r="J588" s="333"/>
      <c r="K588" s="34" t="s">
        <v>630</v>
      </c>
      <c r="L588" s="30"/>
      <c r="M588" s="30"/>
      <c r="N588" s="30"/>
      <c r="O588" s="30">
        <f>O589</f>
        <v>6479.482</v>
      </c>
      <c r="P588" s="30"/>
      <c r="Q588" s="30">
        <f t="shared" si="47"/>
        <v>6479.482</v>
      </c>
      <c r="R588" s="88"/>
      <c r="S588" s="6"/>
    </row>
    <row r="589" spans="1:19" ht="22.5">
      <c r="A589" s="323"/>
      <c r="B589" s="318"/>
      <c r="C589" s="318"/>
      <c r="D589" s="318"/>
      <c r="E589" s="318"/>
      <c r="F589" s="323"/>
      <c r="G589" s="323"/>
      <c r="H589" s="323"/>
      <c r="I589" s="33" t="s">
        <v>243</v>
      </c>
      <c r="J589" s="333"/>
      <c r="K589" s="237" t="s">
        <v>53</v>
      </c>
      <c r="L589" s="13"/>
      <c r="M589" s="13"/>
      <c r="N589" s="13"/>
      <c r="O589" s="13">
        <v>6479.482</v>
      </c>
      <c r="P589" s="13"/>
      <c r="Q589" s="13">
        <f t="shared" si="47"/>
        <v>6479.482</v>
      </c>
      <c r="R589" s="229"/>
    </row>
    <row r="590" spans="1:19" s="8" customFormat="1" ht="52.5">
      <c r="A590" s="323"/>
      <c r="B590" s="318"/>
      <c r="C590" s="318"/>
      <c r="D590" s="318"/>
      <c r="E590" s="318"/>
      <c r="F590" s="323"/>
      <c r="G590" s="323"/>
      <c r="H590" s="323"/>
      <c r="I590" s="97" t="s">
        <v>710</v>
      </c>
      <c r="J590" s="333"/>
      <c r="K590" s="34" t="s">
        <v>540</v>
      </c>
      <c r="L590" s="30"/>
      <c r="M590" s="30"/>
      <c r="N590" s="30"/>
      <c r="O590" s="30"/>
      <c r="P590" s="30">
        <f>P591</f>
        <v>19772.41</v>
      </c>
      <c r="Q590" s="30">
        <f t="shared" si="47"/>
        <v>19772.41</v>
      </c>
      <c r="R590" s="88"/>
      <c r="S590" s="6"/>
    </row>
    <row r="591" spans="1:19" ht="22.5">
      <c r="A591" s="323"/>
      <c r="B591" s="318"/>
      <c r="C591" s="318"/>
      <c r="D591" s="318"/>
      <c r="E591" s="318"/>
      <c r="F591" s="323"/>
      <c r="G591" s="323"/>
      <c r="H591" s="323"/>
      <c r="I591" s="33" t="s">
        <v>243</v>
      </c>
      <c r="J591" s="333"/>
      <c r="K591" s="237" t="s">
        <v>53</v>
      </c>
      <c r="L591" s="13"/>
      <c r="M591" s="13"/>
      <c r="N591" s="13"/>
      <c r="O591" s="13"/>
      <c r="P591" s="13">
        <v>19772.41</v>
      </c>
      <c r="Q591" s="13">
        <f t="shared" si="47"/>
        <v>19772.41</v>
      </c>
      <c r="R591" s="229"/>
    </row>
    <row r="592" spans="1:19" s="8" customFormat="1" ht="31.5">
      <c r="A592" s="323"/>
      <c r="B592" s="318"/>
      <c r="C592" s="318"/>
      <c r="D592" s="318"/>
      <c r="E592" s="318"/>
      <c r="F592" s="323"/>
      <c r="G592" s="323"/>
      <c r="H592" s="323"/>
      <c r="I592" s="97" t="s">
        <v>711</v>
      </c>
      <c r="J592" s="333"/>
      <c r="K592" s="34" t="s">
        <v>712</v>
      </c>
      <c r="L592" s="30"/>
      <c r="M592" s="30"/>
      <c r="N592" s="30"/>
      <c r="O592" s="30"/>
      <c r="P592" s="30">
        <f>P593</f>
        <v>6000</v>
      </c>
      <c r="Q592" s="30">
        <f t="shared" si="47"/>
        <v>6000</v>
      </c>
      <c r="R592" s="88"/>
      <c r="S592" s="6"/>
    </row>
    <row r="593" spans="1:23" ht="22.5">
      <c r="A593" s="323"/>
      <c r="B593" s="318"/>
      <c r="C593" s="318"/>
      <c r="D593" s="318"/>
      <c r="E593" s="318"/>
      <c r="F593" s="323"/>
      <c r="G593" s="323"/>
      <c r="H593" s="323"/>
      <c r="I593" s="33" t="s">
        <v>243</v>
      </c>
      <c r="J593" s="333"/>
      <c r="K593" s="237" t="s">
        <v>53</v>
      </c>
      <c r="L593" s="13"/>
      <c r="M593" s="13"/>
      <c r="N593" s="13"/>
      <c r="O593" s="13"/>
      <c r="P593" s="13">
        <v>6000</v>
      </c>
      <c r="Q593" s="13">
        <f t="shared" si="47"/>
        <v>6000</v>
      </c>
      <c r="R593" s="229"/>
    </row>
    <row r="594" spans="1:23" s="8" customFormat="1" ht="31.5">
      <c r="A594" s="323"/>
      <c r="B594" s="318"/>
      <c r="C594" s="318"/>
      <c r="D594" s="318"/>
      <c r="E594" s="318"/>
      <c r="F594" s="323"/>
      <c r="G594" s="323"/>
      <c r="H594" s="323"/>
      <c r="I594" s="97" t="s">
        <v>713</v>
      </c>
      <c r="J594" s="333"/>
      <c r="K594" s="34" t="s">
        <v>149</v>
      </c>
      <c r="L594" s="30"/>
      <c r="M594" s="30"/>
      <c r="N594" s="30"/>
      <c r="O594" s="30"/>
      <c r="P594" s="30">
        <f>P595</f>
        <v>966.94</v>
      </c>
      <c r="Q594" s="30">
        <f t="shared" si="47"/>
        <v>966.94</v>
      </c>
      <c r="R594" s="88"/>
      <c r="S594" s="6"/>
    </row>
    <row r="595" spans="1:23" ht="22.5">
      <c r="A595" s="323"/>
      <c r="B595" s="318"/>
      <c r="C595" s="318"/>
      <c r="D595" s="318"/>
      <c r="E595" s="318"/>
      <c r="F595" s="323"/>
      <c r="G595" s="323"/>
      <c r="H595" s="323"/>
      <c r="I595" s="33" t="s">
        <v>16</v>
      </c>
      <c r="J595" s="336"/>
      <c r="K595" s="237" t="s">
        <v>12</v>
      </c>
      <c r="L595" s="13"/>
      <c r="M595" s="13"/>
      <c r="N595" s="13"/>
      <c r="O595" s="13"/>
      <c r="P595" s="13">
        <v>966.94</v>
      </c>
      <c r="Q595" s="13">
        <f t="shared" si="47"/>
        <v>966.94</v>
      </c>
      <c r="R595" s="229"/>
    </row>
    <row r="596" spans="1:23" ht="91.5" customHeight="1">
      <c r="A596" s="23">
        <v>3</v>
      </c>
      <c r="B596" s="25"/>
      <c r="C596" s="24" t="s">
        <v>14</v>
      </c>
      <c r="D596" s="24" t="s">
        <v>15</v>
      </c>
      <c r="E596" s="25" t="s">
        <v>380</v>
      </c>
      <c r="F596" s="86" t="s">
        <v>20</v>
      </c>
      <c r="G596" s="86" t="s">
        <v>574</v>
      </c>
      <c r="H596" s="86" t="s">
        <v>381</v>
      </c>
      <c r="I596" s="80"/>
      <c r="J596" s="79"/>
      <c r="K596" s="81"/>
      <c r="L596" s="127">
        <f>L597+L604+L621+L641+L660+L676+L694+L716+L731+L747+L775+L795+L817+L835+L854+L878+L895+L940+L943+L950+L965+L972+L1000+L1008+L1013+L1046+K1057+K1087+L1112+L1166</f>
        <v>0</v>
      </c>
      <c r="M596" s="127">
        <f>M597+M604+M621+M641+M660+M676+M694+M716+M731+M747+M775+M795+M817+M835+M854+M878+M895+M940+M943+M950+M965+M972+M1000+M1008+M1013+M1046+L1057+L1087+M1112+M1166</f>
        <v>0</v>
      </c>
      <c r="N596" s="127">
        <f>N597+N604+N621+N641+N660+N676+N694+N716+N731+N747+N775+N795+N817+N835+N854+N878+N895+N940+N943+N950+N965+N972+N1000+N1008+N1013+N1046+M1057+M1087+N1112+N1166+N1057+N1087</f>
        <v>17787.840990000001</v>
      </c>
      <c r="O596" s="127">
        <f>O597+O604+O621+O641+O660+O676+O694+O716+O731+O747+O775+O795+O817+O835+O854+O878+O895+O940+O943+O950+O965+O972+O1000+O1008+O1013+O1046+N1057+N1087+O1112+O1166</f>
        <v>36063.655849999996</v>
      </c>
      <c r="P596" s="127">
        <f>P597+P604+P621+P641+P660+P676+P694+P716+P731+P747+P775+P795+P817+P835+P854+P878+P895+P940+P943+P950+P965+P972+P1000+P1008+P1013+P1046+O1057+O1087+P1112+P1166</f>
        <v>52221.965460000007</v>
      </c>
      <c r="Q596" s="127">
        <f t="shared" ref="Q596:Q630" si="55">M596+N596+O596+P596</f>
        <v>106073.4623</v>
      </c>
      <c r="R596" s="217">
        <v>1</v>
      </c>
      <c r="S596" s="239"/>
      <c r="T596" s="5"/>
      <c r="U596" s="5"/>
      <c r="V596" s="5"/>
      <c r="W596" s="5"/>
    </row>
    <row r="597" spans="1:23" ht="25.5" customHeight="1">
      <c r="A597" s="325">
        <v>1</v>
      </c>
      <c r="B597" s="331" t="s">
        <v>387</v>
      </c>
      <c r="C597" s="366" t="s">
        <v>14</v>
      </c>
      <c r="D597" s="366" t="s">
        <v>15</v>
      </c>
      <c r="E597" s="317" t="s">
        <v>380</v>
      </c>
      <c r="F597" s="363" t="s">
        <v>20</v>
      </c>
      <c r="G597" s="363" t="s">
        <v>574</v>
      </c>
      <c r="H597" s="363" t="s">
        <v>381</v>
      </c>
      <c r="I597" s="97" t="s">
        <v>13</v>
      </c>
      <c r="J597" s="325">
        <v>112</v>
      </c>
      <c r="K597" s="237"/>
      <c r="L597" s="30"/>
      <c r="M597" s="30"/>
      <c r="N597" s="30">
        <f>+N598+N602</f>
        <v>22.8</v>
      </c>
      <c r="O597" s="30">
        <f t="shared" ref="O597:P597" si="56">+O598+O602</f>
        <v>48.785699999999999</v>
      </c>
      <c r="P597" s="30">
        <f t="shared" si="56"/>
        <v>27.240200000000002</v>
      </c>
      <c r="Q597" s="30">
        <f>P597+O597+N597</f>
        <v>98.825900000000004</v>
      </c>
      <c r="R597" s="143"/>
      <c r="S597" s="362"/>
      <c r="T597" s="5"/>
      <c r="U597" s="5"/>
      <c r="V597" s="5"/>
      <c r="W597" s="5"/>
    </row>
    <row r="598" spans="1:23" ht="45">
      <c r="A598" s="325"/>
      <c r="B598" s="331"/>
      <c r="C598" s="367"/>
      <c r="D598" s="367"/>
      <c r="E598" s="318"/>
      <c r="F598" s="364"/>
      <c r="G598" s="364"/>
      <c r="H598" s="364"/>
      <c r="I598" s="99" t="s">
        <v>25</v>
      </c>
      <c r="J598" s="325"/>
      <c r="K598" s="100" t="s">
        <v>10</v>
      </c>
      <c r="L598" s="135"/>
      <c r="M598" s="135"/>
      <c r="N598" s="135">
        <f>N599+N600+N601</f>
        <v>22.8</v>
      </c>
      <c r="O598" s="135">
        <f>O599+O600+O601</f>
        <v>47.273899999999998</v>
      </c>
      <c r="P598" s="135">
        <f>P599+P600+P601</f>
        <v>27.240200000000002</v>
      </c>
      <c r="Q598" s="30">
        <f t="shared" si="55"/>
        <v>97.314099999999996</v>
      </c>
      <c r="R598" s="143"/>
      <c r="S598" s="362"/>
      <c r="T598" s="5"/>
      <c r="U598" s="5"/>
      <c r="V598" s="5"/>
      <c r="W598" s="5"/>
    </row>
    <row r="599" spans="1:23" ht="22.5">
      <c r="A599" s="325"/>
      <c r="B599" s="331"/>
      <c r="C599" s="367"/>
      <c r="D599" s="367"/>
      <c r="E599" s="318"/>
      <c r="F599" s="364"/>
      <c r="G599" s="364"/>
      <c r="H599" s="364"/>
      <c r="I599" s="99" t="s">
        <v>181</v>
      </c>
      <c r="J599" s="325"/>
      <c r="K599" s="101" t="s">
        <v>11</v>
      </c>
      <c r="L599" s="13"/>
      <c r="M599" s="13"/>
      <c r="N599" s="13"/>
      <c r="O599" s="53">
        <v>0.42399999999999999</v>
      </c>
      <c r="P599" s="155"/>
      <c r="Q599" s="30">
        <f t="shared" si="55"/>
        <v>0.42399999999999999</v>
      </c>
      <c r="R599" s="143"/>
      <c r="S599" s="362"/>
      <c r="T599" s="5"/>
      <c r="U599" s="5"/>
      <c r="V599" s="5"/>
      <c r="W599" s="5"/>
    </row>
    <row r="600" spans="1:23" ht="22.5">
      <c r="A600" s="325"/>
      <c r="B600" s="331"/>
      <c r="C600" s="367"/>
      <c r="D600" s="367"/>
      <c r="E600" s="318"/>
      <c r="F600" s="364"/>
      <c r="G600" s="364"/>
      <c r="H600" s="364"/>
      <c r="I600" s="99" t="s">
        <v>16</v>
      </c>
      <c r="J600" s="325"/>
      <c r="K600" s="101" t="s">
        <v>12</v>
      </c>
      <c r="L600" s="13"/>
      <c r="M600" s="13"/>
      <c r="N600" s="13">
        <v>22.8</v>
      </c>
      <c r="O600" s="53">
        <v>46.243899999999996</v>
      </c>
      <c r="P600" s="53">
        <v>27.240200000000002</v>
      </c>
      <c r="Q600" s="30">
        <f>M600+N600+O600+P600</f>
        <v>96.284099999999995</v>
      </c>
      <c r="R600" s="143"/>
      <c r="S600" s="362"/>
      <c r="T600" s="5"/>
      <c r="U600" s="5"/>
      <c r="V600" s="5"/>
      <c r="W600" s="5"/>
    </row>
    <row r="601" spans="1:23">
      <c r="A601" s="325"/>
      <c r="B601" s="331"/>
      <c r="C601" s="367"/>
      <c r="D601" s="367"/>
      <c r="E601" s="318"/>
      <c r="F601" s="364"/>
      <c r="G601" s="364"/>
      <c r="H601" s="364"/>
      <c r="I601" s="99" t="s">
        <v>337</v>
      </c>
      <c r="J601" s="325"/>
      <c r="K601" s="101" t="s">
        <v>17</v>
      </c>
      <c r="L601" s="13"/>
      <c r="M601" s="13"/>
      <c r="N601" s="13"/>
      <c r="O601" s="53">
        <v>0.60599999999999998</v>
      </c>
      <c r="P601" s="155"/>
      <c r="Q601" s="30">
        <f>M601+N601+O601+P601</f>
        <v>0.60599999999999998</v>
      </c>
      <c r="R601" s="143"/>
      <c r="S601" s="362"/>
    </row>
    <row r="602" spans="1:23" ht="22.5">
      <c r="A602" s="325"/>
      <c r="B602" s="331"/>
      <c r="C602" s="367"/>
      <c r="D602" s="367"/>
      <c r="E602" s="318"/>
      <c r="F602" s="364"/>
      <c r="G602" s="364"/>
      <c r="H602" s="364"/>
      <c r="I602" s="99" t="s">
        <v>285</v>
      </c>
      <c r="J602" s="325"/>
      <c r="K602" s="100" t="s">
        <v>31</v>
      </c>
      <c r="L602" s="53"/>
      <c r="M602" s="53"/>
      <c r="N602" s="53"/>
      <c r="O602" s="53">
        <f>SUM(O603)</f>
        <v>1.5118</v>
      </c>
      <c r="P602" s="53"/>
      <c r="Q602" s="30">
        <f t="shared" si="55"/>
        <v>1.5118</v>
      </c>
      <c r="R602" s="143"/>
      <c r="S602" s="362"/>
    </row>
    <row r="603" spans="1:23" ht="22.5">
      <c r="A603" s="325"/>
      <c r="B603" s="331"/>
      <c r="C603" s="367"/>
      <c r="D603" s="367"/>
      <c r="E603" s="318"/>
      <c r="F603" s="364"/>
      <c r="G603" s="364"/>
      <c r="H603" s="364"/>
      <c r="I603" s="99" t="s">
        <v>181</v>
      </c>
      <c r="J603" s="325"/>
      <c r="K603" s="101" t="s">
        <v>11</v>
      </c>
      <c r="L603" s="13"/>
      <c r="M603" s="13"/>
      <c r="N603" s="13"/>
      <c r="O603" s="53">
        <v>1.5118</v>
      </c>
      <c r="P603" s="155"/>
      <c r="Q603" s="30">
        <f t="shared" si="55"/>
        <v>1.5118</v>
      </c>
      <c r="R603" s="143"/>
      <c r="S603" s="362"/>
    </row>
    <row r="604" spans="1:23" ht="15" customHeight="1">
      <c r="A604" s="325">
        <v>2</v>
      </c>
      <c r="B604" s="331" t="s">
        <v>388</v>
      </c>
      <c r="C604" s="367"/>
      <c r="D604" s="367"/>
      <c r="E604" s="318"/>
      <c r="F604" s="364"/>
      <c r="G604" s="364"/>
      <c r="H604" s="364"/>
      <c r="I604" s="97" t="s">
        <v>13</v>
      </c>
      <c r="J604" s="325">
        <v>122</v>
      </c>
      <c r="K604" s="237"/>
      <c r="L604" s="30"/>
      <c r="M604" s="30"/>
      <c r="N604" s="30">
        <f>+N605+N609+N611+N615+N617+N619</f>
        <v>193.83299999999997</v>
      </c>
      <c r="O604" s="30">
        <f t="shared" ref="O604:P604" si="57">+O605+O609+O611+O615+O617+O619</f>
        <v>263.35150000000004</v>
      </c>
      <c r="P604" s="30">
        <f t="shared" si="57"/>
        <v>127.84430000000002</v>
      </c>
      <c r="Q604" s="30">
        <f t="shared" si="55"/>
        <v>585.02880000000005</v>
      </c>
      <c r="R604" s="143"/>
      <c r="S604" s="238"/>
    </row>
    <row r="605" spans="1:23" ht="33.75">
      <c r="A605" s="325"/>
      <c r="B605" s="331"/>
      <c r="C605" s="367"/>
      <c r="D605" s="367"/>
      <c r="E605" s="318"/>
      <c r="F605" s="364"/>
      <c r="G605" s="364"/>
      <c r="H605" s="364"/>
      <c r="I605" s="99" t="s">
        <v>32</v>
      </c>
      <c r="J605" s="325"/>
      <c r="K605" s="100" t="s">
        <v>10</v>
      </c>
      <c r="L605" s="135"/>
      <c r="M605" s="135"/>
      <c r="N605" s="135">
        <f>SUM(N606:N608)</f>
        <v>99.683499999999995</v>
      </c>
      <c r="O605" s="135">
        <f>SUM(O606:O608)</f>
        <v>198.39380000000003</v>
      </c>
      <c r="P605" s="135">
        <f>SUM(P606:P608)</f>
        <v>109.4589</v>
      </c>
      <c r="Q605" s="30">
        <f t="shared" si="55"/>
        <v>407.53620000000001</v>
      </c>
      <c r="R605" s="143"/>
      <c r="S605" s="359"/>
    </row>
    <row r="606" spans="1:23" ht="22.5">
      <c r="A606" s="325"/>
      <c r="B606" s="331"/>
      <c r="C606" s="367"/>
      <c r="D606" s="367"/>
      <c r="E606" s="318"/>
      <c r="F606" s="364"/>
      <c r="G606" s="364"/>
      <c r="H606" s="364"/>
      <c r="I606" s="99" t="s">
        <v>181</v>
      </c>
      <c r="J606" s="325"/>
      <c r="K606" s="101" t="s">
        <v>11</v>
      </c>
      <c r="L606" s="13"/>
      <c r="M606" s="13"/>
      <c r="N606" s="13"/>
      <c r="O606" s="53">
        <v>2.5030000000000001</v>
      </c>
      <c r="P606" s="155"/>
      <c r="Q606" s="30">
        <f t="shared" si="55"/>
        <v>2.5030000000000001</v>
      </c>
      <c r="R606" s="143"/>
      <c r="S606" s="359"/>
    </row>
    <row r="607" spans="1:23" ht="22.5">
      <c r="A607" s="325"/>
      <c r="B607" s="331"/>
      <c r="C607" s="367"/>
      <c r="D607" s="367"/>
      <c r="E607" s="318"/>
      <c r="F607" s="364"/>
      <c r="G607" s="364"/>
      <c r="H607" s="364"/>
      <c r="I607" s="99" t="s">
        <v>16</v>
      </c>
      <c r="J607" s="325"/>
      <c r="K607" s="101" t="s">
        <v>12</v>
      </c>
      <c r="L607" s="13"/>
      <c r="M607" s="13"/>
      <c r="N607" s="13">
        <v>99.683499999999995</v>
      </c>
      <c r="O607" s="53">
        <v>191.2578</v>
      </c>
      <c r="P607" s="53">
        <v>109.4589</v>
      </c>
      <c r="Q607" s="30">
        <f t="shared" si="55"/>
        <v>400.40020000000004</v>
      </c>
      <c r="R607" s="143"/>
      <c r="S607" s="359"/>
    </row>
    <row r="608" spans="1:23" ht="45">
      <c r="A608" s="325"/>
      <c r="B608" s="331"/>
      <c r="C608" s="367"/>
      <c r="D608" s="367"/>
      <c r="E608" s="318"/>
      <c r="F608" s="364"/>
      <c r="G608" s="364"/>
      <c r="H608" s="364"/>
      <c r="I608" s="99" t="s">
        <v>18</v>
      </c>
      <c r="J608" s="325"/>
      <c r="K608" s="101" t="s">
        <v>17</v>
      </c>
      <c r="L608" s="13"/>
      <c r="M608" s="13"/>
      <c r="N608" s="13"/>
      <c r="O608" s="53">
        <v>4.633</v>
      </c>
      <c r="P608" s="155"/>
      <c r="Q608" s="30">
        <f t="shared" si="55"/>
        <v>4.633</v>
      </c>
      <c r="R608" s="143"/>
      <c r="S608" s="359"/>
    </row>
    <row r="609" spans="1:23" ht="22.5">
      <c r="A609" s="325"/>
      <c r="B609" s="331"/>
      <c r="C609" s="367"/>
      <c r="D609" s="367"/>
      <c r="E609" s="318"/>
      <c r="F609" s="364"/>
      <c r="G609" s="364"/>
      <c r="H609" s="364"/>
      <c r="I609" s="99" t="s">
        <v>29</v>
      </c>
      <c r="J609" s="325"/>
      <c r="K609" s="100" t="s">
        <v>30</v>
      </c>
      <c r="L609" s="53"/>
      <c r="M609" s="53"/>
      <c r="N609" s="53">
        <f>N610</f>
        <v>0.18</v>
      </c>
      <c r="O609" s="53">
        <f>O610</f>
        <v>2.7311999999999999</v>
      </c>
      <c r="P609" s="135">
        <f>P610</f>
        <v>2.2364000000000002</v>
      </c>
      <c r="Q609" s="30">
        <f t="shared" si="55"/>
        <v>5.1476000000000006</v>
      </c>
      <c r="R609" s="143"/>
      <c r="S609" s="359"/>
    </row>
    <row r="610" spans="1:23" ht="22.5">
      <c r="A610" s="325"/>
      <c r="B610" s="331"/>
      <c r="C610" s="367"/>
      <c r="D610" s="367"/>
      <c r="E610" s="318"/>
      <c r="F610" s="364"/>
      <c r="G610" s="364"/>
      <c r="H610" s="364"/>
      <c r="I610" s="99" t="s">
        <v>16</v>
      </c>
      <c r="J610" s="325"/>
      <c r="K610" s="101" t="s">
        <v>12</v>
      </c>
      <c r="L610" s="13"/>
      <c r="M610" s="13"/>
      <c r="N610" s="13">
        <v>0.18</v>
      </c>
      <c r="O610" s="53">
        <v>2.7311999999999999</v>
      </c>
      <c r="P610" s="53">
        <v>2.2364000000000002</v>
      </c>
      <c r="Q610" s="30">
        <f t="shared" si="55"/>
        <v>5.1476000000000006</v>
      </c>
      <c r="R610" s="143"/>
      <c r="S610" s="359"/>
    </row>
    <row r="611" spans="1:23" ht="22.5">
      <c r="A611" s="325"/>
      <c r="B611" s="331"/>
      <c r="C611" s="367"/>
      <c r="D611" s="367"/>
      <c r="E611" s="318"/>
      <c r="F611" s="364"/>
      <c r="G611" s="364"/>
      <c r="H611" s="364"/>
      <c r="I611" s="99" t="s">
        <v>34</v>
      </c>
      <c r="J611" s="325"/>
      <c r="K611" s="100" t="s">
        <v>31</v>
      </c>
      <c r="L611" s="53"/>
      <c r="M611" s="53"/>
      <c r="N611" s="53">
        <f>SUM(N612:N614)</f>
        <v>8.1035000000000004</v>
      </c>
      <c r="O611" s="53">
        <f>SUM(O612:O614)</f>
        <v>21.2972</v>
      </c>
      <c r="P611" s="135">
        <f>SUM(P612:P614)</f>
        <v>11.5396</v>
      </c>
      <c r="Q611" s="30">
        <f t="shared" si="55"/>
        <v>40.940300000000001</v>
      </c>
      <c r="R611" s="143"/>
      <c r="S611" s="359"/>
    </row>
    <row r="612" spans="1:23" ht="22.5">
      <c r="A612" s="325"/>
      <c r="B612" s="331"/>
      <c r="C612" s="367"/>
      <c r="D612" s="367"/>
      <c r="E612" s="318"/>
      <c r="F612" s="364"/>
      <c r="G612" s="364"/>
      <c r="H612" s="364"/>
      <c r="I612" s="99" t="s">
        <v>181</v>
      </c>
      <c r="J612" s="325"/>
      <c r="K612" s="101" t="s">
        <v>11</v>
      </c>
      <c r="L612" s="13"/>
      <c r="M612" s="13"/>
      <c r="N612" s="13"/>
      <c r="O612" s="53">
        <v>0.91100000000000003</v>
      </c>
      <c r="P612" s="155"/>
      <c r="Q612" s="30">
        <f t="shared" si="55"/>
        <v>0.91100000000000003</v>
      </c>
      <c r="R612" s="143"/>
      <c r="S612" s="359"/>
      <c r="T612" s="5"/>
      <c r="U612" s="5"/>
      <c r="V612" s="5"/>
      <c r="W612" s="5"/>
    </row>
    <row r="613" spans="1:23" ht="22.5">
      <c r="A613" s="325"/>
      <c r="B613" s="331"/>
      <c r="C613" s="367"/>
      <c r="D613" s="367"/>
      <c r="E613" s="318"/>
      <c r="F613" s="364"/>
      <c r="G613" s="364"/>
      <c r="H613" s="364"/>
      <c r="I613" s="99" t="s">
        <v>16</v>
      </c>
      <c r="J613" s="325"/>
      <c r="K613" s="101" t="s">
        <v>12</v>
      </c>
      <c r="L613" s="13"/>
      <c r="M613" s="13"/>
      <c r="N613" s="13">
        <v>8.1035000000000004</v>
      </c>
      <c r="O613" s="53">
        <v>18.6294</v>
      </c>
      <c r="P613" s="53">
        <v>11.5396</v>
      </c>
      <c r="Q613" s="30">
        <f t="shared" si="55"/>
        <v>38.272500000000001</v>
      </c>
      <c r="R613" s="143"/>
      <c r="S613" s="359"/>
      <c r="T613" s="5"/>
      <c r="U613" s="5"/>
      <c r="V613" s="5"/>
      <c r="W613" s="5"/>
    </row>
    <row r="614" spans="1:23" ht="45">
      <c r="A614" s="325"/>
      <c r="B614" s="331"/>
      <c r="C614" s="367"/>
      <c r="D614" s="367"/>
      <c r="E614" s="318"/>
      <c r="F614" s="364"/>
      <c r="G614" s="364"/>
      <c r="H614" s="364"/>
      <c r="I614" s="99" t="s">
        <v>18</v>
      </c>
      <c r="J614" s="325"/>
      <c r="K614" s="101" t="s">
        <v>17</v>
      </c>
      <c r="L614" s="13"/>
      <c r="M614" s="13"/>
      <c r="N614" s="13"/>
      <c r="O614" s="53">
        <v>1.7567999999999999</v>
      </c>
      <c r="P614" s="155"/>
      <c r="Q614" s="30">
        <f t="shared" si="55"/>
        <v>1.7567999999999999</v>
      </c>
      <c r="R614" s="143"/>
      <c r="S614" s="359"/>
      <c r="T614" s="5"/>
      <c r="U614" s="5"/>
      <c r="V614" s="5"/>
      <c r="W614" s="5"/>
    </row>
    <row r="615" spans="1:23" ht="45">
      <c r="A615" s="325"/>
      <c r="B615" s="331"/>
      <c r="C615" s="367"/>
      <c r="D615" s="367"/>
      <c r="E615" s="318"/>
      <c r="F615" s="364"/>
      <c r="G615" s="364"/>
      <c r="H615" s="364"/>
      <c r="I615" s="99" t="s">
        <v>36</v>
      </c>
      <c r="J615" s="325"/>
      <c r="K615" s="100" t="s">
        <v>44</v>
      </c>
      <c r="L615" s="53"/>
      <c r="M615" s="53"/>
      <c r="N615" s="53">
        <f>N616</f>
        <v>72.125</v>
      </c>
      <c r="O615" s="53">
        <f>O616</f>
        <v>27.197399999999998</v>
      </c>
      <c r="P615" s="135"/>
      <c r="Q615" s="30">
        <f t="shared" si="55"/>
        <v>99.322400000000002</v>
      </c>
      <c r="R615" s="143"/>
      <c r="S615" s="239"/>
      <c r="T615" s="5"/>
      <c r="U615" s="5"/>
      <c r="V615" s="5"/>
      <c r="W615" s="5"/>
    </row>
    <row r="616" spans="1:23" ht="22.5">
      <c r="A616" s="325"/>
      <c r="B616" s="331"/>
      <c r="C616" s="367"/>
      <c r="D616" s="367"/>
      <c r="E616" s="318"/>
      <c r="F616" s="364"/>
      <c r="G616" s="364"/>
      <c r="H616" s="364"/>
      <c r="I616" s="99" t="s">
        <v>16</v>
      </c>
      <c r="J616" s="325"/>
      <c r="K616" s="101" t="s">
        <v>12</v>
      </c>
      <c r="L616" s="13"/>
      <c r="M616" s="13"/>
      <c r="N616" s="13">
        <v>72.125</v>
      </c>
      <c r="O616" s="53">
        <v>27.197399999999998</v>
      </c>
      <c r="P616" s="53"/>
      <c r="Q616" s="30">
        <f t="shared" si="55"/>
        <v>99.322400000000002</v>
      </c>
      <c r="R616" s="143"/>
      <c r="S616" s="239"/>
      <c r="T616" s="5"/>
      <c r="U616" s="5"/>
      <c r="V616" s="5"/>
      <c r="W616" s="5"/>
    </row>
    <row r="617" spans="1:23" ht="78.75">
      <c r="A617" s="325"/>
      <c r="B617" s="331"/>
      <c r="C617" s="367"/>
      <c r="D617" s="367"/>
      <c r="E617" s="318"/>
      <c r="F617" s="364"/>
      <c r="G617" s="364"/>
      <c r="H617" s="364"/>
      <c r="I617" s="99" t="s">
        <v>37</v>
      </c>
      <c r="J617" s="325"/>
      <c r="K617" s="100" t="s">
        <v>45</v>
      </c>
      <c r="L617" s="53"/>
      <c r="M617" s="53"/>
      <c r="N617" s="53">
        <f>N618</f>
        <v>13.741</v>
      </c>
      <c r="O617" s="53">
        <f>O618</f>
        <v>13.7319</v>
      </c>
      <c r="P617" s="135">
        <f>P618</f>
        <v>0.40600000000000003</v>
      </c>
      <c r="Q617" s="30">
        <f t="shared" si="55"/>
        <v>27.878899999999998</v>
      </c>
      <c r="R617" s="143"/>
      <c r="S617" s="239"/>
      <c r="T617" s="5"/>
      <c r="U617" s="5"/>
      <c r="V617" s="5"/>
      <c r="W617" s="5"/>
    </row>
    <row r="618" spans="1:23" ht="22.5">
      <c r="A618" s="325"/>
      <c r="B618" s="331"/>
      <c r="C618" s="367"/>
      <c r="D618" s="367"/>
      <c r="E618" s="318"/>
      <c r="F618" s="364"/>
      <c r="G618" s="364"/>
      <c r="H618" s="364"/>
      <c r="I618" s="99" t="s">
        <v>16</v>
      </c>
      <c r="J618" s="325"/>
      <c r="K618" s="101" t="s">
        <v>12</v>
      </c>
      <c r="L618" s="13"/>
      <c r="M618" s="13"/>
      <c r="N618" s="13">
        <v>13.741</v>
      </c>
      <c r="O618" s="53">
        <v>13.7319</v>
      </c>
      <c r="P618" s="53">
        <v>0.40600000000000003</v>
      </c>
      <c r="Q618" s="30">
        <f t="shared" si="55"/>
        <v>27.878899999999998</v>
      </c>
      <c r="R618" s="143"/>
      <c r="S618" s="239"/>
      <c r="T618" s="5"/>
      <c r="U618" s="5"/>
      <c r="V618" s="5"/>
      <c r="W618" s="5"/>
    </row>
    <row r="619" spans="1:23" ht="56.25">
      <c r="A619" s="325"/>
      <c r="B619" s="331"/>
      <c r="C619" s="367"/>
      <c r="D619" s="367"/>
      <c r="E619" s="318"/>
      <c r="F619" s="364"/>
      <c r="G619" s="364"/>
      <c r="H619" s="364"/>
      <c r="I619" s="99" t="s">
        <v>189</v>
      </c>
      <c r="J619" s="325"/>
      <c r="K619" s="100" t="s">
        <v>154</v>
      </c>
      <c r="L619" s="136"/>
      <c r="M619" s="136"/>
      <c r="N619" s="136"/>
      <c r="O619" s="136"/>
      <c r="P619" s="136">
        <f>P620</f>
        <v>4.2034000000000002</v>
      </c>
      <c r="Q619" s="30">
        <f t="shared" si="55"/>
        <v>4.2034000000000002</v>
      </c>
      <c r="R619" s="143"/>
      <c r="S619" s="239"/>
      <c r="T619" s="5"/>
      <c r="U619" s="5"/>
      <c r="V619" s="5"/>
      <c r="W619" s="5"/>
    </row>
    <row r="620" spans="1:23" ht="56.25">
      <c r="A620" s="325"/>
      <c r="B620" s="331"/>
      <c r="C620" s="367"/>
      <c r="D620" s="367"/>
      <c r="E620" s="318"/>
      <c r="F620" s="364"/>
      <c r="G620" s="364"/>
      <c r="H620" s="364"/>
      <c r="I620" s="99" t="s">
        <v>189</v>
      </c>
      <c r="J620" s="325"/>
      <c r="K620" s="101" t="s">
        <v>565</v>
      </c>
      <c r="L620" s="13"/>
      <c r="M620" s="13"/>
      <c r="N620" s="13"/>
      <c r="O620" s="155"/>
      <c r="P620" s="53">
        <v>4.2034000000000002</v>
      </c>
      <c r="Q620" s="30">
        <f>M620+N620+O620+P620</f>
        <v>4.2034000000000002</v>
      </c>
      <c r="R620" s="143"/>
      <c r="S620" s="239"/>
      <c r="T620" s="5"/>
      <c r="U620" s="5"/>
      <c r="V620" s="5"/>
      <c r="W620" s="5"/>
    </row>
    <row r="621" spans="1:23" ht="15" customHeight="1">
      <c r="A621" s="322">
        <v>3</v>
      </c>
      <c r="B621" s="317" t="s">
        <v>339</v>
      </c>
      <c r="C621" s="367"/>
      <c r="D621" s="367"/>
      <c r="E621" s="318"/>
      <c r="F621" s="364"/>
      <c r="G621" s="364"/>
      <c r="H621" s="364"/>
      <c r="I621" s="97" t="s">
        <v>13</v>
      </c>
      <c r="J621" s="325">
        <v>124</v>
      </c>
      <c r="K621" s="237"/>
      <c r="L621" s="30"/>
      <c r="M621" s="30"/>
      <c r="N621" s="30">
        <f>+N622+N627+N629+N631+N634+N636+N639</f>
        <v>85.965800000000002</v>
      </c>
      <c r="O621" s="30">
        <f t="shared" ref="O621:P621" si="58">+O622+O627+O629+O631+O634+O636+O639</f>
        <v>72.312899999999999</v>
      </c>
      <c r="P621" s="30">
        <f t="shared" si="58"/>
        <v>32.3339</v>
      </c>
      <c r="Q621" s="30">
        <f>M621+N621+O621+P621</f>
        <v>190.61260000000001</v>
      </c>
      <c r="R621" s="143"/>
      <c r="S621" s="239"/>
      <c r="T621" s="5"/>
      <c r="U621" s="5"/>
      <c r="V621" s="5"/>
      <c r="W621" s="5"/>
    </row>
    <row r="622" spans="1:23" s="8" customFormat="1" ht="42">
      <c r="A622" s="323"/>
      <c r="B622" s="318"/>
      <c r="C622" s="367"/>
      <c r="D622" s="367"/>
      <c r="E622" s="318"/>
      <c r="F622" s="364"/>
      <c r="G622" s="364"/>
      <c r="H622" s="364"/>
      <c r="I622" s="114" t="s">
        <v>193</v>
      </c>
      <c r="J622" s="325"/>
      <c r="K622" s="100" t="s">
        <v>10</v>
      </c>
      <c r="L622" s="54"/>
      <c r="M622" s="54"/>
      <c r="N622" s="54">
        <f t="shared" ref="N622" si="59">N623+N624+N625+N626</f>
        <v>21.713699999999999</v>
      </c>
      <c r="O622" s="54">
        <f>O623+O624+O625+O626</f>
        <v>49.28</v>
      </c>
      <c r="P622" s="54">
        <f>P623+P624+P625+P626</f>
        <v>26.621300000000002</v>
      </c>
      <c r="Q622" s="30">
        <f t="shared" si="55"/>
        <v>97.615000000000009</v>
      </c>
      <c r="R622" s="149"/>
      <c r="S622" s="361"/>
      <c r="T622" s="6"/>
      <c r="U622" s="6"/>
      <c r="V622" s="6"/>
      <c r="W622" s="6"/>
    </row>
    <row r="623" spans="1:23" ht="22.5">
      <c r="A623" s="323"/>
      <c r="B623" s="318"/>
      <c r="C623" s="367"/>
      <c r="D623" s="367"/>
      <c r="E623" s="318"/>
      <c r="F623" s="364"/>
      <c r="G623" s="364"/>
      <c r="H623" s="364"/>
      <c r="I623" s="99" t="s">
        <v>181</v>
      </c>
      <c r="J623" s="325"/>
      <c r="K623" s="101" t="s">
        <v>11</v>
      </c>
      <c r="L623" s="13"/>
      <c r="M623" s="13"/>
      <c r="N623" s="13"/>
      <c r="O623" s="53">
        <v>0.86</v>
      </c>
      <c r="P623" s="53"/>
      <c r="Q623" s="13">
        <f t="shared" si="55"/>
        <v>0.86</v>
      </c>
      <c r="R623" s="143"/>
      <c r="S623" s="361"/>
      <c r="T623" s="5"/>
      <c r="U623" s="5"/>
      <c r="V623" s="5"/>
      <c r="W623" s="5"/>
    </row>
    <row r="624" spans="1:23" ht="22.5">
      <c r="A624" s="323"/>
      <c r="B624" s="318"/>
      <c r="C624" s="367"/>
      <c r="D624" s="367"/>
      <c r="E624" s="318"/>
      <c r="F624" s="364"/>
      <c r="G624" s="364"/>
      <c r="H624" s="364"/>
      <c r="I624" s="99" t="s">
        <v>16</v>
      </c>
      <c r="J624" s="325"/>
      <c r="K624" s="101" t="s">
        <v>12</v>
      </c>
      <c r="L624" s="13"/>
      <c r="M624" s="13"/>
      <c r="N624" s="13">
        <v>6.4349999999999996</v>
      </c>
      <c r="O624" s="53">
        <v>28.465</v>
      </c>
      <c r="P624" s="53">
        <v>26.621300000000002</v>
      </c>
      <c r="Q624" s="13">
        <f t="shared" si="55"/>
        <v>61.521299999999997</v>
      </c>
      <c r="R624" s="143"/>
      <c r="S624" s="361"/>
      <c r="T624" s="5"/>
      <c r="U624" s="5"/>
      <c r="V624" s="5"/>
      <c r="W624" s="5"/>
    </row>
    <row r="625" spans="1:23" ht="22.5">
      <c r="A625" s="323"/>
      <c r="B625" s="318"/>
      <c r="C625" s="367"/>
      <c r="D625" s="367"/>
      <c r="E625" s="318"/>
      <c r="F625" s="364"/>
      <c r="G625" s="364"/>
      <c r="H625" s="364"/>
      <c r="I625" s="99" t="s">
        <v>322</v>
      </c>
      <c r="J625" s="325"/>
      <c r="K625" s="101" t="s">
        <v>207</v>
      </c>
      <c r="L625" s="13"/>
      <c r="M625" s="13"/>
      <c r="N625" s="13">
        <v>15.278700000000001</v>
      </c>
      <c r="O625" s="53">
        <v>19.033000000000001</v>
      </c>
      <c r="P625" s="53"/>
      <c r="Q625" s="13">
        <f t="shared" si="55"/>
        <v>34.311700000000002</v>
      </c>
      <c r="R625" s="143"/>
      <c r="S625" s="361"/>
      <c r="T625" s="5"/>
      <c r="U625" s="5"/>
      <c r="V625" s="5"/>
      <c r="W625" s="5"/>
    </row>
    <row r="626" spans="1:23" ht="45">
      <c r="A626" s="323"/>
      <c r="B626" s="318"/>
      <c r="C626" s="367"/>
      <c r="D626" s="367"/>
      <c r="E626" s="318"/>
      <c r="F626" s="364"/>
      <c r="G626" s="364"/>
      <c r="H626" s="364"/>
      <c r="I626" s="99" t="s">
        <v>18</v>
      </c>
      <c r="J626" s="325"/>
      <c r="K626" s="101" t="s">
        <v>17</v>
      </c>
      <c r="L626" s="13"/>
      <c r="M626" s="13"/>
      <c r="N626" s="13"/>
      <c r="O626" s="53">
        <v>0.92200000000000004</v>
      </c>
      <c r="P626" s="53"/>
      <c r="Q626" s="13">
        <f t="shared" si="55"/>
        <v>0.92200000000000004</v>
      </c>
      <c r="R626" s="143"/>
      <c r="S626" s="361"/>
      <c r="T626" s="5"/>
      <c r="U626" s="5"/>
      <c r="V626" s="5"/>
      <c r="W626" s="5"/>
    </row>
    <row r="627" spans="1:23" s="8" customFormat="1" ht="21">
      <c r="A627" s="323"/>
      <c r="B627" s="318"/>
      <c r="C627" s="367"/>
      <c r="D627" s="367"/>
      <c r="E627" s="318"/>
      <c r="F627" s="364"/>
      <c r="G627" s="364"/>
      <c r="H627" s="364"/>
      <c r="I627" s="114" t="s">
        <v>194</v>
      </c>
      <c r="J627" s="325"/>
      <c r="K627" s="100" t="s">
        <v>52</v>
      </c>
      <c r="L627" s="30"/>
      <c r="M627" s="30"/>
      <c r="N627" s="30">
        <f>N628</f>
        <v>0.62409999999999999</v>
      </c>
      <c r="O627" s="30">
        <f t="shared" ref="O627:P627" si="60">O628</f>
        <v>2.4998999999999998</v>
      </c>
      <c r="P627" s="30">
        <f t="shared" si="60"/>
        <v>1.5</v>
      </c>
      <c r="Q627" s="30">
        <f t="shared" si="55"/>
        <v>4.6239999999999997</v>
      </c>
      <c r="R627" s="149"/>
      <c r="S627" s="361"/>
      <c r="T627" s="6"/>
      <c r="U627" s="6"/>
      <c r="V627" s="6"/>
      <c r="W627" s="6"/>
    </row>
    <row r="628" spans="1:23" ht="22.5">
      <c r="A628" s="323"/>
      <c r="B628" s="318"/>
      <c r="C628" s="367"/>
      <c r="D628" s="367"/>
      <c r="E628" s="318"/>
      <c r="F628" s="364"/>
      <c r="G628" s="364"/>
      <c r="H628" s="364"/>
      <c r="I628" s="99" t="s">
        <v>322</v>
      </c>
      <c r="J628" s="325"/>
      <c r="K628" s="101" t="s">
        <v>207</v>
      </c>
      <c r="L628" s="13"/>
      <c r="M628" s="13"/>
      <c r="N628" s="13">
        <v>0.62409999999999999</v>
      </c>
      <c r="O628" s="53">
        <v>2.4998999999999998</v>
      </c>
      <c r="P628" s="53">
        <v>1.5</v>
      </c>
      <c r="Q628" s="13">
        <f t="shared" si="55"/>
        <v>4.6239999999999997</v>
      </c>
      <c r="R628" s="143"/>
      <c r="S628" s="239"/>
      <c r="T628" s="5"/>
      <c r="U628" s="5"/>
      <c r="V628" s="5"/>
      <c r="W628" s="5"/>
    </row>
    <row r="629" spans="1:23" s="8" customFormat="1" ht="21">
      <c r="A629" s="323"/>
      <c r="B629" s="318"/>
      <c r="C629" s="367"/>
      <c r="D629" s="367"/>
      <c r="E629" s="318"/>
      <c r="F629" s="364"/>
      <c r="G629" s="364"/>
      <c r="H629" s="364"/>
      <c r="I629" s="114" t="s">
        <v>195</v>
      </c>
      <c r="J629" s="325"/>
      <c r="K629" s="100" t="s">
        <v>46</v>
      </c>
      <c r="L629" s="30"/>
      <c r="M629" s="30"/>
      <c r="N629" s="30">
        <f>N630</f>
        <v>1.3919999999999999</v>
      </c>
      <c r="O629" s="30">
        <f t="shared" ref="O629:P629" si="61">O630</f>
        <v>1.736</v>
      </c>
      <c r="P629" s="30">
        <f t="shared" si="61"/>
        <v>0.66900000000000004</v>
      </c>
      <c r="Q629" s="30">
        <f>P629+O629+N629</f>
        <v>3.7970000000000002</v>
      </c>
      <c r="R629" s="149"/>
      <c r="S629" s="240"/>
      <c r="T629" s="6"/>
      <c r="U629" s="6"/>
      <c r="V629" s="6"/>
      <c r="W629" s="6"/>
    </row>
    <row r="630" spans="1:23" ht="22.5">
      <c r="A630" s="323"/>
      <c r="B630" s="318"/>
      <c r="C630" s="367"/>
      <c r="D630" s="367"/>
      <c r="E630" s="318"/>
      <c r="F630" s="364"/>
      <c r="G630" s="364"/>
      <c r="H630" s="364"/>
      <c r="I630" s="99" t="s">
        <v>322</v>
      </c>
      <c r="J630" s="325"/>
      <c r="K630" s="101" t="s">
        <v>207</v>
      </c>
      <c r="L630" s="13"/>
      <c r="M630" s="13"/>
      <c r="N630" s="13">
        <v>1.3919999999999999</v>
      </c>
      <c r="O630" s="53">
        <v>1.736</v>
      </c>
      <c r="P630" s="53">
        <v>0.66900000000000004</v>
      </c>
      <c r="Q630" s="13">
        <f t="shared" si="55"/>
        <v>3.7970000000000002</v>
      </c>
      <c r="R630" s="143"/>
      <c r="S630" s="239"/>
      <c r="T630" s="5"/>
      <c r="U630" s="5"/>
      <c r="V630" s="5"/>
      <c r="W630" s="5"/>
    </row>
    <row r="631" spans="1:23" s="8" customFormat="1" ht="21">
      <c r="A631" s="323"/>
      <c r="B631" s="318"/>
      <c r="C631" s="367"/>
      <c r="D631" s="367"/>
      <c r="E631" s="318"/>
      <c r="F631" s="364"/>
      <c r="G631" s="364"/>
      <c r="H631" s="364"/>
      <c r="I631" s="114" t="s">
        <v>196</v>
      </c>
      <c r="J631" s="325"/>
      <c r="K631" s="100" t="s">
        <v>11</v>
      </c>
      <c r="L631" s="30"/>
      <c r="M631" s="30"/>
      <c r="N631" s="30">
        <f t="shared" ref="N631:Q631" si="62">+N632+N633</f>
        <v>4.3419999999999996</v>
      </c>
      <c r="O631" s="30">
        <f t="shared" si="62"/>
        <v>18.797000000000001</v>
      </c>
      <c r="P631" s="30">
        <f t="shared" si="62"/>
        <v>3.2250000000000001</v>
      </c>
      <c r="Q631" s="30">
        <f t="shared" si="62"/>
        <v>26.364000000000001</v>
      </c>
      <c r="R631" s="149"/>
      <c r="S631" s="240"/>
      <c r="T631" s="6"/>
      <c r="U631" s="6"/>
      <c r="V631" s="6"/>
      <c r="W631" s="6"/>
    </row>
    <row r="632" spans="1:23" ht="22.5">
      <c r="A632" s="323"/>
      <c r="B632" s="318"/>
      <c r="C632" s="367"/>
      <c r="D632" s="367"/>
      <c r="E632" s="318"/>
      <c r="F632" s="364"/>
      <c r="G632" s="364"/>
      <c r="H632" s="364"/>
      <c r="I632" s="99" t="s">
        <v>16</v>
      </c>
      <c r="J632" s="325"/>
      <c r="K632" s="101" t="s">
        <v>12</v>
      </c>
      <c r="L632" s="13"/>
      <c r="M632" s="13"/>
      <c r="N632" s="13"/>
      <c r="O632" s="53"/>
      <c r="P632" s="53"/>
      <c r="Q632" s="13">
        <f t="shared" ref="Q632:Q665" si="63">M632+N632+O632+P632</f>
        <v>0</v>
      </c>
      <c r="R632" s="143"/>
      <c r="S632" s="239"/>
      <c r="T632" s="5"/>
      <c r="U632" s="5"/>
      <c r="V632" s="5"/>
      <c r="W632" s="5"/>
    </row>
    <row r="633" spans="1:23" ht="22.5">
      <c r="A633" s="323"/>
      <c r="B633" s="318"/>
      <c r="C633" s="367"/>
      <c r="D633" s="367"/>
      <c r="E633" s="318"/>
      <c r="F633" s="364"/>
      <c r="G633" s="364"/>
      <c r="H633" s="364"/>
      <c r="I633" s="99" t="s">
        <v>322</v>
      </c>
      <c r="J633" s="325"/>
      <c r="K633" s="101" t="s">
        <v>207</v>
      </c>
      <c r="L633" s="13"/>
      <c r="M633" s="13"/>
      <c r="N633" s="13">
        <v>4.3419999999999996</v>
      </c>
      <c r="O633" s="53">
        <v>18.797000000000001</v>
      </c>
      <c r="P633" s="53">
        <v>3.2250000000000001</v>
      </c>
      <c r="Q633" s="30">
        <f t="shared" si="63"/>
        <v>26.364000000000001</v>
      </c>
      <c r="R633" s="143"/>
      <c r="S633" s="239"/>
      <c r="T633" s="5"/>
      <c r="U633" s="5"/>
      <c r="V633" s="5"/>
      <c r="W633" s="5"/>
    </row>
    <row r="634" spans="1:23" s="8" customFormat="1" ht="52.5">
      <c r="A634" s="323"/>
      <c r="B634" s="318"/>
      <c r="C634" s="367"/>
      <c r="D634" s="367"/>
      <c r="E634" s="318"/>
      <c r="F634" s="364"/>
      <c r="G634" s="364"/>
      <c r="H634" s="364"/>
      <c r="I634" s="114" t="s">
        <v>197</v>
      </c>
      <c r="J634" s="325"/>
      <c r="K634" s="100" t="s">
        <v>53</v>
      </c>
      <c r="L634" s="30"/>
      <c r="M634" s="30"/>
      <c r="N634" s="30">
        <f>N635</f>
        <v>24.119</v>
      </c>
      <c r="O634" s="30"/>
      <c r="P634" s="30"/>
      <c r="Q634" s="30">
        <f>P634+O634+N634</f>
        <v>24.119</v>
      </c>
      <c r="R634" s="149"/>
      <c r="S634" s="240"/>
      <c r="T634" s="6"/>
      <c r="U634" s="6"/>
      <c r="V634" s="6"/>
      <c r="W634" s="6"/>
    </row>
    <row r="635" spans="1:23" ht="22.5">
      <c r="A635" s="323"/>
      <c r="B635" s="318"/>
      <c r="C635" s="367"/>
      <c r="D635" s="367"/>
      <c r="E635" s="318"/>
      <c r="F635" s="364"/>
      <c r="G635" s="364"/>
      <c r="H635" s="364"/>
      <c r="I635" s="99" t="s">
        <v>322</v>
      </c>
      <c r="J635" s="325"/>
      <c r="K635" s="101" t="s">
        <v>207</v>
      </c>
      <c r="L635" s="13"/>
      <c r="M635" s="13"/>
      <c r="N635" s="13">
        <v>24.119</v>
      </c>
      <c r="O635" s="53"/>
      <c r="P635" s="53"/>
      <c r="Q635" s="13">
        <f t="shared" si="63"/>
        <v>24.119</v>
      </c>
      <c r="R635" s="143"/>
      <c r="S635" s="239"/>
      <c r="T635" s="5"/>
      <c r="U635" s="5"/>
      <c r="V635" s="5"/>
      <c r="W635" s="5"/>
    </row>
    <row r="636" spans="1:23" ht="22.5">
      <c r="A636" s="323"/>
      <c r="B636" s="318"/>
      <c r="C636" s="367"/>
      <c r="D636" s="367"/>
      <c r="E636" s="318"/>
      <c r="F636" s="364"/>
      <c r="G636" s="364"/>
      <c r="H636" s="364"/>
      <c r="I636" s="99" t="s">
        <v>29</v>
      </c>
      <c r="J636" s="325"/>
      <c r="K636" s="100" t="s">
        <v>55</v>
      </c>
      <c r="L636" s="30"/>
      <c r="M636" s="30"/>
      <c r="N636" s="30">
        <f t="shared" ref="N636:Q636" si="64">+N637+N638</f>
        <v>1.82</v>
      </c>
      <c r="O636" s="30"/>
      <c r="P636" s="30">
        <f t="shared" si="64"/>
        <v>0.31859999999999999</v>
      </c>
      <c r="Q636" s="30">
        <f t="shared" si="64"/>
        <v>2.1386000000000003</v>
      </c>
      <c r="R636" s="143"/>
      <c r="S636" s="239"/>
      <c r="T636" s="5"/>
      <c r="U636" s="5"/>
      <c r="V636" s="5"/>
      <c r="W636" s="5"/>
    </row>
    <row r="637" spans="1:23" ht="22.5">
      <c r="A637" s="323"/>
      <c r="B637" s="318"/>
      <c r="C637" s="367"/>
      <c r="D637" s="367"/>
      <c r="E637" s="318"/>
      <c r="F637" s="364"/>
      <c r="G637" s="364"/>
      <c r="H637" s="364"/>
      <c r="I637" s="99" t="s">
        <v>16</v>
      </c>
      <c r="J637" s="325"/>
      <c r="K637" s="101" t="s">
        <v>12</v>
      </c>
      <c r="L637" s="13"/>
      <c r="M637" s="13"/>
      <c r="N637" s="13"/>
      <c r="O637" s="53"/>
      <c r="P637" s="53"/>
      <c r="Q637" s="13">
        <f t="shared" si="63"/>
        <v>0</v>
      </c>
      <c r="R637" s="143"/>
      <c r="S637" s="239"/>
      <c r="T637" s="5"/>
      <c r="U637" s="5"/>
      <c r="V637" s="5"/>
      <c r="W637" s="5"/>
    </row>
    <row r="638" spans="1:23" ht="22.5">
      <c r="A638" s="323"/>
      <c r="B638" s="318"/>
      <c r="C638" s="367"/>
      <c r="D638" s="367"/>
      <c r="E638" s="318"/>
      <c r="F638" s="364"/>
      <c r="G638" s="364"/>
      <c r="H638" s="364"/>
      <c r="I638" s="99" t="s">
        <v>322</v>
      </c>
      <c r="J638" s="325"/>
      <c r="K638" s="101" t="s">
        <v>207</v>
      </c>
      <c r="L638" s="13"/>
      <c r="M638" s="13"/>
      <c r="N638" s="13">
        <v>1.82</v>
      </c>
      <c r="O638" s="53"/>
      <c r="P638" s="53">
        <v>0.31859999999999999</v>
      </c>
      <c r="Q638" s="30">
        <f t="shared" si="63"/>
        <v>2.1386000000000003</v>
      </c>
      <c r="R638" s="143"/>
      <c r="S638" s="239"/>
      <c r="T638" s="5"/>
      <c r="U638" s="5"/>
      <c r="V638" s="5"/>
      <c r="W638" s="5"/>
    </row>
    <row r="639" spans="1:23" ht="33.75">
      <c r="A639" s="323"/>
      <c r="B639" s="318"/>
      <c r="C639" s="367"/>
      <c r="D639" s="367"/>
      <c r="E639" s="318"/>
      <c r="F639" s="364"/>
      <c r="G639" s="364"/>
      <c r="H639" s="364"/>
      <c r="I639" s="139" t="s">
        <v>566</v>
      </c>
      <c r="J639" s="229"/>
      <c r="K639" s="100" t="s">
        <v>91</v>
      </c>
      <c r="L639" s="30"/>
      <c r="M639" s="30"/>
      <c r="N639" s="30">
        <f t="shared" ref="N639:Q639" si="65">+N640</f>
        <v>31.954999999999998</v>
      </c>
      <c r="O639" s="30"/>
      <c r="P639" s="30"/>
      <c r="Q639" s="30">
        <f t="shared" si="65"/>
        <v>31.954999999999998</v>
      </c>
      <c r="R639" s="143"/>
      <c r="S639" s="239"/>
      <c r="T639" s="5"/>
      <c r="U639" s="5"/>
      <c r="V639" s="5"/>
      <c r="W639" s="5"/>
    </row>
    <row r="640" spans="1:23" ht="22.5">
      <c r="A640" s="324"/>
      <c r="B640" s="319"/>
      <c r="C640" s="367"/>
      <c r="D640" s="367"/>
      <c r="E640" s="318"/>
      <c r="F640" s="364"/>
      <c r="G640" s="364"/>
      <c r="H640" s="364"/>
      <c r="I640" s="99" t="s">
        <v>16</v>
      </c>
      <c r="J640" s="229"/>
      <c r="K640" s="101" t="s">
        <v>12</v>
      </c>
      <c r="L640" s="13"/>
      <c r="M640" s="13"/>
      <c r="N640" s="13">
        <v>31.954999999999998</v>
      </c>
      <c r="O640" s="53"/>
      <c r="P640" s="53"/>
      <c r="Q640" s="30">
        <f>M640+N640+O640+P640</f>
        <v>31.954999999999998</v>
      </c>
      <c r="R640" s="143"/>
      <c r="S640" s="239"/>
      <c r="T640" s="5"/>
      <c r="U640" s="5"/>
      <c r="V640" s="5"/>
      <c r="W640" s="5"/>
    </row>
    <row r="641" spans="1:23" ht="15" customHeight="1">
      <c r="A641" s="325">
        <v>4</v>
      </c>
      <c r="B641" s="331" t="s">
        <v>340</v>
      </c>
      <c r="C641" s="367"/>
      <c r="D641" s="367"/>
      <c r="E641" s="318"/>
      <c r="F641" s="364"/>
      <c r="G641" s="364"/>
      <c r="H641" s="364"/>
      <c r="I641" s="97" t="s">
        <v>13</v>
      </c>
      <c r="J641" s="325">
        <v>124</v>
      </c>
      <c r="K641" s="237"/>
      <c r="L641" s="30"/>
      <c r="M641" s="30"/>
      <c r="N641" s="30">
        <f>+N642+N647+N650+N653+N656+N658</f>
        <v>38.327599999999997</v>
      </c>
      <c r="O641" s="30">
        <f t="shared" ref="O641:P641" si="66">+O642+O647+O650+O653+O656+O658</f>
        <v>31.761499999999998</v>
      </c>
      <c r="P641" s="30">
        <f t="shared" si="66"/>
        <v>21.165900000000004</v>
      </c>
      <c r="Q641" s="30">
        <f t="shared" si="63"/>
        <v>91.25500000000001</v>
      </c>
      <c r="R641" s="143"/>
      <c r="S641" s="239"/>
      <c r="T641" s="5"/>
      <c r="U641" s="5"/>
      <c r="V641" s="5"/>
      <c r="W641" s="5"/>
    </row>
    <row r="642" spans="1:23" ht="45">
      <c r="A642" s="325"/>
      <c r="B642" s="331"/>
      <c r="C642" s="367"/>
      <c r="D642" s="367"/>
      <c r="E642" s="318"/>
      <c r="F642" s="364"/>
      <c r="G642" s="364"/>
      <c r="H642" s="364"/>
      <c r="I642" s="99" t="s">
        <v>193</v>
      </c>
      <c r="J642" s="325"/>
      <c r="K642" s="100" t="s">
        <v>10</v>
      </c>
      <c r="L642" s="53"/>
      <c r="M642" s="53"/>
      <c r="N642" s="54">
        <f t="shared" ref="N642" si="67">N643+N644+N645+N646</f>
        <v>13.8706</v>
      </c>
      <c r="O642" s="54">
        <f>O643+O644+O645+O646</f>
        <v>29.720499999999998</v>
      </c>
      <c r="P642" s="54">
        <f>P643+P644+P645+P646</f>
        <v>19.834</v>
      </c>
      <c r="Q642" s="30">
        <f t="shared" si="63"/>
        <v>63.4251</v>
      </c>
      <c r="R642" s="143"/>
      <c r="S642" s="362"/>
      <c r="T642" s="5"/>
      <c r="U642" s="5"/>
      <c r="V642" s="5"/>
      <c r="W642" s="5"/>
    </row>
    <row r="643" spans="1:23" ht="22.5">
      <c r="A643" s="325"/>
      <c r="B643" s="331"/>
      <c r="C643" s="367"/>
      <c r="D643" s="367"/>
      <c r="E643" s="318"/>
      <c r="F643" s="364"/>
      <c r="G643" s="364"/>
      <c r="H643" s="364"/>
      <c r="I643" s="99" t="s">
        <v>181</v>
      </c>
      <c r="J643" s="325"/>
      <c r="K643" s="101" t="s">
        <v>11</v>
      </c>
      <c r="L643" s="13"/>
      <c r="M643" s="13"/>
      <c r="N643" s="13"/>
      <c r="O643" s="53">
        <v>0.58399999999999996</v>
      </c>
      <c r="P643" s="53"/>
      <c r="Q643" s="30">
        <f t="shared" si="63"/>
        <v>0.58399999999999996</v>
      </c>
      <c r="R643" s="143"/>
      <c r="S643" s="362"/>
    </row>
    <row r="644" spans="1:23" ht="22.5">
      <c r="A644" s="325"/>
      <c r="B644" s="331"/>
      <c r="C644" s="367"/>
      <c r="D644" s="367"/>
      <c r="E644" s="318"/>
      <c r="F644" s="364"/>
      <c r="G644" s="364"/>
      <c r="H644" s="364"/>
      <c r="I644" s="99" t="s">
        <v>16</v>
      </c>
      <c r="J644" s="325"/>
      <c r="K644" s="101" t="s">
        <v>12</v>
      </c>
      <c r="L644" s="13"/>
      <c r="M644" s="13"/>
      <c r="N644" s="13">
        <v>1.9870000000000001</v>
      </c>
      <c r="O644" s="53">
        <v>18.3325</v>
      </c>
      <c r="P644" s="53">
        <v>19.834</v>
      </c>
      <c r="Q644" s="30">
        <f t="shared" si="63"/>
        <v>40.153499999999994</v>
      </c>
      <c r="R644" s="143"/>
      <c r="S644" s="362"/>
    </row>
    <row r="645" spans="1:23" ht="22.5">
      <c r="A645" s="325"/>
      <c r="B645" s="331"/>
      <c r="C645" s="367"/>
      <c r="D645" s="367"/>
      <c r="E645" s="318"/>
      <c r="F645" s="364"/>
      <c r="G645" s="364"/>
      <c r="H645" s="364"/>
      <c r="I645" s="99" t="s">
        <v>322</v>
      </c>
      <c r="J645" s="325"/>
      <c r="K645" s="101" t="s">
        <v>207</v>
      </c>
      <c r="L645" s="13"/>
      <c r="M645" s="13"/>
      <c r="N645" s="13">
        <v>11.883599999999999</v>
      </c>
      <c r="O645" s="53">
        <v>9.9879999999999995</v>
      </c>
      <c r="P645" s="53"/>
      <c r="Q645" s="30">
        <f t="shared" si="63"/>
        <v>21.871600000000001</v>
      </c>
      <c r="R645" s="143"/>
      <c r="S645" s="362"/>
    </row>
    <row r="646" spans="1:23" ht="45">
      <c r="A646" s="325"/>
      <c r="B646" s="331"/>
      <c r="C646" s="367"/>
      <c r="D646" s="367"/>
      <c r="E646" s="318"/>
      <c r="F646" s="364"/>
      <c r="G646" s="364"/>
      <c r="H646" s="364"/>
      <c r="I646" s="99" t="s">
        <v>18</v>
      </c>
      <c r="J646" s="325"/>
      <c r="K646" s="101" t="s">
        <v>17</v>
      </c>
      <c r="L646" s="13"/>
      <c r="M646" s="13"/>
      <c r="N646" s="13"/>
      <c r="O646" s="53">
        <v>0.81599999999999995</v>
      </c>
      <c r="P646" s="53"/>
      <c r="Q646" s="30">
        <f t="shared" si="63"/>
        <v>0.81599999999999995</v>
      </c>
      <c r="R646" s="143"/>
      <c r="S646" s="362"/>
    </row>
    <row r="647" spans="1:23" ht="22.5">
      <c r="A647" s="325"/>
      <c r="B647" s="331"/>
      <c r="C647" s="367"/>
      <c r="D647" s="367"/>
      <c r="E647" s="318"/>
      <c r="F647" s="364"/>
      <c r="G647" s="364"/>
      <c r="H647" s="364"/>
      <c r="I647" s="99" t="s">
        <v>194</v>
      </c>
      <c r="J647" s="325"/>
      <c r="K647" s="100" t="s">
        <v>52</v>
      </c>
      <c r="L647" s="30"/>
      <c r="M647" s="30"/>
      <c r="N647" s="30"/>
      <c r="O647" s="30">
        <f t="shared" ref="O647:Q647" si="68">+O648+O649</f>
        <v>0.45</v>
      </c>
      <c r="P647" s="30">
        <f t="shared" si="68"/>
        <v>0.1</v>
      </c>
      <c r="Q647" s="30">
        <f t="shared" si="68"/>
        <v>0.55000000000000004</v>
      </c>
      <c r="R647" s="143"/>
      <c r="S647" s="238"/>
    </row>
    <row r="648" spans="1:23" ht="22.5">
      <c r="A648" s="325"/>
      <c r="B648" s="331"/>
      <c r="C648" s="367"/>
      <c r="D648" s="367"/>
      <c r="E648" s="318"/>
      <c r="F648" s="364"/>
      <c r="G648" s="364"/>
      <c r="H648" s="364"/>
      <c r="I648" s="99" t="s">
        <v>16</v>
      </c>
      <c r="J648" s="325"/>
      <c r="K648" s="101" t="s">
        <v>12</v>
      </c>
      <c r="L648" s="13"/>
      <c r="M648" s="13"/>
      <c r="N648" s="13"/>
      <c r="O648" s="53"/>
      <c r="P648" s="53"/>
      <c r="Q648" s="30">
        <f t="shared" si="63"/>
        <v>0</v>
      </c>
      <c r="R648" s="143"/>
      <c r="S648" s="238"/>
    </row>
    <row r="649" spans="1:23" ht="22.5">
      <c r="A649" s="325"/>
      <c r="B649" s="331"/>
      <c r="C649" s="367"/>
      <c r="D649" s="367"/>
      <c r="E649" s="318"/>
      <c r="F649" s="364"/>
      <c r="G649" s="364"/>
      <c r="H649" s="364"/>
      <c r="I649" s="99" t="s">
        <v>322</v>
      </c>
      <c r="J649" s="325"/>
      <c r="K649" s="101" t="s">
        <v>207</v>
      </c>
      <c r="L649" s="13"/>
      <c r="M649" s="13"/>
      <c r="N649" s="13"/>
      <c r="O649" s="53">
        <v>0.45</v>
      </c>
      <c r="P649" s="53">
        <v>0.1</v>
      </c>
      <c r="Q649" s="30">
        <f t="shared" si="63"/>
        <v>0.55000000000000004</v>
      </c>
      <c r="R649" s="143"/>
      <c r="S649" s="238"/>
    </row>
    <row r="650" spans="1:23" ht="22.5">
      <c r="A650" s="325"/>
      <c r="B650" s="331"/>
      <c r="C650" s="367"/>
      <c r="D650" s="367"/>
      <c r="E650" s="318"/>
      <c r="F650" s="364"/>
      <c r="G650" s="364"/>
      <c r="H650" s="364"/>
      <c r="I650" s="99" t="s">
        <v>195</v>
      </c>
      <c r="J650" s="325"/>
      <c r="K650" s="100" t="s">
        <v>46</v>
      </c>
      <c r="L650" s="30"/>
      <c r="M650" s="30"/>
      <c r="N650" s="30">
        <f t="shared" ref="N650:Q650" si="69">+N651+N652</f>
        <v>0.60299999999999998</v>
      </c>
      <c r="O650" s="30">
        <f t="shared" si="69"/>
        <v>1.262</v>
      </c>
      <c r="P650" s="30">
        <f t="shared" si="69"/>
        <v>0.55000000000000004</v>
      </c>
      <c r="Q650" s="30">
        <f t="shared" si="69"/>
        <v>2.415</v>
      </c>
      <c r="R650" s="143"/>
      <c r="S650" s="238"/>
    </row>
    <row r="651" spans="1:23" ht="22.5">
      <c r="A651" s="325"/>
      <c r="B651" s="331"/>
      <c r="C651" s="367"/>
      <c r="D651" s="367"/>
      <c r="E651" s="318"/>
      <c r="F651" s="364"/>
      <c r="G651" s="364"/>
      <c r="H651" s="364"/>
      <c r="I651" s="99" t="s">
        <v>16</v>
      </c>
      <c r="J651" s="325"/>
      <c r="K651" s="101" t="s">
        <v>12</v>
      </c>
      <c r="L651" s="13"/>
      <c r="M651" s="13"/>
      <c r="N651" s="13"/>
      <c r="O651" s="53"/>
      <c r="P651" s="53"/>
      <c r="Q651" s="30">
        <f t="shared" si="63"/>
        <v>0</v>
      </c>
      <c r="R651" s="143"/>
      <c r="S651" s="238"/>
    </row>
    <row r="652" spans="1:23" ht="22.5">
      <c r="A652" s="325"/>
      <c r="B652" s="331"/>
      <c r="C652" s="367"/>
      <c r="D652" s="367"/>
      <c r="E652" s="318"/>
      <c r="F652" s="364"/>
      <c r="G652" s="364"/>
      <c r="H652" s="364"/>
      <c r="I652" s="99" t="s">
        <v>322</v>
      </c>
      <c r="J652" s="325"/>
      <c r="K652" s="101" t="s">
        <v>207</v>
      </c>
      <c r="L652" s="13"/>
      <c r="M652" s="13"/>
      <c r="N652" s="13">
        <v>0.60299999999999998</v>
      </c>
      <c r="O652" s="53">
        <v>1.262</v>
      </c>
      <c r="P652" s="53">
        <v>0.55000000000000004</v>
      </c>
      <c r="Q652" s="30">
        <f t="shared" si="63"/>
        <v>2.415</v>
      </c>
      <c r="R652" s="143"/>
      <c r="S652" s="238"/>
    </row>
    <row r="653" spans="1:23" ht="22.5">
      <c r="A653" s="325"/>
      <c r="B653" s="331"/>
      <c r="C653" s="367"/>
      <c r="D653" s="367"/>
      <c r="E653" s="318"/>
      <c r="F653" s="364"/>
      <c r="G653" s="364"/>
      <c r="H653" s="364"/>
      <c r="I653" s="99" t="s">
        <v>196</v>
      </c>
      <c r="J653" s="325"/>
      <c r="K653" s="100" t="s">
        <v>11</v>
      </c>
      <c r="L653" s="30"/>
      <c r="M653" s="30"/>
      <c r="N653" s="30">
        <f t="shared" ref="N653:Q653" si="70">+N654+N655</f>
        <v>0</v>
      </c>
      <c r="O653" s="30">
        <f t="shared" si="70"/>
        <v>0.32900000000000001</v>
      </c>
      <c r="P653" s="30">
        <f t="shared" si="70"/>
        <v>0.54800000000000004</v>
      </c>
      <c r="Q653" s="30">
        <f t="shared" si="70"/>
        <v>0.87700000000000011</v>
      </c>
      <c r="R653" s="143"/>
      <c r="S653" s="238"/>
    </row>
    <row r="654" spans="1:23" ht="22.5">
      <c r="A654" s="325"/>
      <c r="B654" s="331"/>
      <c r="C654" s="367"/>
      <c r="D654" s="367"/>
      <c r="E654" s="318"/>
      <c r="F654" s="364"/>
      <c r="G654" s="364"/>
      <c r="H654" s="364"/>
      <c r="I654" s="99" t="s">
        <v>16</v>
      </c>
      <c r="J654" s="325"/>
      <c r="K654" s="101" t="s">
        <v>12</v>
      </c>
      <c r="L654" s="13"/>
      <c r="M654" s="13"/>
      <c r="N654" s="13"/>
      <c r="O654" s="53">
        <v>2.9000000000000001E-2</v>
      </c>
      <c r="P654" s="53"/>
      <c r="Q654" s="30">
        <f t="shared" si="63"/>
        <v>2.9000000000000001E-2</v>
      </c>
      <c r="R654" s="143"/>
      <c r="S654" s="238"/>
    </row>
    <row r="655" spans="1:23" ht="22.5">
      <c r="A655" s="325"/>
      <c r="B655" s="331"/>
      <c r="C655" s="367"/>
      <c r="D655" s="367"/>
      <c r="E655" s="318"/>
      <c r="F655" s="364"/>
      <c r="G655" s="364"/>
      <c r="H655" s="364"/>
      <c r="I655" s="99" t="s">
        <v>322</v>
      </c>
      <c r="J655" s="325"/>
      <c r="K655" s="101" t="s">
        <v>207</v>
      </c>
      <c r="L655" s="13"/>
      <c r="M655" s="13"/>
      <c r="N655" s="13"/>
      <c r="O655" s="53">
        <v>0.3</v>
      </c>
      <c r="P655" s="53">
        <v>0.54800000000000004</v>
      </c>
      <c r="Q655" s="30">
        <f t="shared" ref="Q655:Q661" si="71">M655+N655+O655+P655</f>
        <v>0.84800000000000009</v>
      </c>
      <c r="R655" s="143"/>
      <c r="S655" s="238"/>
    </row>
    <row r="656" spans="1:23" ht="56.25">
      <c r="A656" s="325"/>
      <c r="B656" s="331"/>
      <c r="C656" s="367"/>
      <c r="D656" s="367"/>
      <c r="E656" s="318"/>
      <c r="F656" s="364"/>
      <c r="G656" s="364"/>
      <c r="H656" s="364"/>
      <c r="I656" s="99" t="s">
        <v>197</v>
      </c>
      <c r="J656" s="325"/>
      <c r="K656" s="100" t="s">
        <v>53</v>
      </c>
      <c r="L656" s="30"/>
      <c r="M656" s="30"/>
      <c r="N656" s="30">
        <f>N657</f>
        <v>23.853999999999999</v>
      </c>
      <c r="O656" s="30">
        <f t="shared" ref="O656:P656" si="72">O657</f>
        <v>0</v>
      </c>
      <c r="P656" s="30">
        <f t="shared" si="72"/>
        <v>0</v>
      </c>
      <c r="Q656" s="30">
        <f t="shared" si="71"/>
        <v>23.853999999999999</v>
      </c>
      <c r="R656" s="143"/>
      <c r="S656" s="238"/>
    </row>
    <row r="657" spans="1:19" ht="22.5">
      <c r="A657" s="325"/>
      <c r="B657" s="331"/>
      <c r="C657" s="367"/>
      <c r="D657" s="367"/>
      <c r="E657" s="318"/>
      <c r="F657" s="364"/>
      <c r="G657" s="364"/>
      <c r="H657" s="364"/>
      <c r="I657" s="99" t="s">
        <v>322</v>
      </c>
      <c r="J657" s="325"/>
      <c r="K657" s="101" t="s">
        <v>207</v>
      </c>
      <c r="L657" s="13"/>
      <c r="M657" s="13"/>
      <c r="N657" s="13">
        <v>23.853999999999999</v>
      </c>
      <c r="O657" s="53"/>
      <c r="P657" s="53"/>
      <c r="Q657" s="13">
        <f t="shared" si="71"/>
        <v>23.853999999999999</v>
      </c>
      <c r="R657" s="143"/>
      <c r="S657" s="238"/>
    </row>
    <row r="658" spans="1:19" ht="22.5">
      <c r="A658" s="325"/>
      <c r="B658" s="331"/>
      <c r="C658" s="367"/>
      <c r="D658" s="367"/>
      <c r="E658" s="318"/>
      <c r="F658" s="364"/>
      <c r="G658" s="364"/>
      <c r="H658" s="364"/>
      <c r="I658" s="99" t="s">
        <v>29</v>
      </c>
      <c r="J658" s="325"/>
      <c r="K658" s="100" t="s">
        <v>55</v>
      </c>
      <c r="L658" s="30"/>
      <c r="M658" s="30"/>
      <c r="N658" s="30"/>
      <c r="O658" s="30"/>
      <c r="P658" s="30">
        <f>P659</f>
        <v>0.13389999999999999</v>
      </c>
      <c r="Q658" s="30">
        <f t="shared" si="71"/>
        <v>0.13389999999999999</v>
      </c>
      <c r="R658" s="143"/>
      <c r="S658" s="238"/>
    </row>
    <row r="659" spans="1:19" ht="22.5">
      <c r="A659" s="325"/>
      <c r="B659" s="331"/>
      <c r="C659" s="367"/>
      <c r="D659" s="367"/>
      <c r="E659" s="318"/>
      <c r="F659" s="364"/>
      <c r="G659" s="364"/>
      <c r="H659" s="364"/>
      <c r="I659" s="99" t="s">
        <v>322</v>
      </c>
      <c r="J659" s="325"/>
      <c r="K659" s="101" t="s">
        <v>207</v>
      </c>
      <c r="L659" s="13"/>
      <c r="M659" s="13"/>
      <c r="N659" s="13"/>
      <c r="O659" s="53"/>
      <c r="P659" s="53">
        <v>0.13389999999999999</v>
      </c>
      <c r="Q659" s="13">
        <f t="shared" si="71"/>
        <v>0.13389999999999999</v>
      </c>
      <c r="R659" s="143"/>
      <c r="S659" s="238"/>
    </row>
    <row r="660" spans="1:19" ht="15" customHeight="1">
      <c r="A660" s="322">
        <v>5</v>
      </c>
      <c r="B660" s="317" t="s">
        <v>341</v>
      </c>
      <c r="C660" s="367"/>
      <c r="D660" s="367"/>
      <c r="E660" s="318"/>
      <c r="F660" s="364"/>
      <c r="G660" s="364"/>
      <c r="H660" s="364"/>
      <c r="I660" s="97" t="s">
        <v>13</v>
      </c>
      <c r="J660" s="325">
        <v>124</v>
      </c>
      <c r="K660" s="237"/>
      <c r="L660" s="30"/>
      <c r="M660" s="30"/>
      <c r="N660" s="30">
        <f>+N661+N666+N669+N672+N674</f>
        <v>55.119199999999999</v>
      </c>
      <c r="O660" s="30">
        <f t="shared" ref="O660:P660" si="73">+O661+O666+O669+O672+O674</f>
        <v>92.590400000000017</v>
      </c>
      <c r="P660" s="30">
        <f t="shared" si="73"/>
        <v>51.177800000000005</v>
      </c>
      <c r="Q660" s="30">
        <f t="shared" si="71"/>
        <v>198.88740000000001</v>
      </c>
      <c r="R660" s="143"/>
      <c r="S660" s="238"/>
    </row>
    <row r="661" spans="1:19" ht="45">
      <c r="A661" s="323"/>
      <c r="B661" s="318"/>
      <c r="C661" s="367"/>
      <c r="D661" s="367"/>
      <c r="E661" s="318"/>
      <c r="F661" s="364"/>
      <c r="G661" s="364"/>
      <c r="H661" s="364"/>
      <c r="I661" s="99" t="s">
        <v>193</v>
      </c>
      <c r="J661" s="325"/>
      <c r="K661" s="100" t="s">
        <v>10</v>
      </c>
      <c r="L661" s="54"/>
      <c r="M661" s="54"/>
      <c r="N661" s="54">
        <f t="shared" ref="N661" si="74">N662+N663+N664+N665</f>
        <v>34.732199999999999</v>
      </c>
      <c r="O661" s="54">
        <f>O662+O663+O664+O665</f>
        <v>68.616900000000001</v>
      </c>
      <c r="P661" s="54">
        <f>P662+P663+P664+P665</f>
        <v>42.657899999999998</v>
      </c>
      <c r="Q661" s="30">
        <f t="shared" si="71"/>
        <v>146.00700000000001</v>
      </c>
      <c r="R661" s="143"/>
      <c r="S661" s="359"/>
    </row>
    <row r="662" spans="1:19" ht="22.5">
      <c r="A662" s="323"/>
      <c r="B662" s="318"/>
      <c r="C662" s="367"/>
      <c r="D662" s="367"/>
      <c r="E662" s="318"/>
      <c r="F662" s="364"/>
      <c r="G662" s="364"/>
      <c r="H662" s="364"/>
      <c r="I662" s="99" t="s">
        <v>181</v>
      </c>
      <c r="J662" s="325"/>
      <c r="K662" s="101" t="s">
        <v>11</v>
      </c>
      <c r="L662" s="13"/>
      <c r="M662" s="13"/>
      <c r="N662" s="13"/>
      <c r="O662" s="53">
        <v>0.86</v>
      </c>
      <c r="P662" s="53"/>
      <c r="Q662" s="13">
        <f t="shared" si="63"/>
        <v>0.86</v>
      </c>
      <c r="R662" s="143"/>
      <c r="S662" s="359"/>
    </row>
    <row r="663" spans="1:19" ht="22.5">
      <c r="A663" s="323"/>
      <c r="B663" s="318"/>
      <c r="C663" s="367"/>
      <c r="D663" s="367"/>
      <c r="E663" s="318"/>
      <c r="F663" s="364"/>
      <c r="G663" s="364"/>
      <c r="H663" s="364"/>
      <c r="I663" s="99" t="s">
        <v>16</v>
      </c>
      <c r="J663" s="325"/>
      <c r="K663" s="101" t="s">
        <v>12</v>
      </c>
      <c r="L663" s="13"/>
      <c r="M663" s="13"/>
      <c r="N663" s="13">
        <v>13.391</v>
      </c>
      <c r="O663" s="53">
        <v>38.784700000000001</v>
      </c>
      <c r="P663" s="53">
        <v>42.657899999999998</v>
      </c>
      <c r="Q663" s="13">
        <f t="shared" si="63"/>
        <v>94.83359999999999</v>
      </c>
      <c r="R663" s="143"/>
      <c r="S663" s="359"/>
    </row>
    <row r="664" spans="1:19" ht="22.5">
      <c r="A664" s="323"/>
      <c r="B664" s="318"/>
      <c r="C664" s="367"/>
      <c r="D664" s="367"/>
      <c r="E664" s="318"/>
      <c r="F664" s="364"/>
      <c r="G664" s="364"/>
      <c r="H664" s="364"/>
      <c r="I664" s="99" t="s">
        <v>322</v>
      </c>
      <c r="J664" s="325"/>
      <c r="K664" s="101" t="s">
        <v>207</v>
      </c>
      <c r="L664" s="13"/>
      <c r="M664" s="13"/>
      <c r="N664" s="13">
        <v>21.341200000000001</v>
      </c>
      <c r="O664" s="53">
        <v>27.767199999999999</v>
      </c>
      <c r="P664" s="53"/>
      <c r="Q664" s="13">
        <f t="shared" si="63"/>
        <v>49.108400000000003</v>
      </c>
      <c r="R664" s="143"/>
      <c r="S664" s="359"/>
    </row>
    <row r="665" spans="1:19" ht="45">
      <c r="A665" s="323"/>
      <c r="B665" s="318"/>
      <c r="C665" s="367"/>
      <c r="D665" s="367"/>
      <c r="E665" s="318"/>
      <c r="F665" s="364"/>
      <c r="G665" s="364"/>
      <c r="H665" s="364"/>
      <c r="I665" s="99" t="s">
        <v>18</v>
      </c>
      <c r="J665" s="325"/>
      <c r="K665" s="101" t="s">
        <v>17</v>
      </c>
      <c r="L665" s="13"/>
      <c r="M665" s="13"/>
      <c r="N665" s="13"/>
      <c r="O665" s="53">
        <v>1.2050000000000001</v>
      </c>
      <c r="P665" s="53"/>
      <c r="Q665" s="13">
        <f t="shared" si="63"/>
        <v>1.2050000000000001</v>
      </c>
      <c r="R665" s="143"/>
      <c r="S665" s="359"/>
    </row>
    <row r="666" spans="1:19" ht="22.5">
      <c r="A666" s="323"/>
      <c r="B666" s="318"/>
      <c r="C666" s="367"/>
      <c r="D666" s="367"/>
      <c r="E666" s="318"/>
      <c r="F666" s="364"/>
      <c r="G666" s="364"/>
      <c r="H666" s="364"/>
      <c r="I666" s="99" t="s">
        <v>194</v>
      </c>
      <c r="J666" s="325"/>
      <c r="K666" s="100" t="s">
        <v>52</v>
      </c>
      <c r="L666" s="30"/>
      <c r="M666" s="30"/>
      <c r="N666" s="30">
        <f t="shared" ref="N666:Q666" si="75">+N667+N668</f>
        <v>1.9829999999999999</v>
      </c>
      <c r="O666" s="30">
        <f t="shared" si="75"/>
        <v>8.73</v>
      </c>
      <c r="P666" s="30">
        <f t="shared" si="75"/>
        <v>5.92</v>
      </c>
      <c r="Q666" s="30">
        <f t="shared" si="75"/>
        <v>16.632999999999999</v>
      </c>
      <c r="R666" s="143"/>
      <c r="S666" s="359"/>
    </row>
    <row r="667" spans="1:19" ht="22.5">
      <c r="A667" s="323"/>
      <c r="B667" s="318"/>
      <c r="C667" s="367"/>
      <c r="D667" s="367"/>
      <c r="E667" s="318"/>
      <c r="F667" s="364"/>
      <c r="G667" s="364"/>
      <c r="H667" s="364"/>
      <c r="I667" s="99" t="s">
        <v>16</v>
      </c>
      <c r="J667" s="325"/>
      <c r="K667" s="101" t="s">
        <v>12</v>
      </c>
      <c r="L667" s="13"/>
      <c r="M667" s="13"/>
      <c r="N667" s="13">
        <v>0.28299999999999997</v>
      </c>
      <c r="O667" s="53">
        <v>0.41</v>
      </c>
      <c r="P667" s="53"/>
      <c r="Q667" s="13">
        <f t="shared" ref="Q667:Q699" si="76">M667+N667+O667+P667</f>
        <v>0.69299999999999995</v>
      </c>
      <c r="R667" s="143"/>
      <c r="S667" s="359"/>
    </row>
    <row r="668" spans="1:19" ht="22.5">
      <c r="A668" s="323"/>
      <c r="B668" s="318"/>
      <c r="C668" s="367"/>
      <c r="D668" s="367"/>
      <c r="E668" s="318"/>
      <c r="F668" s="364"/>
      <c r="G668" s="364"/>
      <c r="H668" s="364"/>
      <c r="I668" s="99" t="s">
        <v>322</v>
      </c>
      <c r="J668" s="325"/>
      <c r="K668" s="101" t="s">
        <v>207</v>
      </c>
      <c r="L668" s="13"/>
      <c r="M668" s="13"/>
      <c r="N668" s="13">
        <v>1.7</v>
      </c>
      <c r="O668" s="53">
        <v>8.32</v>
      </c>
      <c r="P668" s="53">
        <v>5.92</v>
      </c>
      <c r="Q668" s="13">
        <f t="shared" si="76"/>
        <v>15.94</v>
      </c>
      <c r="R668" s="143"/>
      <c r="S668" s="238"/>
    </row>
    <row r="669" spans="1:19" ht="22.5">
      <c r="A669" s="323"/>
      <c r="B669" s="318"/>
      <c r="C669" s="367"/>
      <c r="D669" s="367"/>
      <c r="E669" s="318"/>
      <c r="F669" s="364"/>
      <c r="G669" s="364"/>
      <c r="H669" s="364"/>
      <c r="I669" s="99" t="s">
        <v>195</v>
      </c>
      <c r="J669" s="325"/>
      <c r="K669" s="100" t="s">
        <v>46</v>
      </c>
      <c r="L669" s="30"/>
      <c r="M669" s="30"/>
      <c r="N669" s="30">
        <f t="shared" ref="N669:Q669" si="77">+N670+N671</f>
        <v>3.5230000000000001</v>
      </c>
      <c r="O669" s="30">
        <f t="shared" si="77"/>
        <v>4.7989999999999995</v>
      </c>
      <c r="P669" s="30">
        <f t="shared" si="77"/>
        <v>2.3999000000000001</v>
      </c>
      <c r="Q669" s="30">
        <f t="shared" si="77"/>
        <v>10.7219</v>
      </c>
      <c r="R669" s="143"/>
      <c r="S669" s="238"/>
    </row>
    <row r="670" spans="1:19" ht="22.5">
      <c r="A670" s="323"/>
      <c r="B670" s="318"/>
      <c r="C670" s="367"/>
      <c r="D670" s="367"/>
      <c r="E670" s="318"/>
      <c r="F670" s="364"/>
      <c r="G670" s="364"/>
      <c r="H670" s="364"/>
      <c r="I670" s="99" t="s">
        <v>16</v>
      </c>
      <c r="J670" s="325"/>
      <c r="K670" s="101" t="s">
        <v>12</v>
      </c>
      <c r="L670" s="13"/>
      <c r="M670" s="13"/>
      <c r="N670" s="13"/>
      <c r="O670" s="53">
        <v>1.141</v>
      </c>
      <c r="P670" s="53"/>
      <c r="Q670" s="13">
        <f t="shared" si="76"/>
        <v>1.141</v>
      </c>
      <c r="R670" s="143"/>
      <c r="S670" s="238"/>
    </row>
    <row r="671" spans="1:19" ht="22.5">
      <c r="A671" s="323"/>
      <c r="B671" s="318"/>
      <c r="C671" s="367"/>
      <c r="D671" s="367"/>
      <c r="E671" s="318"/>
      <c r="F671" s="364"/>
      <c r="G671" s="364"/>
      <c r="H671" s="364"/>
      <c r="I671" s="99" t="s">
        <v>322</v>
      </c>
      <c r="J671" s="325"/>
      <c r="K671" s="101" t="s">
        <v>207</v>
      </c>
      <c r="L671" s="13"/>
      <c r="M671" s="13"/>
      <c r="N671" s="13">
        <v>3.5230000000000001</v>
      </c>
      <c r="O671" s="53">
        <v>3.6579999999999999</v>
      </c>
      <c r="P671" s="53">
        <v>2.3999000000000001</v>
      </c>
      <c r="Q671" s="13">
        <f t="shared" si="76"/>
        <v>9.5808999999999997</v>
      </c>
      <c r="R671" s="143"/>
      <c r="S671" s="238"/>
    </row>
    <row r="672" spans="1:19" ht="22.5">
      <c r="A672" s="323"/>
      <c r="B672" s="318"/>
      <c r="C672" s="367"/>
      <c r="D672" s="367"/>
      <c r="E672" s="318"/>
      <c r="F672" s="364"/>
      <c r="G672" s="364"/>
      <c r="H672" s="364"/>
      <c r="I672" s="99" t="s">
        <v>196</v>
      </c>
      <c r="J672" s="325"/>
      <c r="K672" s="100" t="s">
        <v>11</v>
      </c>
      <c r="L672" s="30"/>
      <c r="M672" s="30"/>
      <c r="N672" s="30">
        <f>N673</f>
        <v>5.4109999999999996</v>
      </c>
      <c r="O672" s="30">
        <f t="shared" ref="O672:P672" si="78">O673</f>
        <v>10.4445</v>
      </c>
      <c r="P672" s="30">
        <f t="shared" si="78"/>
        <v>0.2</v>
      </c>
      <c r="Q672" s="30">
        <f t="shared" si="76"/>
        <v>16.055499999999999</v>
      </c>
      <c r="R672" s="143"/>
      <c r="S672" s="238"/>
    </row>
    <row r="673" spans="1:19" ht="22.5">
      <c r="A673" s="323"/>
      <c r="B673" s="318"/>
      <c r="C673" s="367"/>
      <c r="D673" s="367"/>
      <c r="E673" s="318"/>
      <c r="F673" s="364"/>
      <c r="G673" s="364"/>
      <c r="H673" s="364"/>
      <c r="I673" s="99" t="s">
        <v>322</v>
      </c>
      <c r="J673" s="325"/>
      <c r="K673" s="101" t="s">
        <v>207</v>
      </c>
      <c r="L673" s="13"/>
      <c r="M673" s="13"/>
      <c r="N673" s="13">
        <v>5.4109999999999996</v>
      </c>
      <c r="O673" s="53">
        <v>10.4445</v>
      </c>
      <c r="P673" s="53">
        <v>0.2</v>
      </c>
      <c r="Q673" s="13">
        <f t="shared" si="76"/>
        <v>16.055499999999999</v>
      </c>
      <c r="R673" s="143"/>
      <c r="S673" s="238"/>
    </row>
    <row r="674" spans="1:19" ht="33.75">
      <c r="A674" s="323"/>
      <c r="B674" s="318"/>
      <c r="C674" s="367"/>
      <c r="D674" s="367"/>
      <c r="E674" s="318"/>
      <c r="F674" s="364"/>
      <c r="G674" s="364"/>
      <c r="H674" s="364"/>
      <c r="I674" s="139" t="s">
        <v>566</v>
      </c>
      <c r="J674" s="229"/>
      <c r="K674" s="100" t="s">
        <v>91</v>
      </c>
      <c r="L674" s="30"/>
      <c r="M674" s="30"/>
      <c r="N674" s="30">
        <f t="shared" ref="N674:Q674" si="79">+N675</f>
        <v>9.4700000000000006</v>
      </c>
      <c r="O674" s="30"/>
      <c r="P674" s="30"/>
      <c r="Q674" s="30">
        <f t="shared" si="79"/>
        <v>9.4700000000000006</v>
      </c>
      <c r="R674" s="143"/>
      <c r="S674" s="238"/>
    </row>
    <row r="675" spans="1:19" ht="22.5">
      <c r="A675" s="324"/>
      <c r="B675" s="319"/>
      <c r="C675" s="367"/>
      <c r="D675" s="367"/>
      <c r="E675" s="318"/>
      <c r="F675" s="364"/>
      <c r="G675" s="364"/>
      <c r="H675" s="364"/>
      <c r="I675" s="99" t="s">
        <v>16</v>
      </c>
      <c r="J675" s="229"/>
      <c r="K675" s="101" t="s">
        <v>12</v>
      </c>
      <c r="L675" s="13"/>
      <c r="M675" s="13"/>
      <c r="N675" s="13">
        <v>9.4700000000000006</v>
      </c>
      <c r="O675" s="53"/>
      <c r="P675" s="53"/>
      <c r="Q675" s="13">
        <f t="shared" si="76"/>
        <v>9.4700000000000006</v>
      </c>
      <c r="R675" s="143"/>
      <c r="S675" s="238"/>
    </row>
    <row r="676" spans="1:19" ht="15" customHeight="1">
      <c r="A676" s="322">
        <v>6</v>
      </c>
      <c r="B676" s="317" t="s">
        <v>342</v>
      </c>
      <c r="C676" s="367"/>
      <c r="D676" s="367"/>
      <c r="E676" s="318"/>
      <c r="F676" s="364"/>
      <c r="G676" s="364"/>
      <c r="H676" s="364"/>
      <c r="I676" s="97" t="s">
        <v>13</v>
      </c>
      <c r="J676" s="325">
        <v>124</v>
      </c>
      <c r="K676" s="237"/>
      <c r="L676" s="30"/>
      <c r="M676" s="30"/>
      <c r="N676" s="30">
        <f>+N677+N682+N685+N688+N690+N692</f>
        <v>140.97838000000002</v>
      </c>
      <c r="O676" s="30">
        <f>+O677+O682+O685+O688+O690+O692</f>
        <v>51.916799999999995</v>
      </c>
      <c r="P676" s="30">
        <f>+P677+P682+P685+P688+P690+P692</f>
        <v>42.530500000000004</v>
      </c>
      <c r="Q676" s="30">
        <f>M676+N676+O676+P676</f>
        <v>235.42568</v>
      </c>
      <c r="R676" s="143"/>
      <c r="S676" s="238"/>
    </row>
    <row r="677" spans="1:19" ht="45">
      <c r="A677" s="323"/>
      <c r="B677" s="318"/>
      <c r="C677" s="367"/>
      <c r="D677" s="367"/>
      <c r="E677" s="318"/>
      <c r="F677" s="364"/>
      <c r="G677" s="364"/>
      <c r="H677" s="364"/>
      <c r="I677" s="99" t="s">
        <v>193</v>
      </c>
      <c r="J677" s="325"/>
      <c r="K677" s="100" t="s">
        <v>10</v>
      </c>
      <c r="L677" s="53"/>
      <c r="M677" s="53"/>
      <c r="N677" s="53">
        <f t="shared" ref="N677" si="80">N678+N679+N680+N681</f>
        <v>20.527380000000001</v>
      </c>
      <c r="O677" s="53">
        <f>O678+O679+O680+O681</f>
        <v>44.882199999999997</v>
      </c>
      <c r="P677" s="53">
        <f>P678+P679+P680+P681</f>
        <v>28.304500000000001</v>
      </c>
      <c r="Q677" s="13">
        <f t="shared" si="76"/>
        <v>93.71408000000001</v>
      </c>
      <c r="R677" s="143"/>
      <c r="S677" s="359"/>
    </row>
    <row r="678" spans="1:19" ht="22.5">
      <c r="A678" s="323"/>
      <c r="B678" s="318"/>
      <c r="C678" s="367"/>
      <c r="D678" s="367"/>
      <c r="E678" s="318"/>
      <c r="F678" s="364"/>
      <c r="G678" s="364"/>
      <c r="H678" s="364"/>
      <c r="I678" s="99" t="s">
        <v>181</v>
      </c>
      <c r="J678" s="325"/>
      <c r="K678" s="101" t="s">
        <v>11</v>
      </c>
      <c r="L678" s="13"/>
      <c r="M678" s="13"/>
      <c r="N678" s="13"/>
      <c r="O678" s="53">
        <v>0.66479999999999995</v>
      </c>
      <c r="P678" s="53"/>
      <c r="Q678" s="13">
        <f t="shared" si="76"/>
        <v>0.66479999999999995</v>
      </c>
      <c r="R678" s="143"/>
      <c r="S678" s="359"/>
    </row>
    <row r="679" spans="1:19" ht="22.5">
      <c r="A679" s="323"/>
      <c r="B679" s="318"/>
      <c r="C679" s="367"/>
      <c r="D679" s="367"/>
      <c r="E679" s="318"/>
      <c r="F679" s="364"/>
      <c r="G679" s="364"/>
      <c r="H679" s="364"/>
      <c r="I679" s="99" t="s">
        <v>16</v>
      </c>
      <c r="J679" s="325"/>
      <c r="K679" s="101" t="s">
        <v>12</v>
      </c>
      <c r="L679" s="13"/>
      <c r="M679" s="13"/>
      <c r="N679" s="13">
        <v>5.1294000000000004</v>
      </c>
      <c r="O679" s="53">
        <v>25.8035</v>
      </c>
      <c r="P679" s="53">
        <v>28.304500000000001</v>
      </c>
      <c r="Q679" s="13">
        <f t="shared" si="76"/>
        <v>59.237400000000001</v>
      </c>
      <c r="R679" s="143"/>
      <c r="S679" s="359"/>
    </row>
    <row r="680" spans="1:19" ht="22.5">
      <c r="A680" s="323"/>
      <c r="B680" s="318"/>
      <c r="C680" s="367"/>
      <c r="D680" s="367"/>
      <c r="E680" s="318"/>
      <c r="F680" s="364"/>
      <c r="G680" s="364"/>
      <c r="H680" s="364"/>
      <c r="I680" s="99" t="s">
        <v>322</v>
      </c>
      <c r="J680" s="325"/>
      <c r="K680" s="101" t="s">
        <v>207</v>
      </c>
      <c r="L680" s="13"/>
      <c r="M680" s="13"/>
      <c r="N680" s="13">
        <v>15.39798</v>
      </c>
      <c r="O680" s="53">
        <v>17.553899999999999</v>
      </c>
      <c r="P680" s="53"/>
      <c r="Q680" s="13">
        <f t="shared" si="76"/>
        <v>32.951880000000003</v>
      </c>
      <c r="R680" s="143"/>
      <c r="S680" s="359"/>
    </row>
    <row r="681" spans="1:19" ht="45">
      <c r="A681" s="323"/>
      <c r="B681" s="318"/>
      <c r="C681" s="367"/>
      <c r="D681" s="367"/>
      <c r="E681" s="318"/>
      <c r="F681" s="364"/>
      <c r="G681" s="364"/>
      <c r="H681" s="364"/>
      <c r="I681" s="99" t="s">
        <v>18</v>
      </c>
      <c r="J681" s="325"/>
      <c r="K681" s="101" t="s">
        <v>17</v>
      </c>
      <c r="L681" s="13"/>
      <c r="M681" s="13"/>
      <c r="N681" s="13"/>
      <c r="O681" s="53">
        <v>0.86</v>
      </c>
      <c r="P681" s="53"/>
      <c r="Q681" s="13">
        <f t="shared" si="76"/>
        <v>0.86</v>
      </c>
      <c r="R681" s="143"/>
      <c r="S681" s="359"/>
    </row>
    <row r="682" spans="1:19" ht="22.5">
      <c r="A682" s="323"/>
      <c r="B682" s="318"/>
      <c r="C682" s="367"/>
      <c r="D682" s="367"/>
      <c r="E682" s="318"/>
      <c r="F682" s="364"/>
      <c r="G682" s="364"/>
      <c r="H682" s="364"/>
      <c r="I682" s="99" t="s">
        <v>195</v>
      </c>
      <c r="J682" s="325"/>
      <c r="K682" s="100" t="s">
        <v>46</v>
      </c>
      <c r="L682" s="30"/>
      <c r="M682" s="30"/>
      <c r="N682" s="30">
        <f t="shared" ref="N682:Q682" si="81">+N683+N684</f>
        <v>1.25</v>
      </c>
      <c r="O682" s="30">
        <f t="shared" si="81"/>
        <v>1.94</v>
      </c>
      <c r="P682" s="30">
        <f t="shared" si="81"/>
        <v>3.6819999999999999</v>
      </c>
      <c r="Q682" s="30">
        <f t="shared" si="81"/>
        <v>6.8720000000000008</v>
      </c>
      <c r="R682" s="143"/>
      <c r="S682" s="238"/>
    </row>
    <row r="683" spans="1:19" ht="22.5">
      <c r="A683" s="323"/>
      <c r="B683" s="318"/>
      <c r="C683" s="367"/>
      <c r="D683" s="367"/>
      <c r="E683" s="318"/>
      <c r="F683" s="364"/>
      <c r="G683" s="364"/>
      <c r="H683" s="364"/>
      <c r="I683" s="99" t="s">
        <v>16</v>
      </c>
      <c r="J683" s="325"/>
      <c r="K683" s="101" t="s">
        <v>12</v>
      </c>
      <c r="L683" s="13"/>
      <c r="M683" s="13"/>
      <c r="N683" s="13"/>
      <c r="O683" s="53">
        <v>0.82499999999999996</v>
      </c>
      <c r="P683" s="53"/>
      <c r="Q683" s="13">
        <f t="shared" si="76"/>
        <v>0.82499999999999996</v>
      </c>
      <c r="R683" s="143"/>
      <c r="S683" s="238"/>
    </row>
    <row r="684" spans="1:19" ht="22.5">
      <c r="A684" s="323"/>
      <c r="B684" s="318"/>
      <c r="C684" s="367"/>
      <c r="D684" s="367"/>
      <c r="E684" s="318"/>
      <c r="F684" s="364"/>
      <c r="G684" s="364"/>
      <c r="H684" s="364"/>
      <c r="I684" s="99" t="s">
        <v>322</v>
      </c>
      <c r="J684" s="325"/>
      <c r="K684" s="101" t="s">
        <v>207</v>
      </c>
      <c r="L684" s="13"/>
      <c r="M684" s="13"/>
      <c r="N684" s="13">
        <v>1.25</v>
      </c>
      <c r="O684" s="53">
        <v>1.115</v>
      </c>
      <c r="P684" s="53">
        <v>3.6819999999999999</v>
      </c>
      <c r="Q684" s="13">
        <f t="shared" si="76"/>
        <v>6.0470000000000006</v>
      </c>
      <c r="R684" s="143"/>
      <c r="S684" s="238"/>
    </row>
    <row r="685" spans="1:19" ht="22.5">
      <c r="A685" s="323"/>
      <c r="B685" s="318"/>
      <c r="C685" s="367"/>
      <c r="D685" s="367"/>
      <c r="E685" s="318"/>
      <c r="F685" s="364"/>
      <c r="G685" s="364"/>
      <c r="H685" s="364"/>
      <c r="I685" s="99" t="s">
        <v>196</v>
      </c>
      <c r="J685" s="325"/>
      <c r="K685" s="100" t="s">
        <v>11</v>
      </c>
      <c r="L685" s="30"/>
      <c r="M685" s="30"/>
      <c r="N685" s="30">
        <f t="shared" ref="N685:Q685" si="82">+N686+N687</f>
        <v>2.6</v>
      </c>
      <c r="O685" s="30">
        <f t="shared" si="82"/>
        <v>4.4862000000000002</v>
      </c>
      <c r="P685" s="30">
        <f t="shared" si="82"/>
        <v>10.544</v>
      </c>
      <c r="Q685" s="30">
        <f t="shared" si="82"/>
        <v>17.630200000000002</v>
      </c>
      <c r="R685" s="143"/>
      <c r="S685" s="238"/>
    </row>
    <row r="686" spans="1:19" ht="22.5">
      <c r="A686" s="323"/>
      <c r="B686" s="318"/>
      <c r="C686" s="367"/>
      <c r="D686" s="367"/>
      <c r="E686" s="318"/>
      <c r="F686" s="364"/>
      <c r="G686" s="364"/>
      <c r="H686" s="364"/>
      <c r="I686" s="99" t="s">
        <v>16</v>
      </c>
      <c r="J686" s="325"/>
      <c r="K686" s="101" t="s">
        <v>12</v>
      </c>
      <c r="L686" s="13"/>
      <c r="M686" s="13"/>
      <c r="N686" s="13">
        <v>2.6</v>
      </c>
      <c r="O686" s="53">
        <v>2.0764999999999998</v>
      </c>
      <c r="P686" s="53"/>
      <c r="Q686" s="13">
        <f t="shared" si="76"/>
        <v>4.6764999999999999</v>
      </c>
      <c r="R686" s="143"/>
      <c r="S686" s="238"/>
    </row>
    <row r="687" spans="1:19" ht="22.5">
      <c r="A687" s="323"/>
      <c r="B687" s="318"/>
      <c r="C687" s="367"/>
      <c r="D687" s="367"/>
      <c r="E687" s="318"/>
      <c r="F687" s="364"/>
      <c r="G687" s="364"/>
      <c r="H687" s="364"/>
      <c r="I687" s="99" t="s">
        <v>322</v>
      </c>
      <c r="J687" s="325"/>
      <c r="K687" s="101" t="s">
        <v>207</v>
      </c>
      <c r="L687" s="13"/>
      <c r="M687" s="13"/>
      <c r="N687" s="13"/>
      <c r="O687" s="53">
        <v>2.4097</v>
      </c>
      <c r="P687" s="53">
        <v>10.544</v>
      </c>
      <c r="Q687" s="13">
        <f t="shared" si="76"/>
        <v>12.953700000000001</v>
      </c>
      <c r="R687" s="143"/>
      <c r="S687" s="238"/>
    </row>
    <row r="688" spans="1:19" ht="56.25">
      <c r="A688" s="323"/>
      <c r="B688" s="318"/>
      <c r="C688" s="367"/>
      <c r="D688" s="367"/>
      <c r="E688" s="318"/>
      <c r="F688" s="364"/>
      <c r="G688" s="364"/>
      <c r="H688" s="364"/>
      <c r="I688" s="99" t="s">
        <v>197</v>
      </c>
      <c r="J688" s="325"/>
      <c r="K688" s="100" t="s">
        <v>53</v>
      </c>
      <c r="L688" s="30"/>
      <c r="M688" s="30"/>
      <c r="N688" s="30">
        <f>N689</f>
        <v>12.727</v>
      </c>
      <c r="O688" s="30"/>
      <c r="P688" s="30"/>
      <c r="Q688" s="30">
        <f t="shared" si="76"/>
        <v>12.727</v>
      </c>
      <c r="R688" s="143"/>
      <c r="S688" s="238"/>
    </row>
    <row r="689" spans="1:19" ht="22.5">
      <c r="A689" s="323"/>
      <c r="B689" s="318"/>
      <c r="C689" s="367"/>
      <c r="D689" s="367"/>
      <c r="E689" s="318"/>
      <c r="F689" s="364"/>
      <c r="G689" s="364"/>
      <c r="H689" s="364"/>
      <c r="I689" s="99" t="s">
        <v>322</v>
      </c>
      <c r="J689" s="325"/>
      <c r="K689" s="101" t="s">
        <v>207</v>
      </c>
      <c r="L689" s="13"/>
      <c r="M689" s="13"/>
      <c r="N689" s="13">
        <v>12.727</v>
      </c>
      <c r="O689" s="53"/>
      <c r="P689" s="53"/>
      <c r="Q689" s="13">
        <f t="shared" si="76"/>
        <v>12.727</v>
      </c>
      <c r="R689" s="143"/>
      <c r="S689" s="238"/>
    </row>
    <row r="690" spans="1:19" ht="22.5">
      <c r="A690" s="323"/>
      <c r="B690" s="318"/>
      <c r="C690" s="367"/>
      <c r="D690" s="367"/>
      <c r="E690" s="318"/>
      <c r="F690" s="364"/>
      <c r="G690" s="364"/>
      <c r="H690" s="364"/>
      <c r="I690" s="99" t="s">
        <v>29</v>
      </c>
      <c r="J690" s="325"/>
      <c r="K690" s="100" t="s">
        <v>55</v>
      </c>
      <c r="L690" s="30"/>
      <c r="M690" s="30"/>
      <c r="N690" s="30"/>
      <c r="O690" s="30">
        <f t="shared" ref="O690" si="83">O691</f>
        <v>0.60840000000000005</v>
      </c>
      <c r="P690" s="30"/>
      <c r="Q690" s="13">
        <f t="shared" si="76"/>
        <v>0.60840000000000005</v>
      </c>
      <c r="R690" s="143"/>
      <c r="S690" s="238"/>
    </row>
    <row r="691" spans="1:19" ht="22.5">
      <c r="A691" s="323"/>
      <c r="B691" s="318"/>
      <c r="C691" s="367"/>
      <c r="D691" s="367"/>
      <c r="E691" s="318"/>
      <c r="F691" s="364"/>
      <c r="G691" s="364"/>
      <c r="H691" s="364"/>
      <c r="I691" s="99" t="s">
        <v>16</v>
      </c>
      <c r="J691" s="325"/>
      <c r="K691" s="101" t="s">
        <v>12</v>
      </c>
      <c r="L691" s="13"/>
      <c r="M691" s="13"/>
      <c r="N691" s="13"/>
      <c r="O691" s="53">
        <v>0.60840000000000005</v>
      </c>
      <c r="P691" s="53"/>
      <c r="Q691" s="13">
        <f t="shared" si="76"/>
        <v>0.60840000000000005</v>
      </c>
      <c r="R691" s="143"/>
      <c r="S691" s="238"/>
    </row>
    <row r="692" spans="1:19" ht="45">
      <c r="A692" s="323"/>
      <c r="B692" s="318"/>
      <c r="C692" s="367"/>
      <c r="D692" s="367"/>
      <c r="E692" s="318"/>
      <c r="F692" s="364"/>
      <c r="G692" s="364"/>
      <c r="H692" s="364"/>
      <c r="I692" s="99" t="s">
        <v>323</v>
      </c>
      <c r="J692" s="325"/>
      <c r="K692" s="100" t="s">
        <v>171</v>
      </c>
      <c r="L692" s="30"/>
      <c r="M692" s="30"/>
      <c r="N692" s="30">
        <f>N693</f>
        <v>103.874</v>
      </c>
      <c r="O692" s="30"/>
      <c r="P692" s="30"/>
      <c r="Q692" s="30">
        <f t="shared" si="76"/>
        <v>103.874</v>
      </c>
      <c r="R692" s="143"/>
      <c r="S692" s="238"/>
    </row>
    <row r="693" spans="1:19" ht="22.5">
      <c r="A693" s="323"/>
      <c r="B693" s="318"/>
      <c r="C693" s="367"/>
      <c r="D693" s="367"/>
      <c r="E693" s="318"/>
      <c r="F693" s="364"/>
      <c r="G693" s="364"/>
      <c r="H693" s="364"/>
      <c r="I693" s="99" t="s">
        <v>322</v>
      </c>
      <c r="J693" s="325"/>
      <c r="K693" s="101" t="s">
        <v>207</v>
      </c>
      <c r="L693" s="13"/>
      <c r="M693" s="13"/>
      <c r="N693" s="13">
        <v>103.874</v>
      </c>
      <c r="O693" s="53"/>
      <c r="P693" s="53"/>
      <c r="Q693" s="13">
        <f t="shared" si="76"/>
        <v>103.874</v>
      </c>
      <c r="R693" s="143"/>
      <c r="S693" s="238"/>
    </row>
    <row r="694" spans="1:19" ht="15" customHeight="1">
      <c r="A694" s="322">
        <v>7</v>
      </c>
      <c r="B694" s="317" t="s">
        <v>343</v>
      </c>
      <c r="C694" s="367"/>
      <c r="D694" s="367"/>
      <c r="E694" s="318"/>
      <c r="F694" s="364"/>
      <c r="G694" s="364"/>
      <c r="H694" s="364"/>
      <c r="I694" s="97" t="s">
        <v>13</v>
      </c>
      <c r="J694" s="325">
        <v>124</v>
      </c>
      <c r="K694" s="237"/>
      <c r="L694" s="30"/>
      <c r="M694" s="30"/>
      <c r="N694" s="30">
        <f>+N695+N700+N703+N705+N708+N710+N712+N714</f>
        <v>59.142700000000005</v>
      </c>
      <c r="O694" s="30">
        <f t="shared" ref="O694:P694" si="84">+O695+O700+O703+O705+O708+O710+O712+O714</f>
        <v>53.481000000000002</v>
      </c>
      <c r="P694" s="30">
        <f t="shared" si="84"/>
        <v>32.180799999999998</v>
      </c>
      <c r="Q694" s="30">
        <f t="shared" si="76"/>
        <v>144.80450000000002</v>
      </c>
      <c r="R694" s="143"/>
      <c r="S694" s="238"/>
    </row>
    <row r="695" spans="1:19" ht="45">
      <c r="A695" s="323"/>
      <c r="B695" s="318"/>
      <c r="C695" s="367"/>
      <c r="D695" s="367"/>
      <c r="E695" s="318"/>
      <c r="F695" s="364"/>
      <c r="G695" s="364"/>
      <c r="H695" s="364"/>
      <c r="I695" s="99" t="s">
        <v>193</v>
      </c>
      <c r="J695" s="325"/>
      <c r="K695" s="100" t="s">
        <v>10</v>
      </c>
      <c r="L695" s="53"/>
      <c r="M695" s="53"/>
      <c r="N695" s="54">
        <f>N696+N697+N698+N699</f>
        <v>24.405800000000003</v>
      </c>
      <c r="O695" s="54">
        <f>O696+O697+O698+O699</f>
        <v>42.854500000000002</v>
      </c>
      <c r="P695" s="54">
        <f>P696+P697+P698+P699</f>
        <v>26.523299999999999</v>
      </c>
      <c r="Q695" s="30">
        <f t="shared" si="76"/>
        <v>93.783600000000007</v>
      </c>
      <c r="R695" s="143"/>
      <c r="S695" s="359"/>
    </row>
    <row r="696" spans="1:19" ht="22.5">
      <c r="A696" s="323"/>
      <c r="B696" s="318"/>
      <c r="C696" s="367"/>
      <c r="D696" s="367"/>
      <c r="E696" s="318"/>
      <c r="F696" s="364"/>
      <c r="G696" s="364"/>
      <c r="H696" s="364"/>
      <c r="I696" s="99" t="s">
        <v>181</v>
      </c>
      <c r="J696" s="325"/>
      <c r="K696" s="101" t="s">
        <v>11</v>
      </c>
      <c r="L696" s="13"/>
      <c r="M696" s="13"/>
      <c r="N696" s="13"/>
      <c r="O696" s="53">
        <v>0.51500000000000001</v>
      </c>
      <c r="P696" s="53"/>
      <c r="Q696" s="13">
        <f t="shared" si="76"/>
        <v>0.51500000000000001</v>
      </c>
      <c r="R696" s="143"/>
      <c r="S696" s="359"/>
    </row>
    <row r="697" spans="1:19" ht="22.5">
      <c r="A697" s="323"/>
      <c r="B697" s="318"/>
      <c r="C697" s="367"/>
      <c r="D697" s="367"/>
      <c r="E697" s="318"/>
      <c r="F697" s="364"/>
      <c r="G697" s="364"/>
      <c r="H697" s="364"/>
      <c r="I697" s="99" t="s">
        <v>16</v>
      </c>
      <c r="J697" s="325"/>
      <c r="K697" s="101" t="s">
        <v>12</v>
      </c>
      <c r="L697" s="13"/>
      <c r="M697" s="13"/>
      <c r="N697" s="13">
        <v>6.5620000000000003</v>
      </c>
      <c r="O697" s="53">
        <v>22.901599999999998</v>
      </c>
      <c r="P697" s="53">
        <v>26.523299999999999</v>
      </c>
      <c r="Q697" s="13">
        <f t="shared" si="76"/>
        <v>55.986899999999999</v>
      </c>
      <c r="R697" s="143"/>
      <c r="S697" s="359"/>
    </row>
    <row r="698" spans="1:19" ht="22.5">
      <c r="A698" s="323"/>
      <c r="B698" s="318"/>
      <c r="C698" s="367"/>
      <c r="D698" s="367"/>
      <c r="E698" s="318"/>
      <c r="F698" s="364"/>
      <c r="G698" s="364"/>
      <c r="H698" s="364"/>
      <c r="I698" s="99" t="s">
        <v>322</v>
      </c>
      <c r="J698" s="325"/>
      <c r="K698" s="101" t="s">
        <v>207</v>
      </c>
      <c r="L698" s="13"/>
      <c r="M698" s="13"/>
      <c r="N698" s="13">
        <v>17.843800000000002</v>
      </c>
      <c r="O698" s="53">
        <v>18.7242</v>
      </c>
      <c r="P698" s="53"/>
      <c r="Q698" s="13">
        <f t="shared" si="76"/>
        <v>36.567999999999998</v>
      </c>
      <c r="R698" s="143"/>
      <c r="S698" s="359"/>
    </row>
    <row r="699" spans="1:19" ht="45">
      <c r="A699" s="323"/>
      <c r="B699" s="318"/>
      <c r="C699" s="367"/>
      <c r="D699" s="367"/>
      <c r="E699" s="318"/>
      <c r="F699" s="364"/>
      <c r="G699" s="364"/>
      <c r="H699" s="364"/>
      <c r="I699" s="99" t="s">
        <v>18</v>
      </c>
      <c r="J699" s="325"/>
      <c r="K699" s="101" t="s">
        <v>17</v>
      </c>
      <c r="L699" s="13"/>
      <c r="M699" s="13"/>
      <c r="N699" s="13"/>
      <c r="O699" s="53">
        <v>0.7137</v>
      </c>
      <c r="P699" s="53"/>
      <c r="Q699" s="13">
        <f t="shared" si="76"/>
        <v>0.7137</v>
      </c>
      <c r="R699" s="143"/>
      <c r="S699" s="359"/>
    </row>
    <row r="700" spans="1:19" ht="22.5">
      <c r="A700" s="323"/>
      <c r="B700" s="318"/>
      <c r="C700" s="367"/>
      <c r="D700" s="367"/>
      <c r="E700" s="318"/>
      <c r="F700" s="364"/>
      <c r="G700" s="364"/>
      <c r="H700" s="364"/>
      <c r="I700" s="99" t="s">
        <v>194</v>
      </c>
      <c r="J700" s="325"/>
      <c r="K700" s="100" t="s">
        <v>52</v>
      </c>
      <c r="L700" s="30"/>
      <c r="M700" s="30"/>
      <c r="N700" s="30">
        <f t="shared" ref="N700:Q700" si="85">+N701+N702</f>
        <v>1.6180000000000001</v>
      </c>
      <c r="O700" s="30">
        <f t="shared" si="85"/>
        <v>2.9549999999999996</v>
      </c>
      <c r="P700" s="30">
        <f t="shared" si="85"/>
        <v>4.2249999999999996</v>
      </c>
      <c r="Q700" s="30">
        <f t="shared" si="85"/>
        <v>8.798</v>
      </c>
      <c r="R700" s="143"/>
      <c r="S700" s="359"/>
    </row>
    <row r="701" spans="1:19" ht="22.5">
      <c r="A701" s="323"/>
      <c r="B701" s="318"/>
      <c r="C701" s="367"/>
      <c r="D701" s="367"/>
      <c r="E701" s="318"/>
      <c r="F701" s="364"/>
      <c r="G701" s="364"/>
      <c r="H701" s="364"/>
      <c r="I701" s="99" t="s">
        <v>16</v>
      </c>
      <c r="J701" s="325"/>
      <c r="K701" s="101" t="s">
        <v>12</v>
      </c>
      <c r="L701" s="13"/>
      <c r="M701" s="13"/>
      <c r="N701" s="13"/>
      <c r="O701" s="53">
        <v>0.3</v>
      </c>
      <c r="P701" s="53"/>
      <c r="Q701" s="13">
        <f t="shared" ref="Q701:Q712" si="86">M701+N701+O701+P701</f>
        <v>0.3</v>
      </c>
      <c r="R701" s="143"/>
      <c r="S701" s="359"/>
    </row>
    <row r="702" spans="1:19" ht="22.5">
      <c r="A702" s="323"/>
      <c r="B702" s="318"/>
      <c r="C702" s="367"/>
      <c r="D702" s="367"/>
      <c r="E702" s="318"/>
      <c r="F702" s="364"/>
      <c r="G702" s="364"/>
      <c r="H702" s="364"/>
      <c r="I702" s="99" t="s">
        <v>322</v>
      </c>
      <c r="J702" s="325"/>
      <c r="K702" s="101" t="s">
        <v>207</v>
      </c>
      <c r="L702" s="13"/>
      <c r="M702" s="13"/>
      <c r="N702" s="13">
        <v>1.6180000000000001</v>
      </c>
      <c r="O702" s="53">
        <v>2.6549999999999998</v>
      </c>
      <c r="P702" s="53">
        <v>4.2249999999999996</v>
      </c>
      <c r="Q702" s="13">
        <f t="shared" si="86"/>
        <v>8.4979999999999993</v>
      </c>
      <c r="R702" s="143"/>
      <c r="S702" s="238"/>
    </row>
    <row r="703" spans="1:19" ht="22.5">
      <c r="A703" s="323"/>
      <c r="B703" s="318"/>
      <c r="C703" s="367"/>
      <c r="D703" s="367"/>
      <c r="E703" s="318"/>
      <c r="F703" s="364"/>
      <c r="G703" s="364"/>
      <c r="H703" s="364"/>
      <c r="I703" s="99" t="s">
        <v>195</v>
      </c>
      <c r="J703" s="325"/>
      <c r="K703" s="100" t="s">
        <v>46</v>
      </c>
      <c r="L703" s="30"/>
      <c r="M703" s="30"/>
      <c r="N703" s="30">
        <f>N704</f>
        <v>1.45</v>
      </c>
      <c r="O703" s="30">
        <f t="shared" ref="O703:P703" si="87">O704</f>
        <v>2.1890000000000001</v>
      </c>
      <c r="P703" s="30">
        <f t="shared" si="87"/>
        <v>0.65</v>
      </c>
      <c r="Q703" s="30">
        <f t="shared" si="86"/>
        <v>4.2890000000000006</v>
      </c>
      <c r="R703" s="143"/>
      <c r="S703" s="238"/>
    </row>
    <row r="704" spans="1:19" ht="22.5">
      <c r="A704" s="323"/>
      <c r="B704" s="318"/>
      <c r="C704" s="367"/>
      <c r="D704" s="367"/>
      <c r="E704" s="318"/>
      <c r="F704" s="364"/>
      <c r="G704" s="364"/>
      <c r="H704" s="364"/>
      <c r="I704" s="99" t="s">
        <v>322</v>
      </c>
      <c r="J704" s="325"/>
      <c r="K704" s="101" t="s">
        <v>207</v>
      </c>
      <c r="L704" s="13"/>
      <c r="M704" s="13"/>
      <c r="N704" s="13">
        <v>1.45</v>
      </c>
      <c r="O704" s="53">
        <v>2.1890000000000001</v>
      </c>
      <c r="P704" s="53">
        <v>0.65</v>
      </c>
      <c r="Q704" s="13">
        <f t="shared" si="86"/>
        <v>4.2890000000000006</v>
      </c>
      <c r="R704" s="143"/>
      <c r="S704" s="238"/>
    </row>
    <row r="705" spans="1:19" ht="22.5">
      <c r="A705" s="323"/>
      <c r="B705" s="318"/>
      <c r="C705" s="367"/>
      <c r="D705" s="367"/>
      <c r="E705" s="318"/>
      <c r="F705" s="364"/>
      <c r="G705" s="364"/>
      <c r="H705" s="364"/>
      <c r="I705" s="99" t="s">
        <v>196</v>
      </c>
      <c r="J705" s="325"/>
      <c r="K705" s="100" t="s">
        <v>11</v>
      </c>
      <c r="L705" s="30"/>
      <c r="M705" s="30"/>
      <c r="N705" s="30">
        <f t="shared" ref="N705:O705" si="88">+N706+N707</f>
        <v>2.2509000000000001</v>
      </c>
      <c r="O705" s="30">
        <f t="shared" si="88"/>
        <v>5.4824999999999999</v>
      </c>
      <c r="P705" s="30"/>
      <c r="Q705" s="30">
        <f>+Q706+Q707</f>
        <v>7.7334000000000005</v>
      </c>
      <c r="R705" s="143"/>
      <c r="S705" s="238"/>
    </row>
    <row r="706" spans="1:19" ht="22.5">
      <c r="A706" s="323"/>
      <c r="B706" s="318"/>
      <c r="C706" s="367"/>
      <c r="D706" s="367"/>
      <c r="E706" s="318"/>
      <c r="F706" s="364"/>
      <c r="G706" s="364"/>
      <c r="H706" s="364"/>
      <c r="I706" s="99" t="s">
        <v>16</v>
      </c>
      <c r="J706" s="325"/>
      <c r="K706" s="101" t="s">
        <v>12</v>
      </c>
      <c r="L706" s="13"/>
      <c r="M706" s="13"/>
      <c r="N706" s="13">
        <v>1.8059000000000001</v>
      </c>
      <c r="O706" s="53"/>
      <c r="P706" s="53"/>
      <c r="Q706" s="13">
        <f>M706+N706+O706+P706</f>
        <v>1.8059000000000001</v>
      </c>
      <c r="R706" s="143"/>
      <c r="S706" s="238"/>
    </row>
    <row r="707" spans="1:19" ht="22.5">
      <c r="A707" s="323"/>
      <c r="B707" s="318"/>
      <c r="C707" s="367"/>
      <c r="D707" s="367"/>
      <c r="E707" s="318"/>
      <c r="F707" s="364"/>
      <c r="G707" s="364"/>
      <c r="H707" s="364"/>
      <c r="I707" s="99" t="s">
        <v>322</v>
      </c>
      <c r="J707" s="325"/>
      <c r="K707" s="101" t="s">
        <v>207</v>
      </c>
      <c r="L707" s="13"/>
      <c r="M707" s="13"/>
      <c r="N707" s="13">
        <v>0.44500000000000001</v>
      </c>
      <c r="O707" s="53">
        <v>5.4824999999999999</v>
      </c>
      <c r="P707" s="53"/>
      <c r="Q707" s="13">
        <f t="shared" si="86"/>
        <v>5.9275000000000002</v>
      </c>
      <c r="R707" s="143"/>
      <c r="S707" s="238"/>
    </row>
    <row r="708" spans="1:19" ht="56.25">
      <c r="A708" s="323"/>
      <c r="B708" s="318"/>
      <c r="C708" s="367"/>
      <c r="D708" s="367"/>
      <c r="E708" s="318"/>
      <c r="F708" s="364"/>
      <c r="G708" s="364"/>
      <c r="H708" s="364"/>
      <c r="I708" s="99" t="s">
        <v>197</v>
      </c>
      <c r="J708" s="325"/>
      <c r="K708" s="100" t="s">
        <v>53</v>
      </c>
      <c r="L708" s="30"/>
      <c r="M708" s="30"/>
      <c r="N708" s="30">
        <f>N709</f>
        <v>11.282</v>
      </c>
      <c r="O708" s="30"/>
      <c r="P708" s="30"/>
      <c r="Q708" s="30">
        <f t="shared" si="86"/>
        <v>11.282</v>
      </c>
      <c r="R708" s="143"/>
      <c r="S708" s="238"/>
    </row>
    <row r="709" spans="1:19" ht="22.5">
      <c r="A709" s="323"/>
      <c r="B709" s="318"/>
      <c r="C709" s="367"/>
      <c r="D709" s="367"/>
      <c r="E709" s="318"/>
      <c r="F709" s="364"/>
      <c r="G709" s="364"/>
      <c r="H709" s="364"/>
      <c r="I709" s="99" t="s">
        <v>322</v>
      </c>
      <c r="J709" s="325"/>
      <c r="K709" s="101" t="s">
        <v>207</v>
      </c>
      <c r="L709" s="13"/>
      <c r="M709" s="13"/>
      <c r="N709" s="13">
        <v>11.282</v>
      </c>
      <c r="O709" s="53"/>
      <c r="P709" s="53"/>
      <c r="Q709" s="13">
        <f t="shared" si="86"/>
        <v>11.282</v>
      </c>
      <c r="R709" s="143"/>
      <c r="S709" s="238"/>
    </row>
    <row r="710" spans="1:19" ht="22.5">
      <c r="A710" s="323"/>
      <c r="B710" s="318"/>
      <c r="C710" s="367"/>
      <c r="D710" s="367"/>
      <c r="E710" s="318"/>
      <c r="F710" s="364"/>
      <c r="G710" s="364"/>
      <c r="H710" s="364"/>
      <c r="I710" s="99" t="s">
        <v>29</v>
      </c>
      <c r="J710" s="325"/>
      <c r="K710" s="100" t="s">
        <v>55</v>
      </c>
      <c r="L710" s="30"/>
      <c r="M710" s="30"/>
      <c r="N710" s="30"/>
      <c r="O710" s="30"/>
      <c r="P710" s="30">
        <f>P711</f>
        <v>0.78249999999999997</v>
      </c>
      <c r="Q710" s="30">
        <f t="shared" si="86"/>
        <v>0.78249999999999997</v>
      </c>
      <c r="R710" s="143"/>
      <c r="S710" s="238"/>
    </row>
    <row r="711" spans="1:19" ht="22.5">
      <c r="A711" s="323"/>
      <c r="B711" s="318"/>
      <c r="C711" s="367"/>
      <c r="D711" s="367"/>
      <c r="E711" s="318"/>
      <c r="F711" s="364"/>
      <c r="G711" s="364"/>
      <c r="H711" s="364"/>
      <c r="I711" s="99" t="s">
        <v>322</v>
      </c>
      <c r="J711" s="325"/>
      <c r="K711" s="101" t="s">
        <v>207</v>
      </c>
      <c r="L711" s="13"/>
      <c r="M711" s="13"/>
      <c r="N711" s="13"/>
      <c r="O711" s="53"/>
      <c r="P711" s="53">
        <v>0.78249999999999997</v>
      </c>
      <c r="Q711" s="13">
        <f t="shared" si="86"/>
        <v>0.78249999999999997</v>
      </c>
      <c r="R711" s="143"/>
      <c r="S711" s="238"/>
    </row>
    <row r="712" spans="1:19" ht="45">
      <c r="A712" s="323"/>
      <c r="B712" s="318"/>
      <c r="C712" s="367"/>
      <c r="D712" s="367"/>
      <c r="E712" s="318"/>
      <c r="F712" s="364"/>
      <c r="G712" s="364"/>
      <c r="H712" s="364"/>
      <c r="I712" s="99" t="s">
        <v>323</v>
      </c>
      <c r="J712" s="325"/>
      <c r="K712" s="100" t="s">
        <v>171</v>
      </c>
      <c r="L712" s="30"/>
      <c r="M712" s="30"/>
      <c r="N712" s="30">
        <f>N713</f>
        <v>17.265000000000001</v>
      </c>
      <c r="O712" s="30"/>
      <c r="P712" s="30"/>
      <c r="Q712" s="30">
        <f t="shared" si="86"/>
        <v>17.265000000000001</v>
      </c>
      <c r="R712" s="143"/>
      <c r="S712" s="238"/>
    </row>
    <row r="713" spans="1:19" ht="22.5">
      <c r="A713" s="323"/>
      <c r="B713" s="318"/>
      <c r="C713" s="367"/>
      <c r="D713" s="367"/>
      <c r="E713" s="318"/>
      <c r="F713" s="364"/>
      <c r="G713" s="364"/>
      <c r="H713" s="364"/>
      <c r="I713" s="99" t="s">
        <v>322</v>
      </c>
      <c r="J713" s="325"/>
      <c r="K713" s="101" t="s">
        <v>207</v>
      </c>
      <c r="L713" s="13"/>
      <c r="M713" s="13"/>
      <c r="N713" s="13">
        <v>17.265000000000001</v>
      </c>
      <c r="O713" s="53"/>
      <c r="P713" s="53"/>
      <c r="Q713" s="30">
        <f>M713+N713+O713+P713</f>
        <v>17.265000000000001</v>
      </c>
      <c r="R713" s="143"/>
      <c r="S713" s="238"/>
    </row>
    <row r="714" spans="1:19" ht="33.75">
      <c r="A714" s="323"/>
      <c r="B714" s="318"/>
      <c r="C714" s="367"/>
      <c r="D714" s="367"/>
      <c r="E714" s="318"/>
      <c r="F714" s="364"/>
      <c r="G714" s="364"/>
      <c r="H714" s="364"/>
      <c r="I714" s="99" t="s">
        <v>566</v>
      </c>
      <c r="J714" s="229"/>
      <c r="K714" s="100" t="s">
        <v>91</v>
      </c>
      <c r="L714" s="30"/>
      <c r="M714" s="30"/>
      <c r="N714" s="30">
        <f t="shared" ref="N714" si="89">+N715</f>
        <v>0.871</v>
      </c>
      <c r="O714" s="30"/>
      <c r="P714" s="30"/>
      <c r="Q714" s="30">
        <f t="shared" ref="Q714" si="90">M714+N714+O714+P714</f>
        <v>0.871</v>
      </c>
      <c r="R714" s="143"/>
      <c r="S714" s="238"/>
    </row>
    <row r="715" spans="1:19" ht="22.5">
      <c r="A715" s="324"/>
      <c r="B715" s="319"/>
      <c r="C715" s="367"/>
      <c r="D715" s="367"/>
      <c r="E715" s="318"/>
      <c r="F715" s="364"/>
      <c r="G715" s="364"/>
      <c r="H715" s="364"/>
      <c r="I715" s="99" t="s">
        <v>16</v>
      </c>
      <c r="J715" s="229"/>
      <c r="K715" s="101" t="s">
        <v>12</v>
      </c>
      <c r="L715" s="13"/>
      <c r="M715" s="13"/>
      <c r="N715" s="13">
        <v>0.871</v>
      </c>
      <c r="O715" s="53"/>
      <c r="P715" s="53"/>
      <c r="Q715" s="13">
        <f>M715+N715+O715+P715</f>
        <v>0.871</v>
      </c>
      <c r="R715" s="143"/>
      <c r="S715" s="238"/>
    </row>
    <row r="716" spans="1:19" ht="15" customHeight="1">
      <c r="A716" s="322">
        <v>8</v>
      </c>
      <c r="B716" s="317" t="s">
        <v>344</v>
      </c>
      <c r="C716" s="367"/>
      <c r="D716" s="367"/>
      <c r="E716" s="318"/>
      <c r="F716" s="364"/>
      <c r="G716" s="364"/>
      <c r="H716" s="364"/>
      <c r="I716" s="97" t="s">
        <v>13</v>
      </c>
      <c r="J716" s="325">
        <v>124</v>
      </c>
      <c r="K716" s="237"/>
      <c r="L716" s="30"/>
      <c r="M716" s="30"/>
      <c r="N716" s="30">
        <f>+N717+N722+N724+N726+N729</f>
        <v>68.414199999999994</v>
      </c>
      <c r="O716" s="30">
        <f t="shared" ref="O716:P716" si="91">+O717+O722+O724+O726+O729</f>
        <v>97.941399999999987</v>
      </c>
      <c r="P716" s="30">
        <f t="shared" si="91"/>
        <v>54.732900000000001</v>
      </c>
      <c r="Q716" s="30">
        <f t="shared" ref="Q716:Q779" si="92">M716+N716+O716+P716</f>
        <v>221.08849999999998</v>
      </c>
      <c r="R716" s="143"/>
      <c r="S716" s="238"/>
    </row>
    <row r="717" spans="1:19" ht="45">
      <c r="A717" s="323"/>
      <c r="B717" s="318"/>
      <c r="C717" s="367"/>
      <c r="D717" s="367"/>
      <c r="E717" s="318"/>
      <c r="F717" s="364"/>
      <c r="G717" s="364"/>
      <c r="H717" s="364"/>
      <c r="I717" s="99" t="s">
        <v>193</v>
      </c>
      <c r="J717" s="325"/>
      <c r="K717" s="100" t="s">
        <v>10</v>
      </c>
      <c r="L717" s="53"/>
      <c r="M717" s="53"/>
      <c r="N717" s="54">
        <f>N718+N719+N720+N721</f>
        <v>35.109200000000001</v>
      </c>
      <c r="O717" s="54">
        <f>O718+O719+O720+O721</f>
        <v>69.299899999999994</v>
      </c>
      <c r="P717" s="54">
        <f>P718+P719+P720+P721</f>
        <v>44.3429</v>
      </c>
      <c r="Q717" s="30">
        <f t="shared" si="92"/>
        <v>148.75200000000001</v>
      </c>
      <c r="R717" s="143"/>
      <c r="S717" s="359"/>
    </row>
    <row r="718" spans="1:19" ht="22.5">
      <c r="A718" s="323"/>
      <c r="B718" s="318"/>
      <c r="C718" s="367"/>
      <c r="D718" s="367"/>
      <c r="E718" s="318"/>
      <c r="F718" s="364"/>
      <c r="G718" s="364"/>
      <c r="H718" s="364"/>
      <c r="I718" s="99" t="s">
        <v>181</v>
      </c>
      <c r="J718" s="325"/>
      <c r="K718" s="101" t="s">
        <v>11</v>
      </c>
      <c r="L718" s="13"/>
      <c r="M718" s="13"/>
      <c r="N718" s="13"/>
      <c r="O718" s="53">
        <v>0.9</v>
      </c>
      <c r="P718" s="53"/>
      <c r="Q718" s="13">
        <f t="shared" si="92"/>
        <v>0.9</v>
      </c>
      <c r="R718" s="143"/>
      <c r="S718" s="359"/>
    </row>
    <row r="719" spans="1:19" ht="22.5">
      <c r="A719" s="323"/>
      <c r="B719" s="318"/>
      <c r="C719" s="367"/>
      <c r="D719" s="367"/>
      <c r="E719" s="318"/>
      <c r="F719" s="364"/>
      <c r="G719" s="364"/>
      <c r="H719" s="364"/>
      <c r="I719" s="99" t="s">
        <v>16</v>
      </c>
      <c r="J719" s="325"/>
      <c r="K719" s="101" t="s">
        <v>12</v>
      </c>
      <c r="L719" s="13"/>
      <c r="M719" s="13"/>
      <c r="N719" s="13">
        <v>14.622999999999999</v>
      </c>
      <c r="O719" s="53">
        <v>37.181100000000001</v>
      </c>
      <c r="P719" s="53">
        <v>44.3429</v>
      </c>
      <c r="Q719" s="13">
        <f t="shared" si="92"/>
        <v>96.146999999999991</v>
      </c>
      <c r="R719" s="143"/>
      <c r="S719" s="359"/>
    </row>
    <row r="720" spans="1:19" ht="22.5">
      <c r="A720" s="323"/>
      <c r="B720" s="318"/>
      <c r="C720" s="367"/>
      <c r="D720" s="367"/>
      <c r="E720" s="318"/>
      <c r="F720" s="364"/>
      <c r="G720" s="364"/>
      <c r="H720" s="364"/>
      <c r="I720" s="99" t="s">
        <v>322</v>
      </c>
      <c r="J720" s="325"/>
      <c r="K720" s="101" t="s">
        <v>207</v>
      </c>
      <c r="L720" s="13"/>
      <c r="M720" s="13"/>
      <c r="N720" s="13">
        <v>20.4862</v>
      </c>
      <c r="O720" s="53">
        <v>29.960799999999999</v>
      </c>
      <c r="P720" s="53"/>
      <c r="Q720" s="13">
        <f t="shared" si="92"/>
        <v>50.447000000000003</v>
      </c>
      <c r="R720" s="143"/>
      <c r="S720" s="359"/>
    </row>
    <row r="721" spans="1:19" ht="45">
      <c r="A721" s="323"/>
      <c r="B721" s="318"/>
      <c r="C721" s="367"/>
      <c r="D721" s="367"/>
      <c r="E721" s="318"/>
      <c r="F721" s="364"/>
      <c r="G721" s="364"/>
      <c r="H721" s="364"/>
      <c r="I721" s="99" t="s">
        <v>18</v>
      </c>
      <c r="J721" s="325"/>
      <c r="K721" s="101" t="s">
        <v>17</v>
      </c>
      <c r="L721" s="13"/>
      <c r="M721" s="13"/>
      <c r="N721" s="13"/>
      <c r="O721" s="53">
        <v>1.258</v>
      </c>
      <c r="P721" s="53"/>
      <c r="Q721" s="13">
        <f t="shared" si="92"/>
        <v>1.258</v>
      </c>
      <c r="R721" s="143"/>
      <c r="S721" s="359"/>
    </row>
    <row r="722" spans="1:19" ht="22.5">
      <c r="A722" s="323"/>
      <c r="B722" s="318"/>
      <c r="C722" s="367"/>
      <c r="D722" s="367"/>
      <c r="E722" s="318"/>
      <c r="F722" s="364"/>
      <c r="G722" s="364"/>
      <c r="H722" s="364"/>
      <c r="I722" s="99" t="s">
        <v>194</v>
      </c>
      <c r="J722" s="325"/>
      <c r="K722" s="100" t="s">
        <v>52</v>
      </c>
      <c r="L722" s="30"/>
      <c r="M722" s="30"/>
      <c r="N722" s="30">
        <f>N723</f>
        <v>5.5449999999999999</v>
      </c>
      <c r="O722" s="30">
        <f t="shared" ref="O722:P722" si="93">O723</f>
        <v>7</v>
      </c>
      <c r="P722" s="30">
        <f t="shared" si="93"/>
        <v>2.605</v>
      </c>
      <c r="Q722" s="30">
        <f t="shared" si="92"/>
        <v>15.15</v>
      </c>
      <c r="R722" s="143"/>
      <c r="S722" s="359"/>
    </row>
    <row r="723" spans="1:19" ht="22.5">
      <c r="A723" s="323"/>
      <c r="B723" s="318"/>
      <c r="C723" s="367"/>
      <c r="D723" s="367"/>
      <c r="E723" s="318"/>
      <c r="F723" s="364"/>
      <c r="G723" s="364"/>
      <c r="H723" s="364"/>
      <c r="I723" s="99" t="s">
        <v>322</v>
      </c>
      <c r="J723" s="325"/>
      <c r="K723" s="101" t="s">
        <v>207</v>
      </c>
      <c r="L723" s="13"/>
      <c r="M723" s="13"/>
      <c r="N723" s="13">
        <v>5.5449999999999999</v>
      </c>
      <c r="O723" s="53">
        <v>7</v>
      </c>
      <c r="P723" s="53">
        <v>2.605</v>
      </c>
      <c r="Q723" s="13">
        <f t="shared" si="92"/>
        <v>15.15</v>
      </c>
      <c r="R723" s="143"/>
      <c r="S723" s="359"/>
    </row>
    <row r="724" spans="1:19" ht="22.5">
      <c r="A724" s="323"/>
      <c r="B724" s="318"/>
      <c r="C724" s="367"/>
      <c r="D724" s="367"/>
      <c r="E724" s="318"/>
      <c r="F724" s="364"/>
      <c r="G724" s="364"/>
      <c r="H724" s="364"/>
      <c r="I724" s="99" t="s">
        <v>195</v>
      </c>
      <c r="J724" s="325"/>
      <c r="K724" s="100" t="s">
        <v>46</v>
      </c>
      <c r="L724" s="30"/>
      <c r="M724" s="30"/>
      <c r="N724" s="30">
        <f>N725</f>
        <v>1.44</v>
      </c>
      <c r="O724" s="30">
        <f t="shared" ref="O724:P724" si="94">O725</f>
        <v>5.1388999999999996</v>
      </c>
      <c r="P724" s="30">
        <f t="shared" si="94"/>
        <v>1.841</v>
      </c>
      <c r="Q724" s="30">
        <f t="shared" si="92"/>
        <v>8.4198999999999984</v>
      </c>
      <c r="R724" s="143"/>
      <c r="S724" s="238"/>
    </row>
    <row r="725" spans="1:19" ht="22.5">
      <c r="A725" s="323"/>
      <c r="B725" s="318"/>
      <c r="C725" s="367"/>
      <c r="D725" s="367"/>
      <c r="E725" s="318"/>
      <c r="F725" s="364"/>
      <c r="G725" s="364"/>
      <c r="H725" s="364"/>
      <c r="I725" s="99" t="s">
        <v>322</v>
      </c>
      <c r="J725" s="325"/>
      <c r="K725" s="101" t="s">
        <v>207</v>
      </c>
      <c r="L725" s="13"/>
      <c r="M725" s="13"/>
      <c r="N725" s="13">
        <v>1.44</v>
      </c>
      <c r="O725" s="53">
        <v>5.1388999999999996</v>
      </c>
      <c r="P725" s="53">
        <v>1.841</v>
      </c>
      <c r="Q725" s="13">
        <f t="shared" si="92"/>
        <v>8.4198999999999984</v>
      </c>
      <c r="R725" s="143"/>
      <c r="S725" s="238"/>
    </row>
    <row r="726" spans="1:19" ht="22.5">
      <c r="A726" s="323"/>
      <c r="B726" s="318"/>
      <c r="C726" s="367"/>
      <c r="D726" s="367"/>
      <c r="E726" s="318"/>
      <c r="F726" s="364"/>
      <c r="G726" s="364"/>
      <c r="H726" s="364"/>
      <c r="I726" s="99" t="s">
        <v>196</v>
      </c>
      <c r="J726" s="325"/>
      <c r="K726" s="100" t="s">
        <v>11</v>
      </c>
      <c r="L726" s="30"/>
      <c r="M726" s="30"/>
      <c r="N726" s="30">
        <f t="shared" ref="N726:P726" si="95">+N727+N728</f>
        <v>14.007999999999999</v>
      </c>
      <c r="O726" s="30">
        <f>+O727+O728</f>
        <v>16.502600000000001</v>
      </c>
      <c r="P726" s="30">
        <f t="shared" si="95"/>
        <v>5.944</v>
      </c>
      <c r="Q726" s="13">
        <f t="shared" si="92"/>
        <v>36.454599999999999</v>
      </c>
      <c r="R726" s="143"/>
      <c r="S726" s="238"/>
    </row>
    <row r="727" spans="1:19" ht="22.5">
      <c r="A727" s="323"/>
      <c r="B727" s="318"/>
      <c r="C727" s="367"/>
      <c r="D727" s="367"/>
      <c r="E727" s="318"/>
      <c r="F727" s="364"/>
      <c r="G727" s="364"/>
      <c r="H727" s="364"/>
      <c r="I727" s="99" t="s">
        <v>16</v>
      </c>
      <c r="J727" s="325"/>
      <c r="K727" s="101" t="s">
        <v>12</v>
      </c>
      <c r="L727" s="13"/>
      <c r="M727" s="13"/>
      <c r="N727" s="13">
        <v>0.88300000000000001</v>
      </c>
      <c r="O727" s="53"/>
      <c r="P727" s="53"/>
      <c r="Q727" s="13">
        <f t="shared" si="92"/>
        <v>0.88300000000000001</v>
      </c>
      <c r="R727" s="143"/>
      <c r="S727" s="238"/>
    </row>
    <row r="728" spans="1:19" ht="22.5">
      <c r="A728" s="323"/>
      <c r="B728" s="318"/>
      <c r="C728" s="367"/>
      <c r="D728" s="367"/>
      <c r="E728" s="318"/>
      <c r="F728" s="364"/>
      <c r="G728" s="364"/>
      <c r="H728" s="364"/>
      <c r="I728" s="99" t="s">
        <v>322</v>
      </c>
      <c r="J728" s="325"/>
      <c r="K728" s="101" t="s">
        <v>207</v>
      </c>
      <c r="L728" s="13"/>
      <c r="M728" s="13"/>
      <c r="N728" s="13">
        <v>13.125</v>
      </c>
      <c r="O728" s="53">
        <v>16.502600000000001</v>
      </c>
      <c r="P728" s="53">
        <v>5.944</v>
      </c>
      <c r="Q728" s="13">
        <f t="shared" si="92"/>
        <v>35.571600000000004</v>
      </c>
      <c r="R728" s="143"/>
      <c r="S728" s="238"/>
    </row>
    <row r="729" spans="1:19" ht="33.75">
      <c r="A729" s="323"/>
      <c r="B729" s="318"/>
      <c r="C729" s="367"/>
      <c r="D729" s="367"/>
      <c r="E729" s="318"/>
      <c r="F729" s="364"/>
      <c r="G729" s="364"/>
      <c r="H729" s="364"/>
      <c r="I729" s="139" t="s">
        <v>566</v>
      </c>
      <c r="J729" s="229"/>
      <c r="K729" s="100" t="s">
        <v>91</v>
      </c>
      <c r="L729" s="30"/>
      <c r="M729" s="30"/>
      <c r="N729" s="30">
        <f t="shared" ref="N729" si="96">+N730</f>
        <v>12.311999999999999</v>
      </c>
      <c r="O729" s="30"/>
      <c r="P729" s="30"/>
      <c r="Q729" s="30">
        <f t="shared" si="92"/>
        <v>12.311999999999999</v>
      </c>
      <c r="R729" s="143"/>
      <c r="S729" s="238"/>
    </row>
    <row r="730" spans="1:19" ht="22.5">
      <c r="A730" s="324"/>
      <c r="B730" s="319"/>
      <c r="C730" s="367"/>
      <c r="D730" s="367"/>
      <c r="E730" s="318"/>
      <c r="F730" s="364"/>
      <c r="G730" s="364"/>
      <c r="H730" s="364"/>
      <c r="I730" s="99" t="s">
        <v>16</v>
      </c>
      <c r="J730" s="229"/>
      <c r="K730" s="101" t="s">
        <v>12</v>
      </c>
      <c r="L730" s="13"/>
      <c r="M730" s="13"/>
      <c r="N730" s="13">
        <v>12.311999999999999</v>
      </c>
      <c r="O730" s="53"/>
      <c r="P730" s="53"/>
      <c r="Q730" s="13">
        <f t="shared" si="92"/>
        <v>12.311999999999999</v>
      </c>
      <c r="R730" s="143"/>
      <c r="S730" s="238"/>
    </row>
    <row r="731" spans="1:19" ht="15" customHeight="1">
      <c r="A731" s="322">
        <v>9</v>
      </c>
      <c r="B731" s="317" t="s">
        <v>345</v>
      </c>
      <c r="C731" s="367"/>
      <c r="D731" s="367"/>
      <c r="E731" s="318"/>
      <c r="F731" s="364"/>
      <c r="G731" s="364"/>
      <c r="H731" s="364"/>
      <c r="I731" s="97" t="s">
        <v>13</v>
      </c>
      <c r="J731" s="325">
        <v>124</v>
      </c>
      <c r="K731" s="237"/>
      <c r="L731" s="30"/>
      <c r="M731" s="30"/>
      <c r="N731" s="30">
        <f>+N732+N736+N738+N740+N743+N745</f>
        <v>48.268599999999999</v>
      </c>
      <c r="O731" s="30">
        <f t="shared" ref="O731:P731" si="97">+O732+O736+O738+O740+O743+O745</f>
        <v>80.090499999999992</v>
      </c>
      <c r="P731" s="30">
        <f t="shared" si="97"/>
        <v>40.215699999999998</v>
      </c>
      <c r="Q731" s="30">
        <f t="shared" si="92"/>
        <v>168.57479999999998</v>
      </c>
      <c r="R731" s="143"/>
      <c r="S731" s="238"/>
    </row>
    <row r="732" spans="1:19" ht="45">
      <c r="A732" s="323"/>
      <c r="B732" s="318"/>
      <c r="C732" s="367"/>
      <c r="D732" s="367"/>
      <c r="E732" s="318"/>
      <c r="F732" s="364"/>
      <c r="G732" s="364"/>
      <c r="H732" s="364"/>
      <c r="I732" s="99" t="s">
        <v>193</v>
      </c>
      <c r="J732" s="325"/>
      <c r="K732" s="100" t="s">
        <v>10</v>
      </c>
      <c r="L732" s="53"/>
      <c r="M732" s="53"/>
      <c r="N732" s="54">
        <f>N733+N734+N735</f>
        <v>25.5976</v>
      </c>
      <c r="O732" s="54">
        <f t="shared" ref="O732:P732" si="98">O733+O734+O735</f>
        <v>51.452500000000001</v>
      </c>
      <c r="P732" s="54">
        <f t="shared" si="98"/>
        <v>30.925699999999999</v>
      </c>
      <c r="Q732" s="30">
        <f t="shared" si="92"/>
        <v>107.97579999999999</v>
      </c>
      <c r="R732" s="143"/>
      <c r="S732" s="359"/>
    </row>
    <row r="733" spans="1:19" ht="22.5">
      <c r="A733" s="323"/>
      <c r="B733" s="318"/>
      <c r="C733" s="367"/>
      <c r="D733" s="367"/>
      <c r="E733" s="318"/>
      <c r="F733" s="364"/>
      <c r="G733" s="364"/>
      <c r="H733" s="364"/>
      <c r="I733" s="99" t="s">
        <v>181</v>
      </c>
      <c r="J733" s="325"/>
      <c r="K733" s="101" t="s">
        <v>11</v>
      </c>
      <c r="L733" s="13"/>
      <c r="M733" s="13"/>
      <c r="N733" s="13"/>
      <c r="O733" s="53">
        <v>1.1060000000000001</v>
      </c>
      <c r="P733" s="53"/>
      <c r="Q733" s="13">
        <f t="shared" si="92"/>
        <v>1.1060000000000001</v>
      </c>
      <c r="R733" s="143"/>
      <c r="S733" s="359"/>
    </row>
    <row r="734" spans="1:19" ht="22.5">
      <c r="A734" s="323"/>
      <c r="B734" s="318"/>
      <c r="C734" s="367"/>
      <c r="D734" s="367"/>
      <c r="E734" s="318"/>
      <c r="F734" s="364"/>
      <c r="G734" s="364"/>
      <c r="H734" s="364"/>
      <c r="I734" s="99" t="s">
        <v>16</v>
      </c>
      <c r="J734" s="325"/>
      <c r="K734" s="101" t="s">
        <v>12</v>
      </c>
      <c r="L734" s="13"/>
      <c r="M734" s="13"/>
      <c r="N734" s="13">
        <v>12.378500000000001</v>
      </c>
      <c r="O734" s="53">
        <v>26.896599999999999</v>
      </c>
      <c r="P734" s="53">
        <v>30.925699999999999</v>
      </c>
      <c r="Q734" s="13">
        <f t="shared" si="92"/>
        <v>70.200800000000001</v>
      </c>
      <c r="R734" s="143"/>
      <c r="S734" s="359"/>
    </row>
    <row r="735" spans="1:19" ht="22.5">
      <c r="A735" s="323"/>
      <c r="B735" s="318"/>
      <c r="C735" s="367"/>
      <c r="D735" s="367"/>
      <c r="E735" s="318"/>
      <c r="F735" s="364"/>
      <c r="G735" s="364"/>
      <c r="H735" s="364"/>
      <c r="I735" s="99" t="s">
        <v>322</v>
      </c>
      <c r="J735" s="325"/>
      <c r="K735" s="101" t="s">
        <v>207</v>
      </c>
      <c r="L735" s="13"/>
      <c r="M735" s="13"/>
      <c r="N735" s="13">
        <v>13.219099999999999</v>
      </c>
      <c r="O735" s="53">
        <v>23.4499</v>
      </c>
      <c r="P735" s="53"/>
      <c r="Q735" s="13">
        <f t="shared" si="92"/>
        <v>36.668999999999997</v>
      </c>
      <c r="R735" s="143"/>
      <c r="S735" s="359"/>
    </row>
    <row r="736" spans="1:19" ht="22.5">
      <c r="A736" s="323"/>
      <c r="B736" s="318"/>
      <c r="C736" s="367"/>
      <c r="D736" s="367"/>
      <c r="E736" s="318"/>
      <c r="F736" s="364"/>
      <c r="G736" s="364"/>
      <c r="H736" s="364"/>
      <c r="I736" s="99" t="s">
        <v>194</v>
      </c>
      <c r="J736" s="325"/>
      <c r="K736" s="100" t="s">
        <v>52</v>
      </c>
      <c r="L736" s="30"/>
      <c r="M736" s="30"/>
      <c r="N736" s="30">
        <f>N737</f>
        <v>3.8</v>
      </c>
      <c r="O736" s="30">
        <f t="shared" ref="O736:P736" si="99">O737</f>
        <v>4.8609999999999998</v>
      </c>
      <c r="P736" s="30">
        <f t="shared" si="99"/>
        <v>2.1</v>
      </c>
      <c r="Q736" s="30">
        <f t="shared" si="92"/>
        <v>10.760999999999999</v>
      </c>
      <c r="R736" s="143"/>
      <c r="S736" s="359"/>
    </row>
    <row r="737" spans="1:19" ht="22.5">
      <c r="A737" s="323"/>
      <c r="B737" s="318"/>
      <c r="C737" s="367"/>
      <c r="D737" s="367"/>
      <c r="E737" s="318"/>
      <c r="F737" s="364"/>
      <c r="G737" s="364"/>
      <c r="H737" s="364"/>
      <c r="I737" s="99" t="s">
        <v>322</v>
      </c>
      <c r="J737" s="325"/>
      <c r="K737" s="101" t="s">
        <v>207</v>
      </c>
      <c r="L737" s="13"/>
      <c r="M737" s="13"/>
      <c r="N737" s="13">
        <v>3.8</v>
      </c>
      <c r="O737" s="53">
        <v>4.8609999999999998</v>
      </c>
      <c r="P737" s="53">
        <v>2.1</v>
      </c>
      <c r="Q737" s="13">
        <f t="shared" si="92"/>
        <v>10.760999999999999</v>
      </c>
      <c r="R737" s="143"/>
      <c r="S737" s="359"/>
    </row>
    <row r="738" spans="1:19" ht="22.5">
      <c r="A738" s="323"/>
      <c r="B738" s="318"/>
      <c r="C738" s="367"/>
      <c r="D738" s="367"/>
      <c r="E738" s="318"/>
      <c r="F738" s="364"/>
      <c r="G738" s="364"/>
      <c r="H738" s="364"/>
      <c r="I738" s="99" t="s">
        <v>195</v>
      </c>
      <c r="J738" s="325"/>
      <c r="K738" s="100" t="s">
        <v>46</v>
      </c>
      <c r="L738" s="30"/>
      <c r="M738" s="30"/>
      <c r="N738" s="30">
        <f>N739</f>
        <v>1.446</v>
      </c>
      <c r="O738" s="30">
        <f t="shared" ref="O738:P738" si="100">O739</f>
        <v>4.4989999999999997</v>
      </c>
      <c r="P738" s="30">
        <f t="shared" si="100"/>
        <v>2.94</v>
      </c>
      <c r="Q738" s="30">
        <f t="shared" si="92"/>
        <v>8.8849999999999998</v>
      </c>
      <c r="R738" s="143"/>
      <c r="S738" s="238"/>
    </row>
    <row r="739" spans="1:19" ht="22.5">
      <c r="A739" s="323"/>
      <c r="B739" s="318"/>
      <c r="C739" s="367"/>
      <c r="D739" s="367"/>
      <c r="E739" s="318"/>
      <c r="F739" s="364"/>
      <c r="G739" s="364"/>
      <c r="H739" s="364"/>
      <c r="I739" s="99" t="s">
        <v>322</v>
      </c>
      <c r="J739" s="325"/>
      <c r="K739" s="101" t="s">
        <v>207</v>
      </c>
      <c r="L739" s="13"/>
      <c r="M739" s="13"/>
      <c r="N739" s="13">
        <v>1.446</v>
      </c>
      <c r="O739" s="53">
        <v>4.4989999999999997</v>
      </c>
      <c r="P739" s="53">
        <v>2.94</v>
      </c>
      <c r="Q739" s="13">
        <f t="shared" si="92"/>
        <v>8.8849999999999998</v>
      </c>
      <c r="R739" s="143"/>
      <c r="S739" s="238"/>
    </row>
    <row r="740" spans="1:19" ht="22.5">
      <c r="A740" s="323"/>
      <c r="B740" s="318"/>
      <c r="C740" s="367"/>
      <c r="D740" s="367"/>
      <c r="E740" s="318"/>
      <c r="F740" s="364"/>
      <c r="G740" s="364"/>
      <c r="H740" s="364"/>
      <c r="I740" s="99" t="s">
        <v>196</v>
      </c>
      <c r="J740" s="325"/>
      <c r="K740" s="100" t="s">
        <v>11</v>
      </c>
      <c r="L740" s="30"/>
      <c r="M740" s="30"/>
      <c r="N740" s="30">
        <f t="shared" ref="N740:P740" si="101">+N741+N742</f>
        <v>5.3580000000000005</v>
      </c>
      <c r="O740" s="30">
        <f t="shared" si="101"/>
        <v>19.277999999999999</v>
      </c>
      <c r="P740" s="30">
        <f t="shared" si="101"/>
        <v>3.45</v>
      </c>
      <c r="Q740" s="30">
        <f t="shared" si="92"/>
        <v>28.085999999999999</v>
      </c>
      <c r="R740" s="143"/>
      <c r="S740" s="238"/>
    </row>
    <row r="741" spans="1:19" ht="22.5">
      <c r="A741" s="323"/>
      <c r="B741" s="318"/>
      <c r="C741" s="367"/>
      <c r="D741" s="367"/>
      <c r="E741" s="318"/>
      <c r="F741" s="364"/>
      <c r="G741" s="364"/>
      <c r="H741" s="364"/>
      <c r="I741" s="99" t="s">
        <v>16</v>
      </c>
      <c r="J741" s="325"/>
      <c r="K741" s="101" t="s">
        <v>12</v>
      </c>
      <c r="L741" s="13"/>
      <c r="M741" s="13"/>
      <c r="N741" s="13">
        <v>3.0920000000000001</v>
      </c>
      <c r="O741" s="53">
        <v>9.1829999999999998</v>
      </c>
      <c r="P741" s="53"/>
      <c r="Q741" s="13">
        <f t="shared" si="92"/>
        <v>12.275</v>
      </c>
      <c r="R741" s="143"/>
      <c r="S741" s="238"/>
    </row>
    <row r="742" spans="1:19" ht="22.5">
      <c r="A742" s="323"/>
      <c r="B742" s="318"/>
      <c r="C742" s="367"/>
      <c r="D742" s="367"/>
      <c r="E742" s="318"/>
      <c r="F742" s="364"/>
      <c r="G742" s="364"/>
      <c r="H742" s="364"/>
      <c r="I742" s="99" t="s">
        <v>322</v>
      </c>
      <c r="J742" s="325"/>
      <c r="K742" s="101" t="s">
        <v>207</v>
      </c>
      <c r="L742" s="13"/>
      <c r="M742" s="13"/>
      <c r="N742" s="13">
        <v>2.266</v>
      </c>
      <c r="O742" s="53">
        <v>10.095000000000001</v>
      </c>
      <c r="P742" s="53">
        <v>3.45</v>
      </c>
      <c r="Q742" s="13">
        <f t="shared" si="92"/>
        <v>15.811</v>
      </c>
      <c r="R742" s="143"/>
      <c r="S742" s="238"/>
    </row>
    <row r="743" spans="1:19" ht="22.5">
      <c r="A743" s="323"/>
      <c r="B743" s="318"/>
      <c r="C743" s="367"/>
      <c r="D743" s="367"/>
      <c r="E743" s="318"/>
      <c r="F743" s="364"/>
      <c r="G743" s="364"/>
      <c r="H743" s="364"/>
      <c r="I743" s="99" t="s">
        <v>29</v>
      </c>
      <c r="J743" s="325"/>
      <c r="K743" s="100" t="s">
        <v>55</v>
      </c>
      <c r="L743" s="30"/>
      <c r="M743" s="30"/>
      <c r="N743" s="30"/>
      <c r="O743" s="30"/>
      <c r="P743" s="30">
        <f>P744</f>
        <v>0.8</v>
      </c>
      <c r="Q743" s="30">
        <f t="shared" si="92"/>
        <v>0.8</v>
      </c>
      <c r="R743" s="143"/>
      <c r="S743" s="238"/>
    </row>
    <row r="744" spans="1:19" ht="22.5">
      <c r="A744" s="323"/>
      <c r="B744" s="318"/>
      <c r="C744" s="367"/>
      <c r="D744" s="367"/>
      <c r="E744" s="318"/>
      <c r="F744" s="364"/>
      <c r="G744" s="364"/>
      <c r="H744" s="364"/>
      <c r="I744" s="99" t="s">
        <v>322</v>
      </c>
      <c r="J744" s="325"/>
      <c r="K744" s="101" t="s">
        <v>207</v>
      </c>
      <c r="L744" s="13"/>
      <c r="M744" s="13"/>
      <c r="N744" s="13"/>
      <c r="O744" s="53"/>
      <c r="P744" s="53">
        <v>0.8</v>
      </c>
      <c r="Q744" s="13">
        <f t="shared" si="92"/>
        <v>0.8</v>
      </c>
      <c r="R744" s="143"/>
      <c r="S744" s="238"/>
    </row>
    <row r="745" spans="1:19" ht="40.5" customHeight="1">
      <c r="A745" s="323"/>
      <c r="B745" s="318"/>
      <c r="C745" s="367"/>
      <c r="D745" s="367"/>
      <c r="E745" s="318"/>
      <c r="F745" s="364"/>
      <c r="G745" s="364"/>
      <c r="H745" s="364"/>
      <c r="I745" s="139" t="s">
        <v>566</v>
      </c>
      <c r="J745" s="229"/>
      <c r="K745" s="100" t="s">
        <v>91</v>
      </c>
      <c r="L745" s="30"/>
      <c r="M745" s="30"/>
      <c r="N745" s="30">
        <f t="shared" ref="N745" si="102">+N746</f>
        <v>12.067</v>
      </c>
      <c r="O745" s="30"/>
      <c r="P745" s="30"/>
      <c r="Q745" s="30">
        <f t="shared" si="92"/>
        <v>12.067</v>
      </c>
      <c r="R745" s="143"/>
      <c r="S745" s="238"/>
    </row>
    <row r="746" spans="1:19" ht="22.5">
      <c r="A746" s="324"/>
      <c r="B746" s="319"/>
      <c r="C746" s="367"/>
      <c r="D746" s="367"/>
      <c r="E746" s="318"/>
      <c r="F746" s="364"/>
      <c r="G746" s="364"/>
      <c r="H746" s="364"/>
      <c r="I746" s="99" t="s">
        <v>16</v>
      </c>
      <c r="J746" s="229"/>
      <c r="K746" s="101" t="s">
        <v>12</v>
      </c>
      <c r="L746" s="13"/>
      <c r="M746" s="13"/>
      <c r="N746" s="13">
        <v>12.067</v>
      </c>
      <c r="O746" s="53"/>
      <c r="P746" s="53"/>
      <c r="Q746" s="13">
        <f t="shared" si="92"/>
        <v>12.067</v>
      </c>
      <c r="R746" s="143"/>
      <c r="S746" s="238"/>
    </row>
    <row r="747" spans="1:19" ht="15" customHeight="1">
      <c r="A747" s="322">
        <v>10</v>
      </c>
      <c r="B747" s="317" t="s">
        <v>346</v>
      </c>
      <c r="C747" s="367"/>
      <c r="D747" s="367"/>
      <c r="E747" s="318"/>
      <c r="F747" s="364"/>
      <c r="G747" s="364"/>
      <c r="H747" s="364"/>
      <c r="I747" s="97" t="s">
        <v>13</v>
      </c>
      <c r="J747" s="325">
        <v>124</v>
      </c>
      <c r="K747" s="237"/>
      <c r="L747" s="30"/>
      <c r="M747" s="30"/>
      <c r="N747" s="30">
        <f>+N748+N753+N756+N759+N762+N766+N769+N773</f>
        <v>196.15600000000003</v>
      </c>
      <c r="O747" s="30">
        <f t="shared" ref="O747:P747" si="103">+O748+O753+O756+O759+O762+O766+O769+O773</f>
        <v>166.52289999999999</v>
      </c>
      <c r="P747" s="30">
        <f t="shared" si="103"/>
        <v>43858.889999999992</v>
      </c>
      <c r="Q747" s="30">
        <f t="shared" si="92"/>
        <v>44221.568899999991</v>
      </c>
      <c r="R747" s="143"/>
      <c r="S747" s="238"/>
    </row>
    <row r="748" spans="1:19" ht="45">
      <c r="A748" s="323"/>
      <c r="B748" s="318"/>
      <c r="C748" s="367"/>
      <c r="D748" s="367"/>
      <c r="E748" s="318"/>
      <c r="F748" s="364"/>
      <c r="G748" s="364"/>
      <c r="H748" s="364"/>
      <c r="I748" s="99" t="s">
        <v>193</v>
      </c>
      <c r="J748" s="325"/>
      <c r="K748" s="100" t="s">
        <v>10</v>
      </c>
      <c r="L748" s="54"/>
      <c r="M748" s="54"/>
      <c r="N748" s="54">
        <f t="shared" ref="N748" si="104">N749+N750+N751+N752</f>
        <v>36.07</v>
      </c>
      <c r="O748" s="54">
        <f>O749+O750+O751+O752</f>
        <v>77.089300000000009</v>
      </c>
      <c r="P748" s="54">
        <f>P749+P750+P751+P752</f>
        <v>43848</v>
      </c>
      <c r="Q748" s="30">
        <f t="shared" si="92"/>
        <v>43961.159299999999</v>
      </c>
      <c r="R748" s="143"/>
      <c r="S748" s="359"/>
    </row>
    <row r="749" spans="1:19" ht="22.5">
      <c r="A749" s="323"/>
      <c r="B749" s="318"/>
      <c r="C749" s="367"/>
      <c r="D749" s="367"/>
      <c r="E749" s="318"/>
      <c r="F749" s="364"/>
      <c r="G749" s="364"/>
      <c r="H749" s="364"/>
      <c r="I749" s="99" t="s">
        <v>181</v>
      </c>
      <c r="J749" s="325"/>
      <c r="K749" s="101" t="s">
        <v>11</v>
      </c>
      <c r="L749" s="13"/>
      <c r="M749" s="13"/>
      <c r="N749" s="13"/>
      <c r="O749" s="53">
        <v>0.95399999999999996</v>
      </c>
      <c r="P749" s="53"/>
      <c r="Q749" s="13">
        <f t="shared" si="92"/>
        <v>0.95399999999999996</v>
      </c>
      <c r="R749" s="143"/>
      <c r="S749" s="359"/>
    </row>
    <row r="750" spans="1:19" ht="22.5">
      <c r="A750" s="323"/>
      <c r="B750" s="318"/>
      <c r="C750" s="367"/>
      <c r="D750" s="367"/>
      <c r="E750" s="318"/>
      <c r="F750" s="364"/>
      <c r="G750" s="364"/>
      <c r="H750" s="364"/>
      <c r="I750" s="99" t="s">
        <v>16</v>
      </c>
      <c r="J750" s="325"/>
      <c r="K750" s="101" t="s">
        <v>12</v>
      </c>
      <c r="L750" s="13"/>
      <c r="M750" s="13"/>
      <c r="N750" s="13">
        <v>19.045300000000001</v>
      </c>
      <c r="O750" s="53">
        <v>47.557600000000001</v>
      </c>
      <c r="P750" s="53">
        <v>43848</v>
      </c>
      <c r="Q750" s="13">
        <f t="shared" si="92"/>
        <v>43914.602899999998</v>
      </c>
      <c r="R750" s="143"/>
      <c r="S750" s="359"/>
    </row>
    <row r="751" spans="1:19" ht="22.5">
      <c r="A751" s="323"/>
      <c r="B751" s="318"/>
      <c r="C751" s="367"/>
      <c r="D751" s="367"/>
      <c r="E751" s="318"/>
      <c r="F751" s="364"/>
      <c r="G751" s="364"/>
      <c r="H751" s="364"/>
      <c r="I751" s="99" t="s">
        <v>322</v>
      </c>
      <c r="J751" s="325"/>
      <c r="K751" s="101" t="s">
        <v>207</v>
      </c>
      <c r="L751" s="13"/>
      <c r="M751" s="13"/>
      <c r="N751" s="13">
        <v>17.024699999999999</v>
      </c>
      <c r="O751" s="53">
        <v>27.249700000000001</v>
      </c>
      <c r="P751" s="53"/>
      <c r="Q751" s="13">
        <f t="shared" si="92"/>
        <v>44.2744</v>
      </c>
      <c r="R751" s="143"/>
      <c r="S751" s="359"/>
    </row>
    <row r="752" spans="1:19" ht="45">
      <c r="A752" s="323"/>
      <c r="B752" s="318"/>
      <c r="C752" s="367"/>
      <c r="D752" s="367"/>
      <c r="E752" s="318"/>
      <c r="F752" s="364"/>
      <c r="G752" s="364"/>
      <c r="H752" s="364"/>
      <c r="I752" s="99" t="s">
        <v>18</v>
      </c>
      <c r="J752" s="325"/>
      <c r="K752" s="101" t="s">
        <v>17</v>
      </c>
      <c r="L752" s="13"/>
      <c r="M752" s="13"/>
      <c r="N752" s="13"/>
      <c r="O752" s="53">
        <v>1.3280000000000001</v>
      </c>
      <c r="P752" s="53"/>
      <c r="Q752" s="13">
        <f t="shared" si="92"/>
        <v>1.3280000000000001</v>
      </c>
      <c r="R752" s="143"/>
      <c r="S752" s="359"/>
    </row>
    <row r="753" spans="1:19" ht="22.5">
      <c r="A753" s="323"/>
      <c r="B753" s="318"/>
      <c r="C753" s="367"/>
      <c r="D753" s="367"/>
      <c r="E753" s="318"/>
      <c r="F753" s="364"/>
      <c r="G753" s="364"/>
      <c r="H753" s="364"/>
      <c r="I753" s="99" t="s">
        <v>194</v>
      </c>
      <c r="J753" s="325"/>
      <c r="K753" s="100" t="s">
        <v>52</v>
      </c>
      <c r="L753" s="30"/>
      <c r="M753" s="30"/>
      <c r="N753" s="30">
        <f t="shared" ref="N753:P753" si="105">+N754+N755</f>
        <v>7</v>
      </c>
      <c r="O753" s="30">
        <f t="shared" si="105"/>
        <v>9.01</v>
      </c>
      <c r="P753" s="30">
        <f t="shared" si="105"/>
        <v>6.7</v>
      </c>
      <c r="Q753" s="30">
        <f t="shared" si="92"/>
        <v>22.709999999999997</v>
      </c>
      <c r="R753" s="143"/>
      <c r="S753" s="359"/>
    </row>
    <row r="754" spans="1:19" ht="22.5">
      <c r="A754" s="323"/>
      <c r="B754" s="318"/>
      <c r="C754" s="367"/>
      <c r="D754" s="367"/>
      <c r="E754" s="318"/>
      <c r="F754" s="364"/>
      <c r="G754" s="364"/>
      <c r="H754" s="364"/>
      <c r="I754" s="99" t="s">
        <v>16</v>
      </c>
      <c r="J754" s="325"/>
      <c r="K754" s="101" t="s">
        <v>12</v>
      </c>
      <c r="L754" s="13"/>
      <c r="M754" s="13"/>
      <c r="N754" s="13"/>
      <c r="O754" s="53">
        <v>9.01</v>
      </c>
      <c r="P754" s="53">
        <v>6.7</v>
      </c>
      <c r="Q754" s="13">
        <f t="shared" si="92"/>
        <v>15.71</v>
      </c>
      <c r="R754" s="143"/>
      <c r="S754" s="359"/>
    </row>
    <row r="755" spans="1:19" ht="22.5">
      <c r="A755" s="323"/>
      <c r="B755" s="318"/>
      <c r="C755" s="367"/>
      <c r="D755" s="367"/>
      <c r="E755" s="318"/>
      <c r="F755" s="364"/>
      <c r="G755" s="364"/>
      <c r="H755" s="364"/>
      <c r="I755" s="99" t="s">
        <v>322</v>
      </c>
      <c r="J755" s="325"/>
      <c r="K755" s="101" t="s">
        <v>207</v>
      </c>
      <c r="L755" s="13"/>
      <c r="M755" s="13"/>
      <c r="N755" s="13">
        <v>7</v>
      </c>
      <c r="O755" s="53"/>
      <c r="P755" s="53"/>
      <c r="Q755" s="13">
        <f t="shared" si="92"/>
        <v>7</v>
      </c>
      <c r="R755" s="143"/>
      <c r="S755" s="238"/>
    </row>
    <row r="756" spans="1:19" ht="22.5">
      <c r="A756" s="323"/>
      <c r="B756" s="318"/>
      <c r="C756" s="367"/>
      <c r="D756" s="367"/>
      <c r="E756" s="318"/>
      <c r="F756" s="364"/>
      <c r="G756" s="364"/>
      <c r="H756" s="364"/>
      <c r="I756" s="99" t="s">
        <v>195</v>
      </c>
      <c r="J756" s="325"/>
      <c r="K756" s="100" t="s">
        <v>46</v>
      </c>
      <c r="L756" s="30"/>
      <c r="M756" s="30"/>
      <c r="N756" s="30">
        <f t="shared" ref="N756:P756" si="106">+N757+N758</f>
        <v>5.0999999999999996</v>
      </c>
      <c r="O756" s="30">
        <f t="shared" si="106"/>
        <v>4.1231999999999998</v>
      </c>
      <c r="P756" s="30">
        <f t="shared" si="106"/>
        <v>2.2000000000000002</v>
      </c>
      <c r="Q756" s="30">
        <f t="shared" si="92"/>
        <v>11.423199999999998</v>
      </c>
      <c r="R756" s="143"/>
      <c r="S756" s="238"/>
    </row>
    <row r="757" spans="1:19" ht="22.5">
      <c r="A757" s="323"/>
      <c r="B757" s="318"/>
      <c r="C757" s="367"/>
      <c r="D757" s="367"/>
      <c r="E757" s="318"/>
      <c r="F757" s="364"/>
      <c r="G757" s="364"/>
      <c r="H757" s="364"/>
      <c r="I757" s="99" t="s">
        <v>16</v>
      </c>
      <c r="J757" s="325"/>
      <c r="K757" s="101" t="s">
        <v>12</v>
      </c>
      <c r="L757" s="13"/>
      <c r="M757" s="13"/>
      <c r="N757" s="13"/>
      <c r="O757" s="53">
        <v>4.1231999999999998</v>
      </c>
      <c r="P757" s="53">
        <v>2.2000000000000002</v>
      </c>
      <c r="Q757" s="13">
        <f t="shared" si="92"/>
        <v>6.3231999999999999</v>
      </c>
      <c r="R757" s="143"/>
      <c r="S757" s="238"/>
    </row>
    <row r="758" spans="1:19" ht="22.5">
      <c r="A758" s="323"/>
      <c r="B758" s="318"/>
      <c r="C758" s="367"/>
      <c r="D758" s="367"/>
      <c r="E758" s="318"/>
      <c r="F758" s="364"/>
      <c r="G758" s="364"/>
      <c r="H758" s="364"/>
      <c r="I758" s="99" t="s">
        <v>322</v>
      </c>
      <c r="J758" s="325"/>
      <c r="K758" s="101" t="s">
        <v>207</v>
      </c>
      <c r="L758" s="13"/>
      <c r="M758" s="13"/>
      <c r="N758" s="13">
        <v>5.0999999999999996</v>
      </c>
      <c r="O758" s="53"/>
      <c r="P758" s="53"/>
      <c r="Q758" s="13">
        <f t="shared" si="92"/>
        <v>5.0999999999999996</v>
      </c>
      <c r="R758" s="143"/>
      <c r="S758" s="238"/>
    </row>
    <row r="759" spans="1:19" ht="22.5">
      <c r="A759" s="323"/>
      <c r="B759" s="318"/>
      <c r="C759" s="367"/>
      <c r="D759" s="367"/>
      <c r="E759" s="318"/>
      <c r="F759" s="364"/>
      <c r="G759" s="364"/>
      <c r="H759" s="364"/>
      <c r="I759" s="99" t="s">
        <v>196</v>
      </c>
      <c r="J759" s="325"/>
      <c r="K759" s="100" t="s">
        <v>11</v>
      </c>
      <c r="L759" s="30"/>
      <c r="M759" s="30"/>
      <c r="N759" s="30">
        <f t="shared" ref="N759:P759" si="107">+N760+N761</f>
        <v>7.899</v>
      </c>
      <c r="O759" s="30">
        <f t="shared" si="107"/>
        <v>76.300399999999996</v>
      </c>
      <c r="P759" s="30">
        <f t="shared" si="107"/>
        <v>0.5</v>
      </c>
      <c r="Q759" s="30">
        <f t="shared" si="92"/>
        <v>84.699399999999997</v>
      </c>
      <c r="R759" s="143"/>
      <c r="S759" s="238"/>
    </row>
    <row r="760" spans="1:19" ht="22.5">
      <c r="A760" s="323"/>
      <c r="B760" s="318"/>
      <c r="C760" s="367"/>
      <c r="D760" s="367"/>
      <c r="E760" s="318"/>
      <c r="F760" s="364"/>
      <c r="G760" s="364"/>
      <c r="H760" s="364"/>
      <c r="I760" s="99" t="s">
        <v>16</v>
      </c>
      <c r="J760" s="325"/>
      <c r="K760" s="101" t="s">
        <v>12</v>
      </c>
      <c r="L760" s="13"/>
      <c r="M760" s="13"/>
      <c r="N760" s="13">
        <v>1.29</v>
      </c>
      <c r="O760" s="53">
        <v>12.338800000000001</v>
      </c>
      <c r="P760" s="53">
        <v>0.5</v>
      </c>
      <c r="Q760" s="13">
        <f t="shared" si="92"/>
        <v>14.128800000000002</v>
      </c>
      <c r="R760" s="143"/>
      <c r="S760" s="238"/>
    </row>
    <row r="761" spans="1:19" ht="22.5">
      <c r="A761" s="323"/>
      <c r="B761" s="318"/>
      <c r="C761" s="367"/>
      <c r="D761" s="367"/>
      <c r="E761" s="318"/>
      <c r="F761" s="364"/>
      <c r="G761" s="364"/>
      <c r="H761" s="364"/>
      <c r="I761" s="99" t="s">
        <v>322</v>
      </c>
      <c r="J761" s="325"/>
      <c r="K761" s="101" t="s">
        <v>207</v>
      </c>
      <c r="L761" s="13"/>
      <c r="M761" s="13"/>
      <c r="N761" s="13">
        <v>6.609</v>
      </c>
      <c r="O761" s="53">
        <v>63.961599999999997</v>
      </c>
      <c r="P761" s="53"/>
      <c r="Q761" s="13">
        <f t="shared" si="92"/>
        <v>70.570599999999999</v>
      </c>
      <c r="R761" s="143"/>
      <c r="S761" s="238"/>
    </row>
    <row r="762" spans="1:19" ht="56.25">
      <c r="A762" s="323"/>
      <c r="B762" s="318"/>
      <c r="C762" s="367"/>
      <c r="D762" s="367"/>
      <c r="E762" s="318"/>
      <c r="F762" s="364"/>
      <c r="G762" s="364"/>
      <c r="H762" s="364"/>
      <c r="I762" s="99" t="s">
        <v>197</v>
      </c>
      <c r="J762" s="325"/>
      <c r="K762" s="100" t="s">
        <v>53</v>
      </c>
      <c r="L762" s="30"/>
      <c r="M762" s="30"/>
      <c r="N762" s="30">
        <f t="shared" ref="N762" si="108">+N763+N764+N765</f>
        <v>94.048000000000002</v>
      </c>
      <c r="O762" s="30"/>
      <c r="P762" s="30"/>
      <c r="Q762" s="30">
        <f t="shared" si="92"/>
        <v>94.048000000000002</v>
      </c>
      <c r="R762" s="143"/>
      <c r="S762" s="238"/>
    </row>
    <row r="763" spans="1:19" ht="22.5">
      <c r="A763" s="323"/>
      <c r="B763" s="318"/>
      <c r="C763" s="367"/>
      <c r="D763" s="367"/>
      <c r="E763" s="318"/>
      <c r="F763" s="364"/>
      <c r="G763" s="364"/>
      <c r="H763" s="364"/>
      <c r="I763" s="99" t="s">
        <v>16</v>
      </c>
      <c r="J763" s="325"/>
      <c r="K763" s="101" t="s">
        <v>12</v>
      </c>
      <c r="L763" s="13"/>
      <c r="M763" s="13"/>
      <c r="N763" s="13">
        <v>9.0730000000000004</v>
      </c>
      <c r="O763" s="53"/>
      <c r="P763" s="53"/>
      <c r="Q763" s="13">
        <f t="shared" si="92"/>
        <v>9.0730000000000004</v>
      </c>
      <c r="R763" s="143"/>
      <c r="S763" s="238"/>
    </row>
    <row r="764" spans="1:19" ht="22.5">
      <c r="A764" s="323"/>
      <c r="B764" s="318"/>
      <c r="C764" s="367"/>
      <c r="D764" s="367"/>
      <c r="E764" s="318"/>
      <c r="F764" s="364"/>
      <c r="G764" s="364"/>
      <c r="H764" s="364"/>
      <c r="I764" s="99" t="s">
        <v>322</v>
      </c>
      <c r="J764" s="325"/>
      <c r="K764" s="101" t="s">
        <v>207</v>
      </c>
      <c r="L764" s="13"/>
      <c r="M764" s="13"/>
      <c r="N764" s="13">
        <v>14.263999999999999</v>
      </c>
      <c r="O764" s="53"/>
      <c r="P764" s="53"/>
      <c r="Q764" s="13">
        <f t="shared" si="92"/>
        <v>14.263999999999999</v>
      </c>
      <c r="R764" s="143"/>
      <c r="S764" s="238"/>
    </row>
    <row r="765" spans="1:19" ht="33.75">
      <c r="A765" s="323"/>
      <c r="B765" s="318"/>
      <c r="C765" s="367"/>
      <c r="D765" s="367"/>
      <c r="E765" s="318"/>
      <c r="F765" s="364"/>
      <c r="G765" s="364"/>
      <c r="H765" s="364"/>
      <c r="I765" s="99" t="s">
        <v>117</v>
      </c>
      <c r="J765" s="325"/>
      <c r="K765" s="101" t="s">
        <v>133</v>
      </c>
      <c r="L765" s="13"/>
      <c r="M765" s="13"/>
      <c r="N765" s="13">
        <v>70.710999999999999</v>
      </c>
      <c r="O765" s="53"/>
      <c r="P765" s="53"/>
      <c r="Q765" s="13">
        <f t="shared" si="92"/>
        <v>70.710999999999999</v>
      </c>
      <c r="R765" s="143"/>
      <c r="S765" s="238"/>
    </row>
    <row r="766" spans="1:19" ht="22.5">
      <c r="A766" s="323"/>
      <c r="B766" s="318"/>
      <c r="C766" s="367"/>
      <c r="D766" s="367"/>
      <c r="E766" s="318"/>
      <c r="F766" s="364"/>
      <c r="G766" s="364"/>
      <c r="H766" s="364"/>
      <c r="I766" s="99" t="s">
        <v>29</v>
      </c>
      <c r="J766" s="325"/>
      <c r="K766" s="100" t="s">
        <v>55</v>
      </c>
      <c r="L766" s="30"/>
      <c r="M766" s="30"/>
      <c r="N766" s="30">
        <f t="shared" ref="N766:P766" si="109">+N767+N768</f>
        <v>1.84</v>
      </c>
      <c r="O766" s="30">
        <f t="shared" si="109"/>
        <v>0</v>
      </c>
      <c r="P766" s="30">
        <f t="shared" si="109"/>
        <v>1.49</v>
      </c>
      <c r="Q766" s="30">
        <f t="shared" si="92"/>
        <v>3.33</v>
      </c>
      <c r="R766" s="143"/>
      <c r="S766" s="238"/>
    </row>
    <row r="767" spans="1:19" ht="22.5">
      <c r="A767" s="323"/>
      <c r="B767" s="318"/>
      <c r="C767" s="367"/>
      <c r="D767" s="367"/>
      <c r="E767" s="318"/>
      <c r="F767" s="364"/>
      <c r="G767" s="364"/>
      <c r="H767" s="364"/>
      <c r="I767" s="99" t="s">
        <v>16</v>
      </c>
      <c r="J767" s="325"/>
      <c r="K767" s="101" t="s">
        <v>12</v>
      </c>
      <c r="L767" s="13"/>
      <c r="M767" s="13"/>
      <c r="N767" s="13"/>
      <c r="O767" s="53"/>
      <c r="P767" s="53">
        <v>1.49</v>
      </c>
      <c r="Q767" s="13">
        <f t="shared" si="92"/>
        <v>1.49</v>
      </c>
      <c r="R767" s="143"/>
      <c r="S767" s="238"/>
    </row>
    <row r="768" spans="1:19" ht="22.5">
      <c r="A768" s="323"/>
      <c r="B768" s="318"/>
      <c r="C768" s="367"/>
      <c r="D768" s="367"/>
      <c r="E768" s="318"/>
      <c r="F768" s="364"/>
      <c r="G768" s="364"/>
      <c r="H768" s="364"/>
      <c r="I768" s="99" t="s">
        <v>322</v>
      </c>
      <c r="J768" s="325"/>
      <c r="K768" s="101" t="s">
        <v>207</v>
      </c>
      <c r="L768" s="13"/>
      <c r="M768" s="13"/>
      <c r="N768" s="13">
        <v>1.84</v>
      </c>
      <c r="O768" s="53"/>
      <c r="P768" s="53"/>
      <c r="Q768" s="13">
        <f t="shared" si="92"/>
        <v>1.84</v>
      </c>
      <c r="R768" s="143"/>
      <c r="S768" s="238"/>
    </row>
    <row r="769" spans="1:19" ht="45">
      <c r="A769" s="323"/>
      <c r="B769" s="318"/>
      <c r="C769" s="367"/>
      <c r="D769" s="367"/>
      <c r="E769" s="318"/>
      <c r="F769" s="364"/>
      <c r="G769" s="364"/>
      <c r="H769" s="364"/>
      <c r="I769" s="99" t="s">
        <v>323</v>
      </c>
      <c r="J769" s="325"/>
      <c r="K769" s="100" t="s">
        <v>171</v>
      </c>
      <c r="L769" s="30"/>
      <c r="M769" s="30"/>
      <c r="N769" s="30">
        <f t="shared" ref="N769" si="110">+N770+N771+N772</f>
        <v>20.440999999999999</v>
      </c>
      <c r="O769" s="30"/>
      <c r="P769" s="30"/>
      <c r="Q769" s="30">
        <f t="shared" si="92"/>
        <v>20.440999999999999</v>
      </c>
      <c r="R769" s="143"/>
      <c r="S769" s="238"/>
    </row>
    <row r="770" spans="1:19" ht="22.5">
      <c r="A770" s="323"/>
      <c r="B770" s="318"/>
      <c r="C770" s="367"/>
      <c r="D770" s="367"/>
      <c r="E770" s="318"/>
      <c r="F770" s="364"/>
      <c r="G770" s="364"/>
      <c r="H770" s="364"/>
      <c r="I770" s="99" t="s">
        <v>16</v>
      </c>
      <c r="J770" s="325"/>
      <c r="K770" s="101" t="s">
        <v>12</v>
      </c>
      <c r="L770" s="13"/>
      <c r="M770" s="13"/>
      <c r="N770" s="13"/>
      <c r="O770" s="53"/>
      <c r="P770" s="53"/>
      <c r="Q770" s="13">
        <f t="shared" si="92"/>
        <v>0</v>
      </c>
      <c r="R770" s="143"/>
      <c r="S770" s="238"/>
    </row>
    <row r="771" spans="1:19" ht="22.5">
      <c r="A771" s="323"/>
      <c r="B771" s="318"/>
      <c r="C771" s="367"/>
      <c r="D771" s="367"/>
      <c r="E771" s="318"/>
      <c r="F771" s="364"/>
      <c r="G771" s="364"/>
      <c r="H771" s="364"/>
      <c r="I771" s="99" t="s">
        <v>322</v>
      </c>
      <c r="J771" s="325"/>
      <c r="K771" s="101" t="s">
        <v>207</v>
      </c>
      <c r="L771" s="13"/>
      <c r="M771" s="13"/>
      <c r="N771" s="13">
        <v>20.440999999999999</v>
      </c>
      <c r="O771" s="53"/>
      <c r="P771" s="53"/>
      <c r="Q771" s="13">
        <f t="shared" si="92"/>
        <v>20.440999999999999</v>
      </c>
      <c r="R771" s="143"/>
      <c r="S771" s="238"/>
    </row>
    <row r="772" spans="1:19" ht="33.75">
      <c r="A772" s="323"/>
      <c r="B772" s="318"/>
      <c r="C772" s="367"/>
      <c r="D772" s="367"/>
      <c r="E772" s="318"/>
      <c r="F772" s="364"/>
      <c r="G772" s="364"/>
      <c r="H772" s="364"/>
      <c r="I772" s="99" t="s">
        <v>117</v>
      </c>
      <c r="J772" s="325"/>
      <c r="K772" s="101" t="s">
        <v>133</v>
      </c>
      <c r="L772" s="13"/>
      <c r="M772" s="13"/>
      <c r="N772" s="13"/>
      <c r="O772" s="53"/>
      <c r="P772" s="53"/>
      <c r="Q772" s="13">
        <f t="shared" si="92"/>
        <v>0</v>
      </c>
      <c r="R772" s="143"/>
      <c r="S772" s="238"/>
    </row>
    <row r="773" spans="1:19" ht="33.75">
      <c r="A773" s="323"/>
      <c r="B773" s="318"/>
      <c r="C773" s="367"/>
      <c r="D773" s="367"/>
      <c r="E773" s="318"/>
      <c r="F773" s="364"/>
      <c r="G773" s="364"/>
      <c r="H773" s="364"/>
      <c r="I773" s="99" t="s">
        <v>566</v>
      </c>
      <c r="J773" s="229"/>
      <c r="K773" s="100" t="s">
        <v>91</v>
      </c>
      <c r="L773" s="13"/>
      <c r="M773" s="13"/>
      <c r="N773" s="30">
        <f t="shared" ref="N773" si="111">+N774</f>
        <v>23.757999999999999</v>
      </c>
      <c r="O773" s="30"/>
      <c r="P773" s="30"/>
      <c r="Q773" s="30">
        <f t="shared" si="92"/>
        <v>23.757999999999999</v>
      </c>
      <c r="R773" s="143"/>
      <c r="S773" s="238"/>
    </row>
    <row r="774" spans="1:19" ht="22.5">
      <c r="A774" s="324"/>
      <c r="B774" s="319"/>
      <c r="C774" s="367"/>
      <c r="D774" s="367"/>
      <c r="E774" s="318"/>
      <c r="F774" s="364"/>
      <c r="G774" s="364"/>
      <c r="H774" s="364"/>
      <c r="I774" s="99" t="s">
        <v>16</v>
      </c>
      <c r="J774" s="229"/>
      <c r="K774" s="101" t="s">
        <v>12</v>
      </c>
      <c r="L774" s="13"/>
      <c r="M774" s="13"/>
      <c r="N774" s="13">
        <v>23.757999999999999</v>
      </c>
      <c r="O774" s="53"/>
      <c r="P774" s="53"/>
      <c r="Q774" s="13">
        <f t="shared" si="92"/>
        <v>23.757999999999999</v>
      </c>
      <c r="R774" s="143"/>
      <c r="S774" s="238"/>
    </row>
    <row r="775" spans="1:19" ht="11.25" customHeight="1">
      <c r="A775" s="322">
        <v>11</v>
      </c>
      <c r="B775" s="317" t="s">
        <v>347</v>
      </c>
      <c r="C775" s="367"/>
      <c r="D775" s="367"/>
      <c r="E775" s="318"/>
      <c r="F775" s="364"/>
      <c r="G775" s="364"/>
      <c r="H775" s="364"/>
      <c r="I775" s="97" t="s">
        <v>13</v>
      </c>
      <c r="J775" s="325">
        <v>124</v>
      </c>
      <c r="K775" s="237"/>
      <c r="L775" s="30"/>
      <c r="M775" s="30"/>
      <c r="N775" s="30">
        <f>+N776+N781+N784+N786+N789+N791+N793</f>
        <v>66.510300000000001</v>
      </c>
      <c r="O775" s="30">
        <f t="shared" ref="O775:P775" si="112">+O776+O781+O784+O786+O789+O791+O793</f>
        <v>109.70320000000001</v>
      </c>
      <c r="P775" s="30">
        <f t="shared" si="112"/>
        <v>55.554099999999998</v>
      </c>
      <c r="Q775" s="30">
        <f t="shared" si="92"/>
        <v>231.76760000000002</v>
      </c>
      <c r="R775" s="143"/>
      <c r="S775" s="238"/>
    </row>
    <row r="776" spans="1:19" ht="45">
      <c r="A776" s="323"/>
      <c r="B776" s="318"/>
      <c r="C776" s="367"/>
      <c r="D776" s="367"/>
      <c r="E776" s="318"/>
      <c r="F776" s="364"/>
      <c r="G776" s="364"/>
      <c r="H776" s="364"/>
      <c r="I776" s="99" t="s">
        <v>193</v>
      </c>
      <c r="J776" s="325"/>
      <c r="K776" s="34" t="s">
        <v>10</v>
      </c>
      <c r="L776" s="53"/>
      <c r="M776" s="53"/>
      <c r="N776" s="54">
        <f t="shared" ref="N776" si="113">N777+N778+N779+N780</f>
        <v>38.731300000000005</v>
      </c>
      <c r="O776" s="54">
        <f>O777+O778+O779+O780</f>
        <v>77.883200000000016</v>
      </c>
      <c r="P776" s="54">
        <f>P777+P778+P779+P780</f>
        <v>40.762099999999997</v>
      </c>
      <c r="Q776" s="30">
        <f t="shared" si="92"/>
        <v>157.37660000000002</v>
      </c>
      <c r="R776" s="143"/>
      <c r="S776" s="359"/>
    </row>
    <row r="777" spans="1:19" ht="22.5">
      <c r="A777" s="323"/>
      <c r="B777" s="318"/>
      <c r="C777" s="367"/>
      <c r="D777" s="367"/>
      <c r="E777" s="318"/>
      <c r="F777" s="364"/>
      <c r="G777" s="364"/>
      <c r="H777" s="364"/>
      <c r="I777" s="99" t="s">
        <v>181</v>
      </c>
      <c r="J777" s="325"/>
      <c r="K777" s="237" t="s">
        <v>11</v>
      </c>
      <c r="L777" s="13"/>
      <c r="M777" s="13"/>
      <c r="N777" s="13"/>
      <c r="O777" s="53">
        <v>0.84</v>
      </c>
      <c r="P777" s="53"/>
      <c r="Q777" s="13">
        <f t="shared" si="92"/>
        <v>0.84</v>
      </c>
      <c r="R777" s="143"/>
      <c r="S777" s="359"/>
    </row>
    <row r="778" spans="1:19" ht="22.5">
      <c r="A778" s="323"/>
      <c r="B778" s="318"/>
      <c r="C778" s="367"/>
      <c r="D778" s="367"/>
      <c r="E778" s="318"/>
      <c r="F778" s="364"/>
      <c r="G778" s="364"/>
      <c r="H778" s="364"/>
      <c r="I778" s="99" t="s">
        <v>16</v>
      </c>
      <c r="J778" s="325"/>
      <c r="K778" s="237" t="s">
        <v>12</v>
      </c>
      <c r="L778" s="13"/>
      <c r="M778" s="13"/>
      <c r="N778" s="13">
        <v>15.0046</v>
      </c>
      <c r="O778" s="53">
        <v>37.481699999999996</v>
      </c>
      <c r="P778" s="53">
        <v>40.265099999999997</v>
      </c>
      <c r="Q778" s="13">
        <f t="shared" si="92"/>
        <v>92.75139999999999</v>
      </c>
      <c r="R778" s="143"/>
      <c r="S778" s="359"/>
    </row>
    <row r="779" spans="1:19" ht="22.5">
      <c r="A779" s="323"/>
      <c r="B779" s="318"/>
      <c r="C779" s="367"/>
      <c r="D779" s="367"/>
      <c r="E779" s="318"/>
      <c r="F779" s="364"/>
      <c r="G779" s="364"/>
      <c r="H779" s="364"/>
      <c r="I779" s="99" t="s">
        <v>322</v>
      </c>
      <c r="J779" s="325"/>
      <c r="K779" s="237" t="s">
        <v>207</v>
      </c>
      <c r="L779" s="13"/>
      <c r="M779" s="13"/>
      <c r="N779" s="13">
        <v>23.726700000000001</v>
      </c>
      <c r="O779" s="53">
        <v>38.381500000000003</v>
      </c>
      <c r="P779" s="53">
        <v>0.497</v>
      </c>
      <c r="Q779" s="13">
        <f t="shared" si="92"/>
        <v>62.605200000000004</v>
      </c>
      <c r="R779" s="143"/>
      <c r="S779" s="359"/>
    </row>
    <row r="780" spans="1:19" ht="45">
      <c r="A780" s="323"/>
      <c r="B780" s="318"/>
      <c r="C780" s="367"/>
      <c r="D780" s="367"/>
      <c r="E780" s="318"/>
      <c r="F780" s="364"/>
      <c r="G780" s="364"/>
      <c r="H780" s="364"/>
      <c r="I780" s="99" t="s">
        <v>18</v>
      </c>
      <c r="J780" s="325"/>
      <c r="K780" s="237" t="s">
        <v>17</v>
      </c>
      <c r="L780" s="13"/>
      <c r="M780" s="13"/>
      <c r="N780" s="13"/>
      <c r="O780" s="53">
        <v>1.18</v>
      </c>
      <c r="P780" s="53"/>
      <c r="Q780" s="13">
        <f t="shared" ref="Q780:Q843" si="114">M780+N780+O780+P780</f>
        <v>1.18</v>
      </c>
      <c r="R780" s="143"/>
      <c r="S780" s="359"/>
    </row>
    <row r="781" spans="1:19" ht="22.5">
      <c r="A781" s="323"/>
      <c r="B781" s="318"/>
      <c r="C781" s="367"/>
      <c r="D781" s="367"/>
      <c r="E781" s="318"/>
      <c r="F781" s="364"/>
      <c r="G781" s="364"/>
      <c r="H781" s="364"/>
      <c r="I781" s="99" t="s">
        <v>194</v>
      </c>
      <c r="J781" s="325"/>
      <c r="K781" s="34" t="s">
        <v>52</v>
      </c>
      <c r="L781" s="30"/>
      <c r="M781" s="30"/>
      <c r="N781" s="30">
        <f t="shared" ref="N781:P781" si="115">+N782+N783</f>
        <v>5</v>
      </c>
      <c r="O781" s="30">
        <f t="shared" si="115"/>
        <v>11.428000000000001</v>
      </c>
      <c r="P781" s="30">
        <f t="shared" si="115"/>
        <v>7.9</v>
      </c>
      <c r="Q781" s="30">
        <f>M781+N781+O781+P781</f>
        <v>24.328000000000003</v>
      </c>
      <c r="R781" s="143"/>
      <c r="S781" s="359"/>
    </row>
    <row r="782" spans="1:19" ht="22.5">
      <c r="A782" s="323"/>
      <c r="B782" s="318"/>
      <c r="C782" s="367"/>
      <c r="D782" s="367"/>
      <c r="E782" s="318"/>
      <c r="F782" s="364"/>
      <c r="G782" s="364"/>
      <c r="H782" s="364"/>
      <c r="I782" s="99" t="s">
        <v>16</v>
      </c>
      <c r="J782" s="325"/>
      <c r="K782" s="237" t="s">
        <v>12</v>
      </c>
      <c r="L782" s="13"/>
      <c r="M782" s="13"/>
      <c r="N782" s="13">
        <v>2</v>
      </c>
      <c r="O782" s="53"/>
      <c r="P782" s="53"/>
      <c r="Q782" s="13">
        <f t="shared" si="114"/>
        <v>2</v>
      </c>
      <c r="R782" s="143"/>
      <c r="S782" s="359"/>
    </row>
    <row r="783" spans="1:19" ht="22.5">
      <c r="A783" s="323"/>
      <c r="B783" s="318"/>
      <c r="C783" s="367"/>
      <c r="D783" s="367"/>
      <c r="E783" s="318"/>
      <c r="F783" s="364"/>
      <c r="G783" s="364"/>
      <c r="H783" s="364"/>
      <c r="I783" s="99" t="s">
        <v>322</v>
      </c>
      <c r="J783" s="325"/>
      <c r="K783" s="237" t="s">
        <v>207</v>
      </c>
      <c r="L783" s="13"/>
      <c r="M783" s="13"/>
      <c r="N783" s="13">
        <v>3</v>
      </c>
      <c r="O783" s="53">
        <v>11.428000000000001</v>
      </c>
      <c r="P783" s="53">
        <v>7.9</v>
      </c>
      <c r="Q783" s="13">
        <f t="shared" si="114"/>
        <v>22.328000000000003</v>
      </c>
      <c r="R783" s="143"/>
      <c r="S783" s="359"/>
    </row>
    <row r="784" spans="1:19" ht="22.5">
      <c r="A784" s="323"/>
      <c r="B784" s="318"/>
      <c r="C784" s="367"/>
      <c r="D784" s="367"/>
      <c r="E784" s="318"/>
      <c r="F784" s="364"/>
      <c r="G784" s="364"/>
      <c r="H784" s="364"/>
      <c r="I784" s="99" t="s">
        <v>195</v>
      </c>
      <c r="J784" s="325"/>
      <c r="K784" s="34" t="s">
        <v>46</v>
      </c>
      <c r="L784" s="30"/>
      <c r="M784" s="30"/>
      <c r="N784" s="30">
        <f>N785</f>
        <v>1.446</v>
      </c>
      <c r="O784" s="30">
        <f t="shared" ref="O784:P784" si="116">O785</f>
        <v>2.508</v>
      </c>
      <c r="P784" s="30">
        <f t="shared" si="116"/>
        <v>3.5</v>
      </c>
      <c r="Q784" s="30">
        <f t="shared" si="114"/>
        <v>7.4539999999999997</v>
      </c>
      <c r="R784" s="143"/>
      <c r="S784" s="238"/>
    </row>
    <row r="785" spans="1:19" ht="22.5">
      <c r="A785" s="323"/>
      <c r="B785" s="318"/>
      <c r="C785" s="367"/>
      <c r="D785" s="367"/>
      <c r="E785" s="318"/>
      <c r="F785" s="364"/>
      <c r="G785" s="364"/>
      <c r="H785" s="364"/>
      <c r="I785" s="99" t="s">
        <v>322</v>
      </c>
      <c r="J785" s="325"/>
      <c r="K785" s="237" t="s">
        <v>207</v>
      </c>
      <c r="L785" s="13"/>
      <c r="M785" s="13"/>
      <c r="N785" s="13">
        <v>1.446</v>
      </c>
      <c r="O785" s="53">
        <v>2.508</v>
      </c>
      <c r="P785" s="53">
        <v>3.5</v>
      </c>
      <c r="Q785" s="13">
        <f t="shared" si="114"/>
        <v>7.4539999999999997</v>
      </c>
      <c r="R785" s="143"/>
      <c r="S785" s="238"/>
    </row>
    <row r="786" spans="1:19" ht="22.5">
      <c r="A786" s="323"/>
      <c r="B786" s="318"/>
      <c r="C786" s="367"/>
      <c r="D786" s="367"/>
      <c r="E786" s="318"/>
      <c r="F786" s="364"/>
      <c r="G786" s="364"/>
      <c r="H786" s="364"/>
      <c r="I786" s="99" t="s">
        <v>196</v>
      </c>
      <c r="J786" s="325"/>
      <c r="K786" s="34" t="s">
        <v>11</v>
      </c>
      <c r="L786" s="30"/>
      <c r="M786" s="30"/>
      <c r="N786" s="30">
        <f t="shared" ref="N786:P786" si="117">+N787+N788</f>
        <v>7.5360000000000005</v>
      </c>
      <c r="O786" s="30">
        <f t="shared" si="117"/>
        <v>11.773</v>
      </c>
      <c r="P786" s="30">
        <f t="shared" si="117"/>
        <v>3.3919999999999999</v>
      </c>
      <c r="Q786" s="30">
        <f t="shared" si="114"/>
        <v>22.701000000000001</v>
      </c>
      <c r="R786" s="143"/>
      <c r="S786" s="238"/>
    </row>
    <row r="787" spans="1:19" ht="22.5">
      <c r="A787" s="323"/>
      <c r="B787" s="318"/>
      <c r="C787" s="367"/>
      <c r="D787" s="367"/>
      <c r="E787" s="318"/>
      <c r="F787" s="364"/>
      <c r="G787" s="364"/>
      <c r="H787" s="364"/>
      <c r="I787" s="99" t="s">
        <v>16</v>
      </c>
      <c r="J787" s="325"/>
      <c r="K787" s="237" t="s">
        <v>12</v>
      </c>
      <c r="L787" s="13"/>
      <c r="M787" s="13"/>
      <c r="N787" s="13">
        <v>1.458</v>
      </c>
      <c r="O787" s="53"/>
      <c r="P787" s="53"/>
      <c r="Q787" s="13">
        <f t="shared" si="114"/>
        <v>1.458</v>
      </c>
      <c r="R787" s="143"/>
      <c r="S787" s="238"/>
    </row>
    <row r="788" spans="1:19" ht="22.5">
      <c r="A788" s="323"/>
      <c r="B788" s="318"/>
      <c r="C788" s="367"/>
      <c r="D788" s="367"/>
      <c r="E788" s="318"/>
      <c r="F788" s="364"/>
      <c r="G788" s="364"/>
      <c r="H788" s="364"/>
      <c r="I788" s="99" t="s">
        <v>322</v>
      </c>
      <c r="J788" s="325"/>
      <c r="K788" s="237" t="s">
        <v>207</v>
      </c>
      <c r="L788" s="13"/>
      <c r="M788" s="13"/>
      <c r="N788" s="13">
        <v>6.0780000000000003</v>
      </c>
      <c r="O788" s="53">
        <v>11.773</v>
      </c>
      <c r="P788" s="53">
        <v>3.3919999999999999</v>
      </c>
      <c r="Q788" s="13">
        <f t="shared" si="114"/>
        <v>21.242999999999999</v>
      </c>
      <c r="R788" s="143"/>
      <c r="S788" s="238"/>
    </row>
    <row r="789" spans="1:19" ht="56.25">
      <c r="A789" s="323"/>
      <c r="B789" s="318"/>
      <c r="C789" s="367"/>
      <c r="D789" s="367"/>
      <c r="E789" s="318"/>
      <c r="F789" s="364"/>
      <c r="G789" s="364"/>
      <c r="H789" s="364"/>
      <c r="I789" s="99" t="s">
        <v>197</v>
      </c>
      <c r="J789" s="325"/>
      <c r="K789" s="34" t="s">
        <v>53</v>
      </c>
      <c r="L789" s="30"/>
      <c r="M789" s="30"/>
      <c r="N789" s="30">
        <f>N790</f>
        <v>5.742</v>
      </c>
      <c r="O789" s="30"/>
      <c r="P789" s="30"/>
      <c r="Q789" s="13">
        <f t="shared" si="114"/>
        <v>5.742</v>
      </c>
      <c r="R789" s="143"/>
      <c r="S789" s="238"/>
    </row>
    <row r="790" spans="1:19" ht="22.5">
      <c r="A790" s="323"/>
      <c r="B790" s="318"/>
      <c r="C790" s="367"/>
      <c r="D790" s="367"/>
      <c r="E790" s="318"/>
      <c r="F790" s="364"/>
      <c r="G790" s="364"/>
      <c r="H790" s="364"/>
      <c r="I790" s="99" t="s">
        <v>16</v>
      </c>
      <c r="J790" s="325"/>
      <c r="K790" s="237" t="s">
        <v>12</v>
      </c>
      <c r="L790" s="13"/>
      <c r="M790" s="13"/>
      <c r="N790" s="13">
        <v>5.742</v>
      </c>
      <c r="O790" s="53"/>
      <c r="P790" s="53"/>
      <c r="Q790" s="13">
        <f t="shared" si="114"/>
        <v>5.742</v>
      </c>
      <c r="R790" s="143"/>
      <c r="S790" s="238"/>
    </row>
    <row r="791" spans="1:19" ht="22.5">
      <c r="A791" s="323"/>
      <c r="B791" s="318"/>
      <c r="C791" s="367"/>
      <c r="D791" s="367"/>
      <c r="E791" s="318"/>
      <c r="F791" s="364"/>
      <c r="G791" s="364"/>
      <c r="H791" s="364"/>
      <c r="I791" s="99" t="s">
        <v>29</v>
      </c>
      <c r="J791" s="325"/>
      <c r="K791" s="34" t="s">
        <v>55</v>
      </c>
      <c r="L791" s="30"/>
      <c r="M791" s="30"/>
      <c r="N791" s="30"/>
      <c r="O791" s="30">
        <f>O792</f>
        <v>6.1109999999999998</v>
      </c>
      <c r="P791" s="30"/>
      <c r="Q791" s="30">
        <f t="shared" si="114"/>
        <v>6.1109999999999998</v>
      </c>
      <c r="R791" s="143"/>
      <c r="S791" s="238"/>
    </row>
    <row r="792" spans="1:19" ht="22.5">
      <c r="A792" s="323"/>
      <c r="B792" s="318"/>
      <c r="C792" s="367"/>
      <c r="D792" s="367"/>
      <c r="E792" s="318"/>
      <c r="F792" s="364"/>
      <c r="G792" s="364"/>
      <c r="H792" s="364"/>
      <c r="I792" s="99" t="s">
        <v>322</v>
      </c>
      <c r="J792" s="325"/>
      <c r="K792" s="237" t="s">
        <v>207</v>
      </c>
      <c r="L792" s="13"/>
      <c r="M792" s="13"/>
      <c r="N792" s="13"/>
      <c r="O792" s="53">
        <v>6.1109999999999998</v>
      </c>
      <c r="P792" s="53"/>
      <c r="Q792" s="13">
        <f t="shared" si="114"/>
        <v>6.1109999999999998</v>
      </c>
      <c r="R792" s="143"/>
      <c r="S792" s="238"/>
    </row>
    <row r="793" spans="1:19" ht="33.75">
      <c r="A793" s="323"/>
      <c r="B793" s="318"/>
      <c r="C793" s="367"/>
      <c r="D793" s="367"/>
      <c r="E793" s="318"/>
      <c r="F793" s="364"/>
      <c r="G793" s="364"/>
      <c r="H793" s="364"/>
      <c r="I793" s="139" t="s">
        <v>566</v>
      </c>
      <c r="J793" s="229"/>
      <c r="K793" s="34" t="s">
        <v>91</v>
      </c>
      <c r="L793" s="30"/>
      <c r="M793" s="30"/>
      <c r="N793" s="30">
        <f t="shared" ref="N793" si="118">+N794</f>
        <v>8.0549999999999997</v>
      </c>
      <c r="O793" s="30"/>
      <c r="P793" s="30"/>
      <c r="Q793" s="30">
        <f t="shared" si="114"/>
        <v>8.0549999999999997</v>
      </c>
      <c r="R793" s="143"/>
      <c r="S793" s="238"/>
    </row>
    <row r="794" spans="1:19" ht="22.5">
      <c r="A794" s="324"/>
      <c r="B794" s="319"/>
      <c r="C794" s="367"/>
      <c r="D794" s="367"/>
      <c r="E794" s="318"/>
      <c r="F794" s="364"/>
      <c r="G794" s="364"/>
      <c r="H794" s="364"/>
      <c r="I794" s="99" t="s">
        <v>16</v>
      </c>
      <c r="J794" s="229"/>
      <c r="K794" s="237" t="s">
        <v>12</v>
      </c>
      <c r="L794" s="13"/>
      <c r="M794" s="13"/>
      <c r="N794" s="13">
        <v>8.0549999999999997</v>
      </c>
      <c r="O794" s="53"/>
      <c r="P794" s="53"/>
      <c r="Q794" s="13">
        <f t="shared" si="114"/>
        <v>8.0549999999999997</v>
      </c>
      <c r="R794" s="143"/>
      <c r="S794" s="238"/>
    </row>
    <row r="795" spans="1:19" ht="15" customHeight="1">
      <c r="A795" s="322">
        <v>12</v>
      </c>
      <c r="B795" s="317" t="s">
        <v>348</v>
      </c>
      <c r="C795" s="367"/>
      <c r="D795" s="367"/>
      <c r="E795" s="318"/>
      <c r="F795" s="364"/>
      <c r="G795" s="364"/>
      <c r="H795" s="364"/>
      <c r="I795" s="97" t="s">
        <v>13</v>
      </c>
      <c r="J795" s="325">
        <v>124</v>
      </c>
      <c r="K795" s="237"/>
      <c r="L795" s="30"/>
      <c r="M795" s="30"/>
      <c r="N795" s="30">
        <f>+N796+N800+N803+N806+N809+N811+N813+N815</f>
        <v>65.064000000000007</v>
      </c>
      <c r="O795" s="30">
        <f t="shared" ref="O795:P795" si="119">+O796+O800+O803+O806+O809+O811+O813+O815</f>
        <v>106.6862</v>
      </c>
      <c r="P795" s="30">
        <f t="shared" si="119"/>
        <v>29.382550000000002</v>
      </c>
      <c r="Q795" s="30">
        <f t="shared" si="114"/>
        <v>201.13275000000002</v>
      </c>
      <c r="R795" s="143"/>
      <c r="S795" s="238"/>
    </row>
    <row r="796" spans="1:19" ht="45">
      <c r="A796" s="323"/>
      <c r="B796" s="318"/>
      <c r="C796" s="367"/>
      <c r="D796" s="367"/>
      <c r="E796" s="318"/>
      <c r="F796" s="364"/>
      <c r="G796" s="364"/>
      <c r="H796" s="364"/>
      <c r="I796" s="99" t="s">
        <v>193</v>
      </c>
      <c r="J796" s="325"/>
      <c r="K796" s="100" t="s">
        <v>10</v>
      </c>
      <c r="L796" s="53"/>
      <c r="M796" s="53"/>
      <c r="N796" s="54">
        <f>N797+N798+N799</f>
        <v>22.027000000000001</v>
      </c>
      <c r="O796" s="54">
        <f t="shared" ref="O796:P796" si="120">O797+O798+O799</f>
        <v>50.392299999999999</v>
      </c>
      <c r="P796" s="54">
        <f t="shared" si="120"/>
        <v>26.792000000000002</v>
      </c>
      <c r="Q796" s="30">
        <f t="shared" si="114"/>
        <v>99.211299999999994</v>
      </c>
      <c r="R796" s="143"/>
      <c r="S796" s="359"/>
    </row>
    <row r="797" spans="1:19" ht="22.5">
      <c r="A797" s="323"/>
      <c r="B797" s="318"/>
      <c r="C797" s="367"/>
      <c r="D797" s="367"/>
      <c r="E797" s="318"/>
      <c r="F797" s="364"/>
      <c r="G797" s="364"/>
      <c r="H797" s="364"/>
      <c r="I797" s="99" t="s">
        <v>181</v>
      </c>
      <c r="J797" s="325"/>
      <c r="K797" s="101" t="s">
        <v>11</v>
      </c>
      <c r="L797" s="13"/>
      <c r="M797" s="13"/>
      <c r="N797" s="13"/>
      <c r="O797" s="53">
        <v>1.724</v>
      </c>
      <c r="P797" s="53"/>
      <c r="Q797" s="13">
        <f t="shared" si="114"/>
        <v>1.724</v>
      </c>
      <c r="R797" s="143"/>
      <c r="S797" s="359"/>
    </row>
    <row r="798" spans="1:19" ht="22.5">
      <c r="A798" s="323"/>
      <c r="B798" s="318"/>
      <c r="C798" s="367"/>
      <c r="D798" s="367"/>
      <c r="E798" s="318"/>
      <c r="F798" s="364"/>
      <c r="G798" s="364"/>
      <c r="H798" s="364"/>
      <c r="I798" s="99" t="s">
        <v>16</v>
      </c>
      <c r="J798" s="325"/>
      <c r="K798" s="101" t="s">
        <v>12</v>
      </c>
      <c r="L798" s="13"/>
      <c r="M798" s="13"/>
      <c r="N798" s="13">
        <v>6.1379999999999999</v>
      </c>
      <c r="O798" s="53">
        <v>25.489799999999999</v>
      </c>
      <c r="P798" s="53">
        <v>26.792000000000002</v>
      </c>
      <c r="Q798" s="13">
        <f t="shared" si="114"/>
        <v>58.419800000000002</v>
      </c>
      <c r="R798" s="143"/>
      <c r="S798" s="359"/>
    </row>
    <row r="799" spans="1:19" ht="22.5">
      <c r="A799" s="323"/>
      <c r="B799" s="318"/>
      <c r="C799" s="367"/>
      <c r="D799" s="367"/>
      <c r="E799" s="318"/>
      <c r="F799" s="364"/>
      <c r="G799" s="364"/>
      <c r="H799" s="364"/>
      <c r="I799" s="99" t="s">
        <v>322</v>
      </c>
      <c r="J799" s="325"/>
      <c r="K799" s="101" t="s">
        <v>207</v>
      </c>
      <c r="L799" s="13"/>
      <c r="M799" s="13"/>
      <c r="N799" s="13">
        <v>15.888999999999999</v>
      </c>
      <c r="O799" s="53">
        <v>23.1785</v>
      </c>
      <c r="P799" s="53"/>
      <c r="Q799" s="13">
        <f t="shared" si="114"/>
        <v>39.067499999999995</v>
      </c>
      <c r="R799" s="143"/>
      <c r="S799" s="359"/>
    </row>
    <row r="800" spans="1:19" ht="22.5">
      <c r="A800" s="323"/>
      <c r="B800" s="318"/>
      <c r="C800" s="367"/>
      <c r="D800" s="367"/>
      <c r="E800" s="318"/>
      <c r="F800" s="364"/>
      <c r="G800" s="364"/>
      <c r="H800" s="364"/>
      <c r="I800" s="99" t="s">
        <v>194</v>
      </c>
      <c r="J800" s="325"/>
      <c r="K800" s="100" t="s">
        <v>52</v>
      </c>
      <c r="L800" s="30"/>
      <c r="M800" s="30"/>
      <c r="N800" s="30">
        <f t="shared" ref="N800:P800" si="121">+N801+N802</f>
        <v>1.5</v>
      </c>
      <c r="O800" s="30">
        <f t="shared" si="121"/>
        <v>1.84</v>
      </c>
      <c r="P800" s="30">
        <f t="shared" si="121"/>
        <v>1.3160000000000001</v>
      </c>
      <c r="Q800" s="13">
        <f t="shared" si="114"/>
        <v>4.6559999999999997</v>
      </c>
      <c r="R800" s="143"/>
      <c r="S800" s="359"/>
    </row>
    <row r="801" spans="1:19" ht="22.5">
      <c r="A801" s="323"/>
      <c r="B801" s="318"/>
      <c r="C801" s="367"/>
      <c r="D801" s="367"/>
      <c r="E801" s="318"/>
      <c r="F801" s="364"/>
      <c r="G801" s="364"/>
      <c r="H801" s="364"/>
      <c r="I801" s="99" t="s">
        <v>16</v>
      </c>
      <c r="J801" s="325"/>
      <c r="K801" s="101" t="s">
        <v>12</v>
      </c>
      <c r="L801" s="13"/>
      <c r="M801" s="13"/>
      <c r="N801" s="13"/>
      <c r="O801" s="53"/>
      <c r="P801" s="53"/>
      <c r="Q801" s="13">
        <f t="shared" si="114"/>
        <v>0</v>
      </c>
      <c r="R801" s="143"/>
      <c r="S801" s="359"/>
    </row>
    <row r="802" spans="1:19" ht="22.5">
      <c r="A802" s="323"/>
      <c r="B802" s="318"/>
      <c r="C802" s="367"/>
      <c r="D802" s="367"/>
      <c r="E802" s="318"/>
      <c r="F802" s="364"/>
      <c r="G802" s="364"/>
      <c r="H802" s="364"/>
      <c r="I802" s="99" t="s">
        <v>322</v>
      </c>
      <c r="J802" s="325"/>
      <c r="K802" s="101" t="s">
        <v>207</v>
      </c>
      <c r="L802" s="13"/>
      <c r="M802" s="13"/>
      <c r="N802" s="13">
        <v>1.5</v>
      </c>
      <c r="O802" s="53">
        <v>1.84</v>
      </c>
      <c r="P802" s="53">
        <v>1.3160000000000001</v>
      </c>
      <c r="Q802" s="13">
        <f t="shared" si="114"/>
        <v>4.6559999999999997</v>
      </c>
      <c r="R802" s="143"/>
      <c r="S802" s="359"/>
    </row>
    <row r="803" spans="1:19" ht="22.5">
      <c r="A803" s="323"/>
      <c r="B803" s="318"/>
      <c r="C803" s="367"/>
      <c r="D803" s="367"/>
      <c r="E803" s="318"/>
      <c r="F803" s="364"/>
      <c r="G803" s="364"/>
      <c r="H803" s="364"/>
      <c r="I803" s="99" t="s">
        <v>195</v>
      </c>
      <c r="J803" s="325"/>
      <c r="K803" s="100" t="s">
        <v>46</v>
      </c>
      <c r="L803" s="30"/>
      <c r="M803" s="30"/>
      <c r="N803" s="30">
        <f t="shared" ref="N803:P803" si="122">+N804+N805</f>
        <v>1.4</v>
      </c>
      <c r="O803" s="30">
        <f t="shared" si="122"/>
        <v>4.1189999999999998</v>
      </c>
      <c r="P803" s="30">
        <f t="shared" si="122"/>
        <v>0.5</v>
      </c>
      <c r="Q803" s="13">
        <f t="shared" si="114"/>
        <v>6.0190000000000001</v>
      </c>
      <c r="R803" s="143"/>
      <c r="S803" s="359"/>
    </row>
    <row r="804" spans="1:19" ht="22.5">
      <c r="A804" s="323"/>
      <c r="B804" s="318"/>
      <c r="C804" s="367"/>
      <c r="D804" s="367"/>
      <c r="E804" s="318"/>
      <c r="F804" s="364"/>
      <c r="G804" s="364"/>
      <c r="H804" s="364"/>
      <c r="I804" s="99" t="s">
        <v>16</v>
      </c>
      <c r="J804" s="325"/>
      <c r="K804" s="101" t="s">
        <v>12</v>
      </c>
      <c r="L804" s="13"/>
      <c r="M804" s="13"/>
      <c r="N804" s="13"/>
      <c r="O804" s="53"/>
      <c r="P804" s="53"/>
      <c r="Q804" s="13">
        <f t="shared" si="114"/>
        <v>0</v>
      </c>
      <c r="R804" s="143"/>
      <c r="S804" s="238"/>
    </row>
    <row r="805" spans="1:19" ht="22.5">
      <c r="A805" s="323"/>
      <c r="B805" s="318"/>
      <c r="C805" s="367"/>
      <c r="D805" s="367"/>
      <c r="E805" s="318"/>
      <c r="F805" s="364"/>
      <c r="G805" s="364"/>
      <c r="H805" s="364"/>
      <c r="I805" s="99" t="s">
        <v>322</v>
      </c>
      <c r="J805" s="325"/>
      <c r="K805" s="101" t="s">
        <v>207</v>
      </c>
      <c r="L805" s="13"/>
      <c r="M805" s="13"/>
      <c r="N805" s="13">
        <v>1.4</v>
      </c>
      <c r="O805" s="53">
        <v>4.1189999999999998</v>
      </c>
      <c r="P805" s="53">
        <v>0.5</v>
      </c>
      <c r="Q805" s="13">
        <f t="shared" si="114"/>
        <v>6.0190000000000001</v>
      </c>
      <c r="R805" s="143"/>
      <c r="S805" s="238"/>
    </row>
    <row r="806" spans="1:19" ht="22.5">
      <c r="A806" s="323"/>
      <c r="B806" s="318"/>
      <c r="C806" s="367"/>
      <c r="D806" s="367"/>
      <c r="E806" s="318"/>
      <c r="F806" s="364"/>
      <c r="G806" s="364"/>
      <c r="H806" s="364"/>
      <c r="I806" s="99" t="s">
        <v>196</v>
      </c>
      <c r="J806" s="325"/>
      <c r="K806" s="100" t="s">
        <v>11</v>
      </c>
      <c r="L806" s="30"/>
      <c r="M806" s="30"/>
      <c r="N806" s="30">
        <f t="shared" ref="N806:P806" si="123">+N807+N808</f>
        <v>5.9939999999999998</v>
      </c>
      <c r="O806" s="30">
        <f t="shared" si="123"/>
        <v>40.0869</v>
      </c>
      <c r="P806" s="30">
        <f t="shared" si="123"/>
        <v>0.77454999999999996</v>
      </c>
      <c r="Q806" s="13">
        <f t="shared" si="114"/>
        <v>46.855449999999998</v>
      </c>
      <c r="R806" s="143"/>
      <c r="S806" s="238"/>
    </row>
    <row r="807" spans="1:19" ht="22.5">
      <c r="A807" s="323"/>
      <c r="B807" s="318"/>
      <c r="C807" s="367"/>
      <c r="D807" s="367"/>
      <c r="E807" s="318"/>
      <c r="F807" s="364"/>
      <c r="G807" s="364"/>
      <c r="H807" s="364"/>
      <c r="I807" s="99" t="s">
        <v>16</v>
      </c>
      <c r="J807" s="325"/>
      <c r="K807" s="101" t="s">
        <v>12</v>
      </c>
      <c r="L807" s="13"/>
      <c r="M807" s="13"/>
      <c r="N807" s="13"/>
      <c r="O807" s="53">
        <v>1.0720000000000001</v>
      </c>
      <c r="P807" s="53"/>
      <c r="Q807" s="13">
        <f t="shared" si="114"/>
        <v>1.0720000000000001</v>
      </c>
      <c r="R807" s="143"/>
      <c r="S807" s="238"/>
    </row>
    <row r="808" spans="1:19" ht="22.5">
      <c r="A808" s="323"/>
      <c r="B808" s="318"/>
      <c r="C808" s="367"/>
      <c r="D808" s="367"/>
      <c r="E808" s="318"/>
      <c r="F808" s="364"/>
      <c r="G808" s="364"/>
      <c r="H808" s="364"/>
      <c r="I808" s="99" t="s">
        <v>322</v>
      </c>
      <c r="J808" s="325"/>
      <c r="K808" s="101" t="s">
        <v>207</v>
      </c>
      <c r="L808" s="13"/>
      <c r="M808" s="13"/>
      <c r="N808" s="13">
        <v>5.9939999999999998</v>
      </c>
      <c r="O808" s="53">
        <v>39.014899999999997</v>
      </c>
      <c r="P808" s="53">
        <v>0.77454999999999996</v>
      </c>
      <c r="Q808" s="13">
        <f t="shared" si="114"/>
        <v>45.783449999999995</v>
      </c>
      <c r="R808" s="143"/>
      <c r="S808" s="238"/>
    </row>
    <row r="809" spans="1:19" ht="56.25">
      <c r="A809" s="323"/>
      <c r="B809" s="318"/>
      <c r="C809" s="367"/>
      <c r="D809" s="367"/>
      <c r="E809" s="318"/>
      <c r="F809" s="364"/>
      <c r="G809" s="364"/>
      <c r="H809" s="364"/>
      <c r="I809" s="99" t="s">
        <v>197</v>
      </c>
      <c r="J809" s="325"/>
      <c r="K809" s="100" t="s">
        <v>53</v>
      </c>
      <c r="L809" s="30"/>
      <c r="M809" s="30"/>
      <c r="N809" s="30">
        <f>N810</f>
        <v>31.117999999999999</v>
      </c>
      <c r="O809" s="30"/>
      <c r="P809" s="30"/>
      <c r="Q809" s="30">
        <f t="shared" si="114"/>
        <v>31.117999999999999</v>
      </c>
      <c r="R809" s="143"/>
      <c r="S809" s="238"/>
    </row>
    <row r="810" spans="1:19" ht="22.5">
      <c r="A810" s="323"/>
      <c r="B810" s="318"/>
      <c r="C810" s="367"/>
      <c r="D810" s="367"/>
      <c r="E810" s="318"/>
      <c r="F810" s="364"/>
      <c r="G810" s="364"/>
      <c r="H810" s="364"/>
      <c r="I810" s="99" t="s">
        <v>322</v>
      </c>
      <c r="J810" s="325"/>
      <c r="K810" s="101" t="s">
        <v>207</v>
      </c>
      <c r="L810" s="13"/>
      <c r="M810" s="13"/>
      <c r="N810" s="13">
        <v>31.117999999999999</v>
      </c>
      <c r="O810" s="53"/>
      <c r="P810" s="53"/>
      <c r="Q810" s="13">
        <f t="shared" si="114"/>
        <v>31.117999999999999</v>
      </c>
      <c r="R810" s="143"/>
      <c r="S810" s="238"/>
    </row>
    <row r="811" spans="1:19" ht="22.5">
      <c r="A811" s="323"/>
      <c r="B811" s="318"/>
      <c r="C811" s="367"/>
      <c r="D811" s="367"/>
      <c r="E811" s="318"/>
      <c r="F811" s="364"/>
      <c r="G811" s="364"/>
      <c r="H811" s="364"/>
      <c r="I811" s="99" t="s">
        <v>338</v>
      </c>
      <c r="J811" s="325"/>
      <c r="K811" s="100" t="s">
        <v>54</v>
      </c>
      <c r="L811" s="13"/>
      <c r="M811" s="13"/>
      <c r="N811" s="30"/>
      <c r="O811" s="30">
        <f>+O812</f>
        <v>10.247999999999999</v>
      </c>
      <c r="P811" s="30"/>
      <c r="Q811" s="30">
        <f t="shared" si="114"/>
        <v>10.247999999999999</v>
      </c>
      <c r="R811" s="143"/>
      <c r="S811" s="238"/>
    </row>
    <row r="812" spans="1:19" ht="22.5">
      <c r="A812" s="323"/>
      <c r="B812" s="318"/>
      <c r="C812" s="367"/>
      <c r="D812" s="367"/>
      <c r="E812" s="318"/>
      <c r="F812" s="364"/>
      <c r="G812" s="364"/>
      <c r="H812" s="364"/>
      <c r="I812" s="99" t="s">
        <v>322</v>
      </c>
      <c r="J812" s="325"/>
      <c r="K812" s="101" t="s">
        <v>207</v>
      </c>
      <c r="L812" s="13"/>
      <c r="M812" s="13"/>
      <c r="N812" s="13"/>
      <c r="O812" s="53">
        <v>10.247999999999999</v>
      </c>
      <c r="P812" s="53"/>
      <c r="Q812" s="13">
        <f t="shared" si="114"/>
        <v>10.247999999999999</v>
      </c>
      <c r="R812" s="143"/>
      <c r="S812" s="238"/>
    </row>
    <row r="813" spans="1:19" ht="22.5">
      <c r="A813" s="323"/>
      <c r="B813" s="318"/>
      <c r="C813" s="367"/>
      <c r="D813" s="367"/>
      <c r="E813" s="318"/>
      <c r="F813" s="364"/>
      <c r="G813" s="364"/>
      <c r="H813" s="364"/>
      <c r="I813" s="99" t="s">
        <v>29</v>
      </c>
      <c r="J813" s="325"/>
      <c r="K813" s="100" t="s">
        <v>55</v>
      </c>
      <c r="L813" s="30"/>
      <c r="M813" s="30"/>
      <c r="N813" s="30">
        <f>N814</f>
        <v>0.42</v>
      </c>
      <c r="O813" s="30"/>
      <c r="P813" s="30"/>
      <c r="Q813" s="30">
        <f t="shared" si="114"/>
        <v>0.42</v>
      </c>
      <c r="R813" s="143"/>
      <c r="S813" s="238"/>
    </row>
    <row r="814" spans="1:19" ht="22.5">
      <c r="A814" s="323"/>
      <c r="B814" s="318"/>
      <c r="C814" s="367"/>
      <c r="D814" s="367"/>
      <c r="E814" s="318"/>
      <c r="F814" s="364"/>
      <c r="G814" s="364"/>
      <c r="H814" s="364"/>
      <c r="I814" s="99" t="s">
        <v>16</v>
      </c>
      <c r="J814" s="325"/>
      <c r="K814" s="101" t="s">
        <v>12</v>
      </c>
      <c r="L814" s="13"/>
      <c r="M814" s="13"/>
      <c r="N814" s="13">
        <v>0.42</v>
      </c>
      <c r="O814" s="53"/>
      <c r="P814" s="53"/>
      <c r="Q814" s="13">
        <f t="shared" si="114"/>
        <v>0.42</v>
      </c>
      <c r="R814" s="143"/>
      <c r="S814" s="238"/>
    </row>
    <row r="815" spans="1:19" ht="33.75">
      <c r="A815" s="323"/>
      <c r="B815" s="318"/>
      <c r="C815" s="367"/>
      <c r="D815" s="367"/>
      <c r="E815" s="318"/>
      <c r="F815" s="364"/>
      <c r="G815" s="364"/>
      <c r="H815" s="364"/>
      <c r="I815" s="139" t="s">
        <v>566</v>
      </c>
      <c r="J815" s="229"/>
      <c r="K815" s="100" t="s">
        <v>91</v>
      </c>
      <c r="L815" s="30"/>
      <c r="M815" s="30"/>
      <c r="N815" s="30">
        <f>+N816</f>
        <v>2.605</v>
      </c>
      <c r="O815" s="30"/>
      <c r="P815" s="30"/>
      <c r="Q815" s="30">
        <f t="shared" si="114"/>
        <v>2.605</v>
      </c>
      <c r="R815" s="143"/>
      <c r="S815" s="238"/>
    </row>
    <row r="816" spans="1:19" ht="22.5">
      <c r="A816" s="324"/>
      <c r="B816" s="319"/>
      <c r="C816" s="367"/>
      <c r="D816" s="367"/>
      <c r="E816" s="318"/>
      <c r="F816" s="364"/>
      <c r="G816" s="364"/>
      <c r="H816" s="364"/>
      <c r="I816" s="99" t="s">
        <v>16</v>
      </c>
      <c r="J816" s="229"/>
      <c r="K816" s="101" t="s">
        <v>12</v>
      </c>
      <c r="L816" s="13"/>
      <c r="M816" s="13"/>
      <c r="N816" s="13">
        <v>2.605</v>
      </c>
      <c r="O816" s="53"/>
      <c r="P816" s="53"/>
      <c r="Q816" s="13">
        <f t="shared" si="114"/>
        <v>2.605</v>
      </c>
      <c r="R816" s="143"/>
      <c r="S816" s="238"/>
    </row>
    <row r="817" spans="1:19" ht="15" customHeight="1">
      <c r="A817" s="322">
        <v>13</v>
      </c>
      <c r="B817" s="317" t="s">
        <v>349</v>
      </c>
      <c r="C817" s="367"/>
      <c r="D817" s="367"/>
      <c r="E817" s="318"/>
      <c r="F817" s="364"/>
      <c r="G817" s="364"/>
      <c r="H817" s="364"/>
      <c r="I817" s="97" t="s">
        <v>13</v>
      </c>
      <c r="J817" s="325">
        <v>124</v>
      </c>
      <c r="K817" s="237"/>
      <c r="L817" s="30"/>
      <c r="M817" s="30"/>
      <c r="N817" s="30">
        <f>+N818+N823+N826+N828+N833+N831</f>
        <v>37.504300000000001</v>
      </c>
      <c r="O817" s="30">
        <f t="shared" ref="O817:P817" si="124">+O818+O823+O826+O828+O833+O831</f>
        <v>63.361400000000003</v>
      </c>
      <c r="P817" s="30">
        <f t="shared" si="124"/>
        <v>31.966799999999999</v>
      </c>
      <c r="Q817" s="30">
        <f>M817+N817+O817+P817</f>
        <v>132.83250000000001</v>
      </c>
      <c r="R817" s="143"/>
      <c r="S817" s="238"/>
    </row>
    <row r="818" spans="1:19" ht="45">
      <c r="A818" s="323"/>
      <c r="B818" s="318"/>
      <c r="C818" s="367"/>
      <c r="D818" s="367"/>
      <c r="E818" s="318"/>
      <c r="F818" s="364"/>
      <c r="G818" s="364"/>
      <c r="H818" s="364"/>
      <c r="I818" s="99" t="s">
        <v>193</v>
      </c>
      <c r="J818" s="325"/>
      <c r="K818" s="100" t="s">
        <v>10</v>
      </c>
      <c r="L818" s="53"/>
      <c r="M818" s="53"/>
      <c r="N818" s="54">
        <f t="shared" ref="N818" si="125">N819+N820+N821+N822</f>
        <v>28.484300000000001</v>
      </c>
      <c r="O818" s="54">
        <f>O819+O820+O821+O822</f>
        <v>40.206600000000002</v>
      </c>
      <c r="P818" s="54">
        <f>P819+P820+P821+P822</f>
        <v>26.510999999999999</v>
      </c>
      <c r="Q818" s="30">
        <f>M818+N818+O818+P818</f>
        <v>95.201899999999995</v>
      </c>
      <c r="R818" s="143"/>
      <c r="S818" s="359"/>
    </row>
    <row r="819" spans="1:19" ht="22.5">
      <c r="A819" s="323"/>
      <c r="B819" s="318"/>
      <c r="C819" s="367"/>
      <c r="D819" s="367"/>
      <c r="E819" s="318"/>
      <c r="F819" s="364"/>
      <c r="G819" s="364"/>
      <c r="H819" s="364"/>
      <c r="I819" s="99" t="s">
        <v>181</v>
      </c>
      <c r="J819" s="325"/>
      <c r="K819" s="101" t="s">
        <v>11</v>
      </c>
      <c r="L819" s="13"/>
      <c r="M819" s="13"/>
      <c r="N819" s="13"/>
      <c r="O819" s="53">
        <v>0.55800000000000005</v>
      </c>
      <c r="P819" s="53"/>
      <c r="Q819" s="13">
        <f t="shared" si="114"/>
        <v>0.55800000000000005</v>
      </c>
      <c r="R819" s="143"/>
      <c r="S819" s="359"/>
    </row>
    <row r="820" spans="1:19" ht="22.5">
      <c r="A820" s="323"/>
      <c r="B820" s="318"/>
      <c r="C820" s="367"/>
      <c r="D820" s="367"/>
      <c r="E820" s="318"/>
      <c r="F820" s="364"/>
      <c r="G820" s="364"/>
      <c r="H820" s="364"/>
      <c r="I820" s="99" t="s">
        <v>16</v>
      </c>
      <c r="J820" s="325"/>
      <c r="K820" s="101" t="s">
        <v>12</v>
      </c>
      <c r="L820" s="13"/>
      <c r="M820" s="13"/>
      <c r="N820" s="13">
        <v>6.6352000000000002</v>
      </c>
      <c r="O820" s="53">
        <v>23.144200000000001</v>
      </c>
      <c r="P820" s="53">
        <v>26.510999999999999</v>
      </c>
      <c r="Q820" s="13">
        <f t="shared" si="114"/>
        <v>56.290400000000005</v>
      </c>
      <c r="R820" s="143"/>
      <c r="S820" s="359"/>
    </row>
    <row r="821" spans="1:19" ht="22.5">
      <c r="A821" s="323"/>
      <c r="B821" s="318"/>
      <c r="C821" s="367"/>
      <c r="D821" s="367"/>
      <c r="E821" s="318"/>
      <c r="F821" s="364"/>
      <c r="G821" s="364"/>
      <c r="H821" s="364"/>
      <c r="I821" s="99" t="s">
        <v>322</v>
      </c>
      <c r="J821" s="325"/>
      <c r="K821" s="101" t="s">
        <v>207</v>
      </c>
      <c r="L821" s="13"/>
      <c r="M821" s="13"/>
      <c r="N821" s="13">
        <v>21.8491</v>
      </c>
      <c r="O821" s="53">
        <v>15.7614</v>
      </c>
      <c r="P821" s="53"/>
      <c r="Q821" s="13">
        <f t="shared" si="114"/>
        <v>37.610500000000002</v>
      </c>
      <c r="R821" s="143"/>
      <c r="S821" s="359"/>
    </row>
    <row r="822" spans="1:19" ht="45">
      <c r="A822" s="323"/>
      <c r="B822" s="318"/>
      <c r="C822" s="367"/>
      <c r="D822" s="367"/>
      <c r="E822" s="318"/>
      <c r="F822" s="364"/>
      <c r="G822" s="364"/>
      <c r="H822" s="364"/>
      <c r="I822" s="99" t="s">
        <v>18</v>
      </c>
      <c r="J822" s="325"/>
      <c r="K822" s="101" t="s">
        <v>17</v>
      </c>
      <c r="L822" s="13"/>
      <c r="M822" s="13"/>
      <c r="N822" s="13"/>
      <c r="O822" s="53">
        <v>0.74299999999999999</v>
      </c>
      <c r="P822" s="53"/>
      <c r="Q822" s="13">
        <f t="shared" si="114"/>
        <v>0.74299999999999999</v>
      </c>
      <c r="R822" s="143"/>
      <c r="S822" s="359"/>
    </row>
    <row r="823" spans="1:19" ht="22.5">
      <c r="A823" s="323"/>
      <c r="B823" s="318"/>
      <c r="C823" s="367"/>
      <c r="D823" s="367"/>
      <c r="E823" s="318"/>
      <c r="F823" s="364"/>
      <c r="G823" s="364"/>
      <c r="H823" s="364"/>
      <c r="I823" s="99" t="s">
        <v>194</v>
      </c>
      <c r="J823" s="325"/>
      <c r="K823" s="100" t="s">
        <v>52</v>
      </c>
      <c r="L823" s="30"/>
      <c r="M823" s="30"/>
      <c r="N823" s="30">
        <f t="shared" ref="N823:P823" si="126">+N824+N825</f>
        <v>0.627</v>
      </c>
      <c r="O823" s="30">
        <f t="shared" si="126"/>
        <v>1.6</v>
      </c>
      <c r="P823" s="30">
        <f t="shared" si="126"/>
        <v>2.1</v>
      </c>
      <c r="Q823" s="30">
        <f t="shared" si="114"/>
        <v>4.327</v>
      </c>
      <c r="R823" s="143"/>
      <c r="S823" s="359"/>
    </row>
    <row r="824" spans="1:19" ht="22.5">
      <c r="A824" s="323"/>
      <c r="B824" s="318"/>
      <c r="C824" s="367"/>
      <c r="D824" s="367"/>
      <c r="E824" s="318"/>
      <c r="F824" s="364"/>
      <c r="G824" s="364"/>
      <c r="H824" s="364"/>
      <c r="I824" s="99" t="s">
        <v>16</v>
      </c>
      <c r="J824" s="325"/>
      <c r="K824" s="101" t="s">
        <v>12</v>
      </c>
      <c r="L824" s="13"/>
      <c r="M824" s="13"/>
      <c r="N824" s="13"/>
      <c r="O824" s="53"/>
      <c r="P824" s="53"/>
      <c r="Q824" s="13">
        <f t="shared" si="114"/>
        <v>0</v>
      </c>
      <c r="R824" s="143"/>
      <c r="S824" s="359"/>
    </row>
    <row r="825" spans="1:19" ht="22.5">
      <c r="A825" s="323"/>
      <c r="B825" s="318"/>
      <c r="C825" s="367"/>
      <c r="D825" s="367"/>
      <c r="E825" s="318"/>
      <c r="F825" s="364"/>
      <c r="G825" s="364"/>
      <c r="H825" s="364"/>
      <c r="I825" s="99" t="s">
        <v>322</v>
      </c>
      <c r="J825" s="325"/>
      <c r="K825" s="101" t="s">
        <v>207</v>
      </c>
      <c r="L825" s="13"/>
      <c r="M825" s="13"/>
      <c r="N825" s="13">
        <v>0.627</v>
      </c>
      <c r="O825" s="53">
        <v>1.6</v>
      </c>
      <c r="P825" s="53">
        <v>2.1</v>
      </c>
      <c r="Q825" s="13">
        <f t="shared" si="114"/>
        <v>4.327</v>
      </c>
      <c r="R825" s="143"/>
      <c r="S825" s="359"/>
    </row>
    <row r="826" spans="1:19" ht="22.5">
      <c r="A826" s="323"/>
      <c r="B826" s="318"/>
      <c r="C826" s="367"/>
      <c r="D826" s="367"/>
      <c r="E826" s="318"/>
      <c r="F826" s="364"/>
      <c r="G826" s="364"/>
      <c r="H826" s="364"/>
      <c r="I826" s="99" t="s">
        <v>195</v>
      </c>
      <c r="J826" s="325"/>
      <c r="K826" s="100" t="s">
        <v>46</v>
      </c>
      <c r="L826" s="30"/>
      <c r="M826" s="30"/>
      <c r="N826" s="30">
        <f>N827</f>
        <v>1.379</v>
      </c>
      <c r="O826" s="30">
        <f t="shared" ref="O826:P826" si="127">O827</f>
        <v>2.7521</v>
      </c>
      <c r="P826" s="30">
        <f t="shared" si="127"/>
        <v>2.484</v>
      </c>
      <c r="Q826" s="30">
        <f t="shared" si="114"/>
        <v>6.6151</v>
      </c>
      <c r="R826" s="143"/>
      <c r="S826" s="238"/>
    </row>
    <row r="827" spans="1:19" ht="22.5">
      <c r="A827" s="323"/>
      <c r="B827" s="318"/>
      <c r="C827" s="367"/>
      <c r="D827" s="367"/>
      <c r="E827" s="318"/>
      <c r="F827" s="364"/>
      <c r="G827" s="364"/>
      <c r="H827" s="364"/>
      <c r="I827" s="99" t="s">
        <v>322</v>
      </c>
      <c r="J827" s="325"/>
      <c r="K827" s="101" t="s">
        <v>207</v>
      </c>
      <c r="L827" s="13"/>
      <c r="M827" s="13"/>
      <c r="N827" s="13">
        <v>1.379</v>
      </c>
      <c r="O827" s="53">
        <v>2.7521</v>
      </c>
      <c r="P827" s="53">
        <v>2.484</v>
      </c>
      <c r="Q827" s="13">
        <f t="shared" si="114"/>
        <v>6.6151</v>
      </c>
      <c r="R827" s="143"/>
      <c r="S827" s="238"/>
    </row>
    <row r="828" spans="1:19" ht="22.5">
      <c r="A828" s="323"/>
      <c r="B828" s="318"/>
      <c r="C828" s="367"/>
      <c r="D828" s="367"/>
      <c r="E828" s="318"/>
      <c r="F828" s="364"/>
      <c r="G828" s="364"/>
      <c r="H828" s="364"/>
      <c r="I828" s="99" t="s">
        <v>196</v>
      </c>
      <c r="J828" s="325"/>
      <c r="K828" s="100" t="s">
        <v>11</v>
      </c>
      <c r="L828" s="30"/>
      <c r="M828" s="30"/>
      <c r="N828" s="30">
        <f t="shared" ref="N828:P828" si="128">+N829+N830</f>
        <v>5.0940000000000003</v>
      </c>
      <c r="O828" s="30">
        <f t="shared" si="128"/>
        <v>18.802700000000002</v>
      </c>
      <c r="P828" s="30">
        <f t="shared" si="128"/>
        <v>0.87180000000000002</v>
      </c>
      <c r="Q828" s="30">
        <f t="shared" si="114"/>
        <v>24.768500000000003</v>
      </c>
      <c r="R828" s="143"/>
      <c r="S828" s="238"/>
    </row>
    <row r="829" spans="1:19" ht="22.5">
      <c r="A829" s="323"/>
      <c r="B829" s="318"/>
      <c r="C829" s="367"/>
      <c r="D829" s="367"/>
      <c r="E829" s="318"/>
      <c r="F829" s="364"/>
      <c r="G829" s="364"/>
      <c r="H829" s="364"/>
      <c r="I829" s="99" t="s">
        <v>16</v>
      </c>
      <c r="J829" s="325"/>
      <c r="K829" s="101" t="s">
        <v>12</v>
      </c>
      <c r="L829" s="13"/>
      <c r="M829" s="13"/>
      <c r="N829" s="13">
        <v>3.49</v>
      </c>
      <c r="O829" s="53">
        <v>0.14130000000000001</v>
      </c>
      <c r="P829" s="53"/>
      <c r="Q829" s="13">
        <f t="shared" si="114"/>
        <v>3.6313000000000004</v>
      </c>
      <c r="R829" s="143"/>
      <c r="S829" s="238"/>
    </row>
    <row r="830" spans="1:19" ht="22.5">
      <c r="A830" s="323"/>
      <c r="B830" s="318"/>
      <c r="C830" s="367"/>
      <c r="D830" s="367"/>
      <c r="E830" s="318"/>
      <c r="F830" s="364"/>
      <c r="G830" s="364"/>
      <c r="H830" s="364"/>
      <c r="I830" s="99" t="s">
        <v>322</v>
      </c>
      <c r="J830" s="325"/>
      <c r="K830" s="101" t="s">
        <v>207</v>
      </c>
      <c r="L830" s="13"/>
      <c r="M830" s="13"/>
      <c r="N830" s="13">
        <v>1.6040000000000001</v>
      </c>
      <c r="O830" s="53">
        <v>18.6614</v>
      </c>
      <c r="P830" s="53">
        <v>0.87180000000000002</v>
      </c>
      <c r="Q830" s="13">
        <f t="shared" si="114"/>
        <v>21.1372</v>
      </c>
      <c r="R830" s="143"/>
      <c r="S830" s="238"/>
    </row>
    <row r="831" spans="1:19" ht="22.5">
      <c r="A831" s="323"/>
      <c r="B831" s="318"/>
      <c r="C831" s="367"/>
      <c r="D831" s="367"/>
      <c r="E831" s="318"/>
      <c r="F831" s="364"/>
      <c r="G831" s="364"/>
      <c r="H831" s="364"/>
      <c r="I831" s="99" t="s">
        <v>29</v>
      </c>
      <c r="J831" s="325"/>
      <c r="K831" s="100" t="s">
        <v>55</v>
      </c>
      <c r="L831" s="30"/>
      <c r="M831" s="30"/>
      <c r="N831" s="30">
        <f>N832</f>
        <v>0.5</v>
      </c>
      <c r="O831" s="30"/>
      <c r="P831" s="30"/>
      <c r="Q831" s="30">
        <f t="shared" si="114"/>
        <v>0.5</v>
      </c>
      <c r="R831" s="143"/>
      <c r="S831" s="238"/>
    </row>
    <row r="832" spans="1:19" ht="22.5">
      <c r="A832" s="323"/>
      <c r="B832" s="318"/>
      <c r="C832" s="367"/>
      <c r="D832" s="367"/>
      <c r="E832" s="318"/>
      <c r="F832" s="364"/>
      <c r="G832" s="364"/>
      <c r="H832" s="364"/>
      <c r="I832" s="99" t="s">
        <v>16</v>
      </c>
      <c r="J832" s="325"/>
      <c r="K832" s="101" t="s">
        <v>12</v>
      </c>
      <c r="L832" s="13"/>
      <c r="M832" s="13"/>
      <c r="N832" s="13">
        <v>0.5</v>
      </c>
      <c r="O832" s="53"/>
      <c r="P832" s="53"/>
      <c r="Q832" s="13">
        <f t="shared" si="114"/>
        <v>0.5</v>
      </c>
      <c r="R832" s="143"/>
      <c r="S832" s="238"/>
    </row>
    <row r="833" spans="1:19" ht="33.75">
      <c r="A833" s="323"/>
      <c r="B833" s="318"/>
      <c r="C833" s="367"/>
      <c r="D833" s="367"/>
      <c r="E833" s="318"/>
      <c r="F833" s="364"/>
      <c r="G833" s="364"/>
      <c r="H833" s="364"/>
      <c r="I833" s="139" t="s">
        <v>566</v>
      </c>
      <c r="J833" s="229"/>
      <c r="K833" s="100" t="s">
        <v>91</v>
      </c>
      <c r="L833" s="30"/>
      <c r="M833" s="30"/>
      <c r="N833" s="30">
        <f>+N834</f>
        <v>1.42</v>
      </c>
      <c r="O833" s="30"/>
      <c r="P833" s="30"/>
      <c r="Q833" s="13">
        <f t="shared" si="114"/>
        <v>1.42</v>
      </c>
      <c r="R833" s="143"/>
      <c r="S833" s="238"/>
    </row>
    <row r="834" spans="1:19" ht="22.5">
      <c r="A834" s="324"/>
      <c r="B834" s="319"/>
      <c r="C834" s="367"/>
      <c r="D834" s="367"/>
      <c r="E834" s="318"/>
      <c r="F834" s="364"/>
      <c r="G834" s="364"/>
      <c r="H834" s="364"/>
      <c r="I834" s="99" t="s">
        <v>16</v>
      </c>
      <c r="J834" s="229"/>
      <c r="K834" s="101" t="s">
        <v>12</v>
      </c>
      <c r="L834" s="13"/>
      <c r="M834" s="13"/>
      <c r="N834" s="13">
        <v>1.42</v>
      </c>
      <c r="O834" s="53"/>
      <c r="P834" s="53"/>
      <c r="Q834" s="13">
        <f t="shared" si="114"/>
        <v>1.42</v>
      </c>
      <c r="R834" s="143"/>
      <c r="S834" s="238"/>
    </row>
    <row r="835" spans="1:19" ht="15" customHeight="1">
      <c r="A835" s="322">
        <v>14</v>
      </c>
      <c r="B835" s="317" t="s">
        <v>350</v>
      </c>
      <c r="C835" s="367"/>
      <c r="D835" s="367"/>
      <c r="E835" s="318"/>
      <c r="F835" s="364"/>
      <c r="G835" s="364"/>
      <c r="H835" s="364"/>
      <c r="I835" s="97" t="s">
        <v>13</v>
      </c>
      <c r="J835" s="325">
        <v>124</v>
      </c>
      <c r="K835" s="237"/>
      <c r="L835" s="30"/>
      <c r="M835" s="30"/>
      <c r="N835" s="30">
        <f>+N836+N841+N843+N845+N848+N850+N852</f>
        <v>58.648799999999994</v>
      </c>
      <c r="O835" s="30">
        <f t="shared" ref="O835:P835" si="129">+O836+O841+O843+O845+O848+O850+O852</f>
        <v>59.9953</v>
      </c>
      <c r="P835" s="30">
        <f t="shared" si="129"/>
        <v>26.031300000000002</v>
      </c>
      <c r="Q835" s="30">
        <f t="shared" si="114"/>
        <v>144.6754</v>
      </c>
      <c r="R835" s="143"/>
      <c r="S835" s="238"/>
    </row>
    <row r="836" spans="1:19" ht="45">
      <c r="A836" s="323"/>
      <c r="B836" s="318"/>
      <c r="C836" s="367"/>
      <c r="D836" s="367"/>
      <c r="E836" s="318"/>
      <c r="F836" s="364"/>
      <c r="G836" s="364"/>
      <c r="H836" s="364"/>
      <c r="I836" s="99" t="s">
        <v>193</v>
      </c>
      <c r="J836" s="325"/>
      <c r="K836" s="100" t="s">
        <v>10</v>
      </c>
      <c r="L836" s="53"/>
      <c r="M836" s="53"/>
      <c r="N836" s="54">
        <f>N837+N838+N839+N840</f>
        <v>19.708399999999997</v>
      </c>
      <c r="O836" s="54">
        <f>O837+O838+O839+O840</f>
        <v>37.320499999999996</v>
      </c>
      <c r="P836" s="54">
        <f>P837+P838+P839+P840</f>
        <v>23.795300000000001</v>
      </c>
      <c r="Q836" s="30">
        <f>M836+N836+O836+P836</f>
        <v>80.82419999999999</v>
      </c>
      <c r="R836" s="143"/>
      <c r="S836" s="359"/>
    </row>
    <row r="837" spans="1:19" ht="22.5">
      <c r="A837" s="323"/>
      <c r="B837" s="318"/>
      <c r="C837" s="367"/>
      <c r="D837" s="367"/>
      <c r="E837" s="318"/>
      <c r="F837" s="364"/>
      <c r="G837" s="364"/>
      <c r="H837" s="364"/>
      <c r="I837" s="99" t="s">
        <v>181</v>
      </c>
      <c r="J837" s="325"/>
      <c r="K837" s="101" t="s">
        <v>11</v>
      </c>
      <c r="L837" s="13"/>
      <c r="M837" s="13"/>
      <c r="N837" s="13"/>
      <c r="O837" s="53">
        <v>0.495</v>
      </c>
      <c r="P837" s="53"/>
      <c r="Q837" s="13">
        <f t="shared" si="114"/>
        <v>0.495</v>
      </c>
      <c r="R837" s="143"/>
      <c r="S837" s="359"/>
    </row>
    <row r="838" spans="1:19" ht="22.5">
      <c r="A838" s="323"/>
      <c r="B838" s="318"/>
      <c r="C838" s="367"/>
      <c r="D838" s="367"/>
      <c r="E838" s="318"/>
      <c r="F838" s="364"/>
      <c r="G838" s="364"/>
      <c r="H838" s="364"/>
      <c r="I838" s="99" t="s">
        <v>16</v>
      </c>
      <c r="J838" s="325"/>
      <c r="K838" s="101" t="s">
        <v>12</v>
      </c>
      <c r="L838" s="13"/>
      <c r="M838" s="13"/>
      <c r="N838" s="13">
        <v>4.3559000000000001</v>
      </c>
      <c r="O838" s="53">
        <v>21.133099999999999</v>
      </c>
      <c r="P838" s="53">
        <v>23.795300000000001</v>
      </c>
      <c r="Q838" s="13">
        <f t="shared" si="114"/>
        <v>49.284300000000002</v>
      </c>
      <c r="R838" s="143"/>
      <c r="S838" s="359"/>
    </row>
    <row r="839" spans="1:19" ht="22.5">
      <c r="A839" s="323"/>
      <c r="B839" s="318"/>
      <c r="C839" s="367"/>
      <c r="D839" s="367"/>
      <c r="E839" s="318"/>
      <c r="F839" s="364"/>
      <c r="G839" s="364"/>
      <c r="H839" s="364"/>
      <c r="I839" s="99" t="s">
        <v>322</v>
      </c>
      <c r="J839" s="325"/>
      <c r="K839" s="101" t="s">
        <v>207</v>
      </c>
      <c r="L839" s="13"/>
      <c r="M839" s="13"/>
      <c r="N839" s="13">
        <v>15.352499999999999</v>
      </c>
      <c r="O839" s="53">
        <v>14.990399999999999</v>
      </c>
      <c r="P839" s="53"/>
      <c r="Q839" s="13">
        <f t="shared" si="114"/>
        <v>30.3429</v>
      </c>
      <c r="R839" s="143"/>
      <c r="S839" s="359"/>
    </row>
    <row r="840" spans="1:19" ht="45">
      <c r="A840" s="323"/>
      <c r="B840" s="318"/>
      <c r="C840" s="367"/>
      <c r="D840" s="367"/>
      <c r="E840" s="318"/>
      <c r="F840" s="364"/>
      <c r="G840" s="364"/>
      <c r="H840" s="364"/>
      <c r="I840" s="99" t="s">
        <v>18</v>
      </c>
      <c r="J840" s="325"/>
      <c r="K840" s="101" t="s">
        <v>17</v>
      </c>
      <c r="L840" s="13"/>
      <c r="M840" s="13"/>
      <c r="N840" s="13"/>
      <c r="O840" s="53">
        <v>0.70199999999999996</v>
      </c>
      <c r="P840" s="53"/>
      <c r="Q840" s="13">
        <f t="shared" si="114"/>
        <v>0.70199999999999996</v>
      </c>
      <c r="R840" s="143"/>
      <c r="S840" s="359"/>
    </row>
    <row r="841" spans="1:19" ht="22.5">
      <c r="A841" s="323"/>
      <c r="B841" s="318"/>
      <c r="C841" s="367"/>
      <c r="D841" s="367"/>
      <c r="E841" s="318"/>
      <c r="F841" s="364"/>
      <c r="G841" s="364"/>
      <c r="H841" s="364"/>
      <c r="I841" s="99" t="s">
        <v>194</v>
      </c>
      <c r="J841" s="325"/>
      <c r="K841" s="100" t="s">
        <v>52</v>
      </c>
      <c r="L841" s="30"/>
      <c r="M841" s="30"/>
      <c r="N841" s="30">
        <f>N842</f>
        <v>1.29</v>
      </c>
      <c r="O841" s="30">
        <f t="shared" ref="O841:P841" si="130">O842</f>
        <v>2.1</v>
      </c>
      <c r="P841" s="30">
        <f t="shared" si="130"/>
        <v>0.7</v>
      </c>
      <c r="Q841" s="30">
        <f t="shared" si="114"/>
        <v>4.09</v>
      </c>
      <c r="R841" s="143"/>
      <c r="S841" s="359"/>
    </row>
    <row r="842" spans="1:19" ht="22.5">
      <c r="A842" s="323"/>
      <c r="B842" s="318"/>
      <c r="C842" s="367"/>
      <c r="D842" s="367"/>
      <c r="E842" s="318"/>
      <c r="F842" s="364"/>
      <c r="G842" s="364"/>
      <c r="H842" s="364"/>
      <c r="I842" s="99" t="s">
        <v>322</v>
      </c>
      <c r="J842" s="325"/>
      <c r="K842" s="101" t="s">
        <v>207</v>
      </c>
      <c r="L842" s="13"/>
      <c r="M842" s="13"/>
      <c r="N842" s="13">
        <v>1.29</v>
      </c>
      <c r="O842" s="53">
        <v>2.1</v>
      </c>
      <c r="P842" s="53">
        <v>0.7</v>
      </c>
      <c r="Q842" s="13">
        <f t="shared" si="114"/>
        <v>4.09</v>
      </c>
      <c r="R842" s="143"/>
      <c r="S842" s="359"/>
    </row>
    <row r="843" spans="1:19" ht="22.5">
      <c r="A843" s="323"/>
      <c r="B843" s="318"/>
      <c r="C843" s="367"/>
      <c r="D843" s="367"/>
      <c r="E843" s="318"/>
      <c r="F843" s="364"/>
      <c r="G843" s="364"/>
      <c r="H843" s="364"/>
      <c r="I843" s="99" t="s">
        <v>195</v>
      </c>
      <c r="J843" s="325"/>
      <c r="K843" s="100" t="s">
        <v>46</v>
      </c>
      <c r="L843" s="30"/>
      <c r="M843" s="30"/>
      <c r="N843" s="30">
        <f>N844</f>
        <v>1.407</v>
      </c>
      <c r="O843" s="30">
        <f t="shared" ref="O843:P843" si="131">O844</f>
        <v>0.749</v>
      </c>
      <c r="P843" s="30">
        <f t="shared" si="131"/>
        <v>0.64</v>
      </c>
      <c r="Q843" s="30">
        <f t="shared" si="114"/>
        <v>2.7960000000000003</v>
      </c>
      <c r="R843" s="143"/>
      <c r="S843" s="359"/>
    </row>
    <row r="844" spans="1:19" ht="22.5">
      <c r="A844" s="323"/>
      <c r="B844" s="318"/>
      <c r="C844" s="367"/>
      <c r="D844" s="367"/>
      <c r="E844" s="318"/>
      <c r="F844" s="364"/>
      <c r="G844" s="364"/>
      <c r="H844" s="364"/>
      <c r="I844" s="99" t="s">
        <v>322</v>
      </c>
      <c r="J844" s="325"/>
      <c r="K844" s="101" t="s">
        <v>207</v>
      </c>
      <c r="L844" s="13"/>
      <c r="M844" s="13"/>
      <c r="N844" s="13">
        <v>1.407</v>
      </c>
      <c r="O844" s="53">
        <v>0.749</v>
      </c>
      <c r="P844" s="53">
        <v>0.64</v>
      </c>
      <c r="Q844" s="13">
        <f t="shared" ref="Q844:Q907" si="132">M844+N844+O844+P844</f>
        <v>2.7960000000000003</v>
      </c>
      <c r="R844" s="143"/>
      <c r="S844" s="238"/>
    </row>
    <row r="845" spans="1:19" ht="22.5">
      <c r="A845" s="323"/>
      <c r="B845" s="318"/>
      <c r="C845" s="367"/>
      <c r="D845" s="367"/>
      <c r="E845" s="318"/>
      <c r="F845" s="364"/>
      <c r="G845" s="364"/>
      <c r="H845" s="364"/>
      <c r="I845" s="99" t="s">
        <v>196</v>
      </c>
      <c r="J845" s="325"/>
      <c r="K845" s="100" t="s">
        <v>11</v>
      </c>
      <c r="L845" s="30"/>
      <c r="M845" s="30"/>
      <c r="N845" s="30">
        <f>+N846+N847</f>
        <v>5.1034000000000006</v>
      </c>
      <c r="O845" s="30">
        <f t="shared" ref="O845:P845" si="133">+O846+O847</f>
        <v>19.825800000000001</v>
      </c>
      <c r="P845" s="30">
        <f t="shared" si="133"/>
        <v>0.89600000000000002</v>
      </c>
      <c r="Q845" s="30">
        <f t="shared" si="132"/>
        <v>25.825200000000002</v>
      </c>
      <c r="R845" s="143"/>
      <c r="S845" s="238"/>
    </row>
    <row r="846" spans="1:19" ht="22.5">
      <c r="A846" s="323"/>
      <c r="B846" s="318"/>
      <c r="C846" s="367"/>
      <c r="D846" s="367"/>
      <c r="E846" s="318"/>
      <c r="F846" s="364"/>
      <c r="G846" s="364"/>
      <c r="H846" s="364"/>
      <c r="I846" s="99" t="s">
        <v>16</v>
      </c>
      <c r="J846" s="325"/>
      <c r="K846" s="101" t="s">
        <v>12</v>
      </c>
      <c r="L846" s="13"/>
      <c r="M846" s="13"/>
      <c r="N846" s="13">
        <v>0.754</v>
      </c>
      <c r="O846" s="53">
        <v>1.8041</v>
      </c>
      <c r="P846" s="53"/>
      <c r="Q846" s="13">
        <f t="shared" si="132"/>
        <v>2.5581</v>
      </c>
      <c r="R846" s="143"/>
      <c r="S846" s="238"/>
    </row>
    <row r="847" spans="1:19" ht="22.5">
      <c r="A847" s="323"/>
      <c r="B847" s="318"/>
      <c r="C847" s="367"/>
      <c r="D847" s="367"/>
      <c r="E847" s="318"/>
      <c r="F847" s="364"/>
      <c r="G847" s="364"/>
      <c r="H847" s="364"/>
      <c r="I847" s="99" t="s">
        <v>322</v>
      </c>
      <c r="J847" s="325"/>
      <c r="K847" s="101" t="s">
        <v>207</v>
      </c>
      <c r="L847" s="13"/>
      <c r="M847" s="13"/>
      <c r="N847" s="13">
        <v>4.3494000000000002</v>
      </c>
      <c r="O847" s="53">
        <v>18.021699999999999</v>
      </c>
      <c r="P847" s="53">
        <v>0.89600000000000002</v>
      </c>
      <c r="Q847" s="13">
        <f t="shared" si="132"/>
        <v>23.267099999999999</v>
      </c>
      <c r="R847" s="143"/>
      <c r="S847" s="238"/>
    </row>
    <row r="848" spans="1:19" ht="56.25">
      <c r="A848" s="323"/>
      <c r="B848" s="318"/>
      <c r="C848" s="367"/>
      <c r="D848" s="367"/>
      <c r="E848" s="318"/>
      <c r="F848" s="364"/>
      <c r="G848" s="364"/>
      <c r="H848" s="364"/>
      <c r="I848" s="99" t="s">
        <v>197</v>
      </c>
      <c r="J848" s="325"/>
      <c r="K848" s="100" t="s">
        <v>53</v>
      </c>
      <c r="L848" s="30"/>
      <c r="M848" s="30"/>
      <c r="N848" s="30">
        <f>N849</f>
        <v>1.1850000000000001</v>
      </c>
      <c r="O848" s="30"/>
      <c r="P848" s="30"/>
      <c r="Q848" s="30">
        <f t="shared" si="132"/>
        <v>1.1850000000000001</v>
      </c>
      <c r="R848" s="143"/>
      <c r="S848" s="238"/>
    </row>
    <row r="849" spans="1:19" ht="22.5">
      <c r="A849" s="323"/>
      <c r="B849" s="318"/>
      <c r="C849" s="367"/>
      <c r="D849" s="367"/>
      <c r="E849" s="318"/>
      <c r="F849" s="364"/>
      <c r="G849" s="364"/>
      <c r="H849" s="364"/>
      <c r="I849" s="99" t="s">
        <v>322</v>
      </c>
      <c r="J849" s="325"/>
      <c r="K849" s="101" t="s">
        <v>207</v>
      </c>
      <c r="L849" s="13"/>
      <c r="M849" s="13"/>
      <c r="N849" s="13">
        <v>1.1850000000000001</v>
      </c>
      <c r="O849" s="53"/>
      <c r="P849" s="53"/>
      <c r="Q849" s="13">
        <f t="shared" si="132"/>
        <v>1.1850000000000001</v>
      </c>
      <c r="R849" s="143"/>
      <c r="S849" s="238"/>
    </row>
    <row r="850" spans="1:19" ht="45">
      <c r="A850" s="323"/>
      <c r="B850" s="318"/>
      <c r="C850" s="367"/>
      <c r="D850" s="367"/>
      <c r="E850" s="318"/>
      <c r="F850" s="364"/>
      <c r="G850" s="364"/>
      <c r="H850" s="364"/>
      <c r="I850" s="99" t="s">
        <v>323</v>
      </c>
      <c r="J850" s="325"/>
      <c r="K850" s="100" t="s">
        <v>171</v>
      </c>
      <c r="L850" s="30"/>
      <c r="M850" s="30"/>
      <c r="N850" s="30">
        <f>N851</f>
        <v>28.213000000000001</v>
      </c>
      <c r="O850" s="30"/>
      <c r="P850" s="30"/>
      <c r="Q850" s="30">
        <f t="shared" si="132"/>
        <v>28.213000000000001</v>
      </c>
      <c r="R850" s="143"/>
      <c r="S850" s="238"/>
    </row>
    <row r="851" spans="1:19" ht="22.5">
      <c r="A851" s="323"/>
      <c r="B851" s="318"/>
      <c r="C851" s="367"/>
      <c r="D851" s="367"/>
      <c r="E851" s="318"/>
      <c r="F851" s="364"/>
      <c r="G851" s="364"/>
      <c r="H851" s="364"/>
      <c r="I851" s="99" t="s">
        <v>322</v>
      </c>
      <c r="J851" s="325"/>
      <c r="K851" s="101" t="s">
        <v>207</v>
      </c>
      <c r="L851" s="13"/>
      <c r="M851" s="13"/>
      <c r="N851" s="13">
        <v>28.213000000000001</v>
      </c>
      <c r="O851" s="53"/>
      <c r="P851" s="53"/>
      <c r="Q851" s="13">
        <f t="shared" si="132"/>
        <v>28.213000000000001</v>
      </c>
      <c r="R851" s="143"/>
      <c r="S851" s="238"/>
    </row>
    <row r="852" spans="1:19" ht="33.75">
      <c r="A852" s="323"/>
      <c r="B852" s="318"/>
      <c r="C852" s="367"/>
      <c r="D852" s="367"/>
      <c r="E852" s="318"/>
      <c r="F852" s="364"/>
      <c r="G852" s="364"/>
      <c r="H852" s="364"/>
      <c r="I852" s="139" t="s">
        <v>566</v>
      </c>
      <c r="J852" s="229"/>
      <c r="K852" s="100" t="s">
        <v>91</v>
      </c>
      <c r="L852" s="30"/>
      <c r="M852" s="30"/>
      <c r="N852" s="30">
        <f t="shared" ref="N852" si="134">+N853</f>
        <v>1.742</v>
      </c>
      <c r="O852" s="30"/>
      <c r="P852" s="30"/>
      <c r="Q852" s="30">
        <f t="shared" si="132"/>
        <v>1.742</v>
      </c>
      <c r="R852" s="143"/>
      <c r="S852" s="238"/>
    </row>
    <row r="853" spans="1:19" ht="22.5">
      <c r="A853" s="324"/>
      <c r="B853" s="319"/>
      <c r="C853" s="367"/>
      <c r="D853" s="367"/>
      <c r="E853" s="318"/>
      <c r="F853" s="364"/>
      <c r="G853" s="364"/>
      <c r="H853" s="364"/>
      <c r="I853" s="99" t="s">
        <v>16</v>
      </c>
      <c r="J853" s="229"/>
      <c r="K853" s="101" t="s">
        <v>12</v>
      </c>
      <c r="L853" s="13"/>
      <c r="M853" s="13"/>
      <c r="N853" s="13">
        <v>1.742</v>
      </c>
      <c r="O853" s="53"/>
      <c r="P853" s="53"/>
      <c r="Q853" s="13">
        <f t="shared" si="132"/>
        <v>1.742</v>
      </c>
      <c r="R853" s="143"/>
      <c r="S853" s="238"/>
    </row>
    <row r="854" spans="1:19" ht="15" customHeight="1">
      <c r="A854" s="322">
        <v>15</v>
      </c>
      <c r="B854" s="317" t="s">
        <v>351</v>
      </c>
      <c r="C854" s="367"/>
      <c r="D854" s="367"/>
      <c r="E854" s="318"/>
      <c r="F854" s="364"/>
      <c r="G854" s="364"/>
      <c r="H854" s="364"/>
      <c r="I854" s="97" t="s">
        <v>13</v>
      </c>
      <c r="J854" s="325">
        <v>124</v>
      </c>
      <c r="K854" s="237"/>
      <c r="L854" s="30"/>
      <c r="M854" s="30"/>
      <c r="N854" s="30">
        <f>+N855+N860+N863+N866+N869+N873+N876</f>
        <v>448.99219999999997</v>
      </c>
      <c r="O854" s="30">
        <f>+O855+O860+O863+O866+O869+O873+O876</f>
        <v>204.327</v>
      </c>
      <c r="P854" s="30">
        <f>+P855+P860+P863+P866+P869+P873+P876</f>
        <v>139.32909999999998</v>
      </c>
      <c r="Q854" s="30">
        <f t="shared" si="132"/>
        <v>792.64829999999984</v>
      </c>
      <c r="R854" s="143"/>
      <c r="S854" s="238"/>
    </row>
    <row r="855" spans="1:19" ht="45">
      <c r="A855" s="323"/>
      <c r="B855" s="318"/>
      <c r="C855" s="367"/>
      <c r="D855" s="367"/>
      <c r="E855" s="318"/>
      <c r="F855" s="364"/>
      <c r="G855" s="364"/>
      <c r="H855" s="364"/>
      <c r="I855" s="99" t="s">
        <v>193</v>
      </c>
      <c r="J855" s="325"/>
      <c r="K855" s="100" t="s">
        <v>10</v>
      </c>
      <c r="L855" s="53"/>
      <c r="M855" s="53"/>
      <c r="N855" s="54">
        <f t="shared" ref="N855" si="135">N856+N857+N858+N859</f>
        <v>60.100700000000003</v>
      </c>
      <c r="O855" s="54">
        <f>O856+O857+O858+O859</f>
        <v>76.803799999999995</v>
      </c>
      <c r="P855" s="54">
        <f>P856+P857+P858+P859</f>
        <v>66.817899999999995</v>
      </c>
      <c r="Q855" s="30">
        <f t="shared" si="132"/>
        <v>203.72239999999999</v>
      </c>
      <c r="R855" s="143"/>
      <c r="S855" s="359"/>
    </row>
    <row r="856" spans="1:19" ht="22.5">
      <c r="A856" s="323"/>
      <c r="B856" s="318"/>
      <c r="C856" s="367"/>
      <c r="D856" s="367"/>
      <c r="E856" s="318"/>
      <c r="F856" s="364"/>
      <c r="G856" s="364"/>
      <c r="H856" s="364"/>
      <c r="I856" s="99" t="s">
        <v>181</v>
      </c>
      <c r="J856" s="325"/>
      <c r="K856" s="101" t="s">
        <v>11</v>
      </c>
      <c r="L856" s="13"/>
      <c r="M856" s="13"/>
      <c r="N856" s="13"/>
      <c r="O856" s="53">
        <v>1.4682999999999999</v>
      </c>
      <c r="P856" s="53"/>
      <c r="Q856" s="13">
        <f t="shared" si="132"/>
        <v>1.4682999999999999</v>
      </c>
      <c r="R856" s="143"/>
      <c r="S856" s="359"/>
    </row>
    <row r="857" spans="1:19" ht="22.5">
      <c r="A857" s="323"/>
      <c r="B857" s="318"/>
      <c r="C857" s="367"/>
      <c r="D857" s="367"/>
      <c r="E857" s="318"/>
      <c r="F857" s="364"/>
      <c r="G857" s="364"/>
      <c r="H857" s="364"/>
      <c r="I857" s="99" t="s">
        <v>16</v>
      </c>
      <c r="J857" s="325"/>
      <c r="K857" s="101" t="s">
        <v>12</v>
      </c>
      <c r="L857" s="13"/>
      <c r="M857" s="13"/>
      <c r="N857" s="13">
        <v>46.1417</v>
      </c>
      <c r="O857" s="53">
        <v>52.639499999999998</v>
      </c>
      <c r="P857" s="53">
        <v>66.817899999999995</v>
      </c>
      <c r="Q857" s="13">
        <f t="shared" si="132"/>
        <v>165.59909999999999</v>
      </c>
      <c r="R857" s="143"/>
      <c r="S857" s="359"/>
    </row>
    <row r="858" spans="1:19" ht="22.5">
      <c r="A858" s="323"/>
      <c r="B858" s="318"/>
      <c r="C858" s="367"/>
      <c r="D858" s="367"/>
      <c r="E858" s="318"/>
      <c r="F858" s="364"/>
      <c r="G858" s="364"/>
      <c r="H858" s="364"/>
      <c r="I858" s="99" t="s">
        <v>322</v>
      </c>
      <c r="J858" s="325"/>
      <c r="K858" s="101" t="s">
        <v>207</v>
      </c>
      <c r="L858" s="13"/>
      <c r="M858" s="13"/>
      <c r="N858" s="13">
        <v>13.959</v>
      </c>
      <c r="O858" s="53">
        <v>20.646899999999999</v>
      </c>
      <c r="P858" s="53"/>
      <c r="Q858" s="13">
        <f t="shared" si="132"/>
        <v>34.605899999999998</v>
      </c>
      <c r="R858" s="143"/>
      <c r="S858" s="359"/>
    </row>
    <row r="859" spans="1:19" ht="45">
      <c r="A859" s="323"/>
      <c r="B859" s="318"/>
      <c r="C859" s="367"/>
      <c r="D859" s="367"/>
      <c r="E859" s="318"/>
      <c r="F859" s="364"/>
      <c r="G859" s="364"/>
      <c r="H859" s="364"/>
      <c r="I859" s="99" t="s">
        <v>18</v>
      </c>
      <c r="J859" s="325"/>
      <c r="K859" s="101" t="s">
        <v>17</v>
      </c>
      <c r="L859" s="13"/>
      <c r="M859" s="13"/>
      <c r="N859" s="13"/>
      <c r="O859" s="53">
        <v>2.0491000000000001</v>
      </c>
      <c r="P859" s="53"/>
      <c r="Q859" s="13">
        <f t="shared" si="132"/>
        <v>2.0491000000000001</v>
      </c>
      <c r="R859" s="143"/>
      <c r="S859" s="359"/>
    </row>
    <row r="860" spans="1:19" ht="22.5">
      <c r="A860" s="323"/>
      <c r="B860" s="318"/>
      <c r="C860" s="367"/>
      <c r="D860" s="367"/>
      <c r="E860" s="318"/>
      <c r="F860" s="364"/>
      <c r="G860" s="364"/>
      <c r="H860" s="364"/>
      <c r="I860" s="99" t="s">
        <v>194</v>
      </c>
      <c r="J860" s="325"/>
      <c r="K860" s="100" t="s">
        <v>52</v>
      </c>
      <c r="L860" s="30"/>
      <c r="M860" s="30"/>
      <c r="N860" s="30">
        <f t="shared" ref="N860:P860" si="136">+N861+N862</f>
        <v>13.04</v>
      </c>
      <c r="O860" s="30">
        <f t="shared" si="136"/>
        <v>29.061</v>
      </c>
      <c r="P860" s="30">
        <f t="shared" si="136"/>
        <v>17.5</v>
      </c>
      <c r="Q860" s="30">
        <f t="shared" si="132"/>
        <v>59.600999999999999</v>
      </c>
      <c r="R860" s="143"/>
      <c r="S860" s="359"/>
    </row>
    <row r="861" spans="1:19" ht="22.5">
      <c r="A861" s="323"/>
      <c r="B861" s="318"/>
      <c r="C861" s="367"/>
      <c r="D861" s="367"/>
      <c r="E861" s="318"/>
      <c r="F861" s="364"/>
      <c r="G861" s="364"/>
      <c r="H861" s="364"/>
      <c r="I861" s="99" t="s">
        <v>16</v>
      </c>
      <c r="J861" s="325"/>
      <c r="K861" s="101" t="s">
        <v>12</v>
      </c>
      <c r="L861" s="13"/>
      <c r="M861" s="13"/>
      <c r="N861" s="13"/>
      <c r="O861" s="53">
        <v>29.061</v>
      </c>
      <c r="P861" s="53">
        <v>17.5</v>
      </c>
      <c r="Q861" s="13">
        <f t="shared" si="132"/>
        <v>46.561</v>
      </c>
      <c r="R861" s="143"/>
      <c r="S861" s="359"/>
    </row>
    <row r="862" spans="1:19" ht="22.5">
      <c r="A862" s="323"/>
      <c r="B862" s="318"/>
      <c r="C862" s="367"/>
      <c r="D862" s="367"/>
      <c r="E862" s="318"/>
      <c r="F862" s="364"/>
      <c r="G862" s="364"/>
      <c r="H862" s="364"/>
      <c r="I862" s="99" t="s">
        <v>322</v>
      </c>
      <c r="J862" s="325"/>
      <c r="K862" s="101" t="s">
        <v>207</v>
      </c>
      <c r="L862" s="13"/>
      <c r="M862" s="13"/>
      <c r="N862" s="13">
        <v>13.04</v>
      </c>
      <c r="O862" s="53"/>
      <c r="P862" s="53"/>
      <c r="Q862" s="13">
        <f t="shared" si="132"/>
        <v>13.04</v>
      </c>
      <c r="R862" s="143"/>
      <c r="S862" s="359"/>
    </row>
    <row r="863" spans="1:19" ht="22.5">
      <c r="A863" s="323"/>
      <c r="B863" s="318"/>
      <c r="C863" s="367"/>
      <c r="D863" s="367"/>
      <c r="E863" s="318"/>
      <c r="F863" s="364"/>
      <c r="G863" s="364"/>
      <c r="H863" s="364"/>
      <c r="I863" s="99" t="s">
        <v>195</v>
      </c>
      <c r="J863" s="325"/>
      <c r="K863" s="100" t="s">
        <v>46</v>
      </c>
      <c r="L863" s="30"/>
      <c r="M863" s="30"/>
      <c r="N863" s="30">
        <f t="shared" ref="N863:P863" si="137">+N864+N865</f>
        <v>25.576000000000001</v>
      </c>
      <c r="O863" s="30">
        <f t="shared" si="137"/>
        <v>43.522199999999998</v>
      </c>
      <c r="P863" s="30">
        <f t="shared" si="137"/>
        <v>11.055</v>
      </c>
      <c r="Q863" s="30">
        <f t="shared" si="132"/>
        <v>80.153199999999998</v>
      </c>
      <c r="R863" s="143"/>
      <c r="S863" s="238"/>
    </row>
    <row r="864" spans="1:19" ht="22.5">
      <c r="A864" s="323"/>
      <c r="B864" s="318"/>
      <c r="C864" s="367"/>
      <c r="D864" s="367"/>
      <c r="E864" s="318"/>
      <c r="F864" s="364"/>
      <c r="G864" s="364"/>
      <c r="H864" s="364"/>
      <c r="I864" s="99" t="s">
        <v>16</v>
      </c>
      <c r="J864" s="325"/>
      <c r="K864" s="101" t="s">
        <v>12</v>
      </c>
      <c r="L864" s="13"/>
      <c r="M864" s="13"/>
      <c r="N864" s="13"/>
      <c r="O864" s="53">
        <v>43.522199999999998</v>
      </c>
      <c r="P864" s="53">
        <v>11.055</v>
      </c>
      <c r="Q864" s="13">
        <f t="shared" si="132"/>
        <v>54.577199999999998</v>
      </c>
      <c r="R864" s="143"/>
      <c r="S864" s="238"/>
    </row>
    <row r="865" spans="1:19" ht="22.5">
      <c r="A865" s="323"/>
      <c r="B865" s="318"/>
      <c r="C865" s="367"/>
      <c r="D865" s="367"/>
      <c r="E865" s="318"/>
      <c r="F865" s="364"/>
      <c r="G865" s="364"/>
      <c r="H865" s="364"/>
      <c r="I865" s="99" t="s">
        <v>322</v>
      </c>
      <c r="J865" s="325"/>
      <c r="K865" s="101" t="s">
        <v>207</v>
      </c>
      <c r="L865" s="13"/>
      <c r="M865" s="13"/>
      <c r="N865" s="13">
        <v>25.576000000000001</v>
      </c>
      <c r="O865" s="53"/>
      <c r="P865" s="53"/>
      <c r="Q865" s="13">
        <f t="shared" si="132"/>
        <v>25.576000000000001</v>
      </c>
      <c r="R865" s="143"/>
      <c r="S865" s="238"/>
    </row>
    <row r="866" spans="1:19" ht="22.5">
      <c r="A866" s="323"/>
      <c r="B866" s="318"/>
      <c r="C866" s="367"/>
      <c r="D866" s="367"/>
      <c r="E866" s="318"/>
      <c r="F866" s="364"/>
      <c r="G866" s="364"/>
      <c r="H866" s="364"/>
      <c r="I866" s="99" t="s">
        <v>196</v>
      </c>
      <c r="J866" s="325"/>
      <c r="K866" s="100" t="s">
        <v>11</v>
      </c>
      <c r="L866" s="30"/>
      <c r="M866" s="30"/>
      <c r="N866" s="30">
        <f t="shared" ref="N866:P866" si="138">+N867+N868</f>
        <v>136.6815</v>
      </c>
      <c r="O866" s="30">
        <f t="shared" si="138"/>
        <v>54.94</v>
      </c>
      <c r="P866" s="30">
        <f t="shared" si="138"/>
        <v>43.956200000000003</v>
      </c>
      <c r="Q866" s="30">
        <f t="shared" si="132"/>
        <v>235.57769999999999</v>
      </c>
      <c r="R866" s="143"/>
      <c r="S866" s="238"/>
    </row>
    <row r="867" spans="1:19" ht="22.5">
      <c r="A867" s="323"/>
      <c r="B867" s="318"/>
      <c r="C867" s="367"/>
      <c r="D867" s="367"/>
      <c r="E867" s="318"/>
      <c r="F867" s="364"/>
      <c r="G867" s="364"/>
      <c r="H867" s="364"/>
      <c r="I867" s="99" t="s">
        <v>16</v>
      </c>
      <c r="J867" s="325"/>
      <c r="K867" s="101" t="s">
        <v>12</v>
      </c>
      <c r="L867" s="13"/>
      <c r="M867" s="13"/>
      <c r="N867" s="13">
        <v>51.354500000000002</v>
      </c>
      <c r="O867" s="53">
        <v>54.94</v>
      </c>
      <c r="P867" s="53">
        <v>43.956200000000003</v>
      </c>
      <c r="Q867" s="13">
        <f t="shared" si="132"/>
        <v>150.25069999999999</v>
      </c>
      <c r="R867" s="143"/>
      <c r="S867" s="238"/>
    </row>
    <row r="868" spans="1:19" ht="22.5">
      <c r="A868" s="323"/>
      <c r="B868" s="318"/>
      <c r="C868" s="367"/>
      <c r="D868" s="367"/>
      <c r="E868" s="318"/>
      <c r="F868" s="364"/>
      <c r="G868" s="364"/>
      <c r="H868" s="364"/>
      <c r="I868" s="99" t="s">
        <v>322</v>
      </c>
      <c r="J868" s="325"/>
      <c r="K868" s="101" t="s">
        <v>207</v>
      </c>
      <c r="L868" s="13"/>
      <c r="M868" s="13"/>
      <c r="N868" s="13">
        <v>85.326999999999998</v>
      </c>
      <c r="O868" s="53"/>
      <c r="P868" s="53"/>
      <c r="Q868" s="13">
        <f t="shared" si="132"/>
        <v>85.326999999999998</v>
      </c>
      <c r="R868" s="143"/>
      <c r="S868" s="238"/>
    </row>
    <row r="869" spans="1:19" ht="56.25">
      <c r="A869" s="323"/>
      <c r="B869" s="318"/>
      <c r="C869" s="367"/>
      <c r="D869" s="367"/>
      <c r="E869" s="318"/>
      <c r="F869" s="364"/>
      <c r="G869" s="364"/>
      <c r="H869" s="364"/>
      <c r="I869" s="99" t="s">
        <v>197</v>
      </c>
      <c r="J869" s="325"/>
      <c r="K869" s="100" t="s">
        <v>53</v>
      </c>
      <c r="L869" s="30"/>
      <c r="M869" s="30"/>
      <c r="N869" s="30">
        <f t="shared" ref="N869" si="139">+N870+N871+N872</f>
        <v>64.817000000000007</v>
      </c>
      <c r="O869" s="30"/>
      <c r="P869" s="30"/>
      <c r="Q869" s="30">
        <f t="shared" si="132"/>
        <v>64.817000000000007</v>
      </c>
      <c r="R869" s="143"/>
      <c r="S869" s="238"/>
    </row>
    <row r="870" spans="1:19" ht="22.5">
      <c r="A870" s="323"/>
      <c r="B870" s="318"/>
      <c r="C870" s="367"/>
      <c r="D870" s="367"/>
      <c r="E870" s="318"/>
      <c r="F870" s="364"/>
      <c r="G870" s="364"/>
      <c r="H870" s="364"/>
      <c r="I870" s="99" t="s">
        <v>16</v>
      </c>
      <c r="J870" s="325"/>
      <c r="K870" s="101" t="s">
        <v>12</v>
      </c>
      <c r="L870" s="13"/>
      <c r="M870" s="13"/>
      <c r="N870" s="13">
        <v>0.16</v>
      </c>
      <c r="O870" s="53"/>
      <c r="P870" s="53"/>
      <c r="Q870" s="13">
        <f t="shared" si="132"/>
        <v>0.16</v>
      </c>
      <c r="R870" s="143"/>
      <c r="S870" s="238"/>
    </row>
    <row r="871" spans="1:19" ht="22.5">
      <c r="A871" s="323"/>
      <c r="B871" s="318"/>
      <c r="C871" s="367"/>
      <c r="D871" s="367"/>
      <c r="E871" s="318"/>
      <c r="F871" s="364"/>
      <c r="G871" s="364"/>
      <c r="H871" s="364"/>
      <c r="I871" s="99" t="s">
        <v>322</v>
      </c>
      <c r="J871" s="325"/>
      <c r="K871" s="101" t="s">
        <v>207</v>
      </c>
      <c r="L871" s="13"/>
      <c r="M871" s="13"/>
      <c r="N871" s="13">
        <v>8.3379999999999992</v>
      </c>
      <c r="O871" s="53"/>
      <c r="P871" s="53"/>
      <c r="Q871" s="13">
        <f t="shared" si="132"/>
        <v>8.3379999999999992</v>
      </c>
      <c r="R871" s="143"/>
      <c r="S871" s="238"/>
    </row>
    <row r="872" spans="1:19" ht="33.75">
      <c r="A872" s="323"/>
      <c r="B872" s="318"/>
      <c r="C872" s="367"/>
      <c r="D872" s="367"/>
      <c r="E872" s="318"/>
      <c r="F872" s="364"/>
      <c r="G872" s="364"/>
      <c r="H872" s="364"/>
      <c r="I872" s="99" t="s">
        <v>117</v>
      </c>
      <c r="J872" s="325"/>
      <c r="K872" s="101" t="s">
        <v>133</v>
      </c>
      <c r="L872" s="13"/>
      <c r="M872" s="13"/>
      <c r="N872" s="13">
        <v>56.319000000000003</v>
      </c>
      <c r="O872" s="53"/>
      <c r="P872" s="53"/>
      <c r="Q872" s="13">
        <f t="shared" si="132"/>
        <v>56.319000000000003</v>
      </c>
      <c r="R872" s="143"/>
      <c r="S872" s="238"/>
    </row>
    <row r="873" spans="1:19" ht="45">
      <c r="A873" s="323"/>
      <c r="B873" s="318"/>
      <c r="C873" s="367"/>
      <c r="D873" s="367"/>
      <c r="E873" s="318"/>
      <c r="F873" s="364"/>
      <c r="G873" s="364"/>
      <c r="H873" s="364"/>
      <c r="I873" s="99" t="s">
        <v>323</v>
      </c>
      <c r="J873" s="325"/>
      <c r="K873" s="100" t="s">
        <v>171</v>
      </c>
      <c r="L873" s="30"/>
      <c r="M873" s="30"/>
      <c r="N873" s="30">
        <f>N874+N875</f>
        <v>23.241</v>
      </c>
      <c r="O873" s="30"/>
      <c r="P873" s="30"/>
      <c r="Q873" s="30">
        <f t="shared" si="132"/>
        <v>23.241</v>
      </c>
      <c r="R873" s="143"/>
      <c r="S873" s="238"/>
    </row>
    <row r="874" spans="1:19" ht="22.5">
      <c r="A874" s="323"/>
      <c r="B874" s="318"/>
      <c r="C874" s="367"/>
      <c r="D874" s="367"/>
      <c r="E874" s="318"/>
      <c r="F874" s="364"/>
      <c r="G874" s="364"/>
      <c r="H874" s="364"/>
      <c r="I874" s="99" t="s">
        <v>322</v>
      </c>
      <c r="J874" s="325"/>
      <c r="K874" s="101" t="s">
        <v>207</v>
      </c>
      <c r="L874" s="13"/>
      <c r="M874" s="13"/>
      <c r="N874" s="13">
        <v>7.3979999999999997</v>
      </c>
      <c r="O874" s="53"/>
      <c r="P874" s="53"/>
      <c r="Q874" s="13">
        <f t="shared" si="132"/>
        <v>7.3979999999999997</v>
      </c>
      <c r="R874" s="143"/>
      <c r="S874" s="238"/>
    </row>
    <row r="875" spans="1:19" ht="33.75">
      <c r="A875" s="323"/>
      <c r="B875" s="318"/>
      <c r="C875" s="367"/>
      <c r="D875" s="367"/>
      <c r="E875" s="318"/>
      <c r="F875" s="364"/>
      <c r="G875" s="364"/>
      <c r="H875" s="364"/>
      <c r="I875" s="99" t="s">
        <v>117</v>
      </c>
      <c r="J875" s="325"/>
      <c r="K875" s="101" t="s">
        <v>133</v>
      </c>
      <c r="L875" s="13"/>
      <c r="M875" s="13"/>
      <c r="N875" s="13">
        <v>15.843</v>
      </c>
      <c r="O875" s="53"/>
      <c r="P875" s="53"/>
      <c r="Q875" s="13">
        <f t="shared" si="132"/>
        <v>15.843</v>
      </c>
      <c r="R875" s="143"/>
      <c r="S875" s="238"/>
    </row>
    <row r="876" spans="1:19" ht="33.75">
      <c r="A876" s="323"/>
      <c r="B876" s="318"/>
      <c r="C876" s="367"/>
      <c r="D876" s="367"/>
      <c r="E876" s="318"/>
      <c r="F876" s="364"/>
      <c r="G876" s="364"/>
      <c r="H876" s="364"/>
      <c r="I876" s="139" t="s">
        <v>566</v>
      </c>
      <c r="J876" s="229"/>
      <c r="K876" s="100" t="s">
        <v>91</v>
      </c>
      <c r="L876" s="30"/>
      <c r="M876" s="30"/>
      <c r="N876" s="30">
        <f t="shared" ref="N876" si="140">+N877</f>
        <v>125.536</v>
      </c>
      <c r="O876" s="30"/>
      <c r="P876" s="30"/>
      <c r="Q876" s="30">
        <f t="shared" si="132"/>
        <v>125.536</v>
      </c>
      <c r="R876" s="143"/>
      <c r="S876" s="238"/>
    </row>
    <row r="877" spans="1:19" ht="22.5">
      <c r="A877" s="324"/>
      <c r="B877" s="319"/>
      <c r="C877" s="367"/>
      <c r="D877" s="367"/>
      <c r="E877" s="318"/>
      <c r="F877" s="364"/>
      <c r="G877" s="364"/>
      <c r="H877" s="364"/>
      <c r="I877" s="99" t="s">
        <v>16</v>
      </c>
      <c r="J877" s="229"/>
      <c r="K877" s="101" t="s">
        <v>12</v>
      </c>
      <c r="L877" s="13"/>
      <c r="M877" s="13"/>
      <c r="N877" s="13">
        <v>125.536</v>
      </c>
      <c r="O877" s="53"/>
      <c r="P877" s="53"/>
      <c r="Q877" s="13">
        <f t="shared" si="132"/>
        <v>125.536</v>
      </c>
      <c r="R877" s="143"/>
      <c r="S877" s="238"/>
    </row>
    <row r="878" spans="1:19" ht="15" customHeight="1">
      <c r="A878" s="322">
        <v>16</v>
      </c>
      <c r="B878" s="317" t="s">
        <v>352</v>
      </c>
      <c r="C878" s="367"/>
      <c r="D878" s="367"/>
      <c r="E878" s="318"/>
      <c r="F878" s="364"/>
      <c r="G878" s="364"/>
      <c r="H878" s="364"/>
      <c r="I878" s="97" t="s">
        <v>13</v>
      </c>
      <c r="J878" s="325">
        <v>124</v>
      </c>
      <c r="K878" s="237"/>
      <c r="L878" s="30"/>
      <c r="M878" s="30"/>
      <c r="N878" s="30">
        <f>N879+N884+N886+N888+N891+N893</f>
        <v>30.96021</v>
      </c>
      <c r="O878" s="30">
        <f t="shared" ref="O878:P878" si="141">O879+O884+O886+O888+O891+O893</f>
        <v>60.609500000000004</v>
      </c>
      <c r="P878" s="30">
        <f t="shared" si="141"/>
        <v>31.630699999999997</v>
      </c>
      <c r="Q878" s="30">
        <f t="shared" si="132"/>
        <v>123.20041000000001</v>
      </c>
      <c r="R878" s="143"/>
      <c r="S878" s="238"/>
    </row>
    <row r="879" spans="1:19" ht="45">
      <c r="A879" s="323"/>
      <c r="B879" s="318"/>
      <c r="C879" s="367"/>
      <c r="D879" s="367"/>
      <c r="E879" s="318"/>
      <c r="F879" s="364"/>
      <c r="G879" s="364"/>
      <c r="H879" s="364"/>
      <c r="I879" s="99" t="s">
        <v>193</v>
      </c>
      <c r="J879" s="325"/>
      <c r="K879" s="100" t="s">
        <v>10</v>
      </c>
      <c r="L879" s="54"/>
      <c r="M879" s="54"/>
      <c r="N879" s="54">
        <f t="shared" ref="N879" si="142">N880+N881+N882+N883</f>
        <v>19.856210000000001</v>
      </c>
      <c r="O879" s="54">
        <f>O880+O881+O882+O883</f>
        <v>45.098400000000005</v>
      </c>
      <c r="P879" s="54">
        <f>P880+P881+P882+P883</f>
        <v>28.277100000000001</v>
      </c>
      <c r="Q879" s="30">
        <f t="shared" si="132"/>
        <v>93.231710000000007</v>
      </c>
      <c r="R879" s="143"/>
      <c r="S879" s="359"/>
    </row>
    <row r="880" spans="1:19" ht="22.5">
      <c r="A880" s="323"/>
      <c r="B880" s="318"/>
      <c r="C880" s="367"/>
      <c r="D880" s="367"/>
      <c r="E880" s="318"/>
      <c r="F880" s="364"/>
      <c r="G880" s="364"/>
      <c r="H880" s="364"/>
      <c r="I880" s="99" t="s">
        <v>181</v>
      </c>
      <c r="J880" s="325"/>
      <c r="K880" s="101" t="s">
        <v>11</v>
      </c>
      <c r="L880" s="13"/>
      <c r="M880" s="13"/>
      <c r="N880" s="13"/>
      <c r="O880" s="53">
        <v>0.53500000000000003</v>
      </c>
      <c r="P880" s="53"/>
      <c r="Q880" s="13">
        <f t="shared" si="132"/>
        <v>0.53500000000000003</v>
      </c>
      <c r="R880" s="143"/>
      <c r="S880" s="359"/>
    </row>
    <row r="881" spans="1:19" ht="22.5">
      <c r="A881" s="323"/>
      <c r="B881" s="318"/>
      <c r="C881" s="367"/>
      <c r="D881" s="367"/>
      <c r="E881" s="318"/>
      <c r="F881" s="364"/>
      <c r="G881" s="364"/>
      <c r="H881" s="364"/>
      <c r="I881" s="99" t="s">
        <v>16</v>
      </c>
      <c r="J881" s="325"/>
      <c r="K881" s="101" t="s">
        <v>12</v>
      </c>
      <c r="L881" s="13"/>
      <c r="M881" s="13"/>
      <c r="N881" s="13">
        <v>5.2190000000000003</v>
      </c>
      <c r="O881" s="53">
        <v>22.3504</v>
      </c>
      <c r="P881" s="53">
        <v>28.277100000000001</v>
      </c>
      <c r="Q881" s="13">
        <f t="shared" si="132"/>
        <v>55.846500000000006</v>
      </c>
      <c r="R881" s="143"/>
      <c r="S881" s="359"/>
    </row>
    <row r="882" spans="1:19" ht="22.5">
      <c r="A882" s="323"/>
      <c r="B882" s="318"/>
      <c r="C882" s="367"/>
      <c r="D882" s="367"/>
      <c r="E882" s="318"/>
      <c r="F882" s="364"/>
      <c r="G882" s="364"/>
      <c r="H882" s="364"/>
      <c r="I882" s="99" t="s">
        <v>322</v>
      </c>
      <c r="J882" s="325"/>
      <c r="K882" s="101" t="s">
        <v>207</v>
      </c>
      <c r="L882" s="13"/>
      <c r="M882" s="13"/>
      <c r="N882" s="13">
        <v>14.63721</v>
      </c>
      <c r="O882" s="53">
        <v>21.463999999999999</v>
      </c>
      <c r="P882" s="53"/>
      <c r="Q882" s="13">
        <f t="shared" si="132"/>
        <v>36.101209999999995</v>
      </c>
      <c r="R882" s="143"/>
      <c r="S882" s="359"/>
    </row>
    <row r="883" spans="1:19" ht="45">
      <c r="A883" s="323"/>
      <c r="B883" s="318"/>
      <c r="C883" s="367"/>
      <c r="D883" s="367"/>
      <c r="E883" s="318"/>
      <c r="F883" s="364"/>
      <c r="G883" s="364"/>
      <c r="H883" s="364"/>
      <c r="I883" s="99" t="s">
        <v>18</v>
      </c>
      <c r="J883" s="325"/>
      <c r="K883" s="101" t="s">
        <v>17</v>
      </c>
      <c r="L883" s="13"/>
      <c r="M883" s="13"/>
      <c r="N883" s="13"/>
      <c r="O883" s="53">
        <v>0.749</v>
      </c>
      <c r="P883" s="53"/>
      <c r="Q883" s="13">
        <f t="shared" si="132"/>
        <v>0.749</v>
      </c>
      <c r="R883" s="143"/>
      <c r="S883" s="359"/>
    </row>
    <row r="884" spans="1:19" ht="22.5">
      <c r="A884" s="323"/>
      <c r="B884" s="318"/>
      <c r="C884" s="367"/>
      <c r="D884" s="367"/>
      <c r="E884" s="318"/>
      <c r="F884" s="364"/>
      <c r="G884" s="364"/>
      <c r="H884" s="364"/>
      <c r="I884" s="99" t="s">
        <v>194</v>
      </c>
      <c r="J884" s="325"/>
      <c r="K884" s="100" t="s">
        <v>52</v>
      </c>
      <c r="L884" s="30"/>
      <c r="M884" s="30"/>
      <c r="N884" s="30">
        <f>N885</f>
        <v>0.8</v>
      </c>
      <c r="O884" s="30">
        <f t="shared" ref="O884:P884" si="143">O885</f>
        <v>1.2</v>
      </c>
      <c r="P884" s="30">
        <f t="shared" si="143"/>
        <v>0.9</v>
      </c>
      <c r="Q884" s="30">
        <f t="shared" si="132"/>
        <v>2.9</v>
      </c>
      <c r="R884" s="143"/>
      <c r="S884" s="359"/>
    </row>
    <row r="885" spans="1:19" ht="22.5">
      <c r="A885" s="323"/>
      <c r="B885" s="318"/>
      <c r="C885" s="367"/>
      <c r="D885" s="367"/>
      <c r="E885" s="318"/>
      <c r="F885" s="364"/>
      <c r="G885" s="364"/>
      <c r="H885" s="364"/>
      <c r="I885" s="99" t="s">
        <v>322</v>
      </c>
      <c r="J885" s="325"/>
      <c r="K885" s="101" t="s">
        <v>207</v>
      </c>
      <c r="L885" s="13"/>
      <c r="M885" s="13"/>
      <c r="N885" s="13">
        <v>0.8</v>
      </c>
      <c r="O885" s="53">
        <v>1.2</v>
      </c>
      <c r="P885" s="53">
        <v>0.9</v>
      </c>
      <c r="Q885" s="13">
        <f t="shared" si="132"/>
        <v>2.9</v>
      </c>
      <c r="R885" s="143"/>
      <c r="S885" s="359"/>
    </row>
    <row r="886" spans="1:19" ht="22.5">
      <c r="A886" s="323"/>
      <c r="B886" s="318"/>
      <c r="C886" s="367"/>
      <c r="D886" s="367"/>
      <c r="E886" s="318"/>
      <c r="F886" s="364"/>
      <c r="G886" s="364"/>
      <c r="H886" s="364"/>
      <c r="I886" s="99" t="s">
        <v>195</v>
      </c>
      <c r="J886" s="325"/>
      <c r="K886" s="100" t="s">
        <v>46</v>
      </c>
      <c r="L886" s="30"/>
      <c r="M886" s="30"/>
      <c r="N886" s="30">
        <f>N887</f>
        <v>1.45</v>
      </c>
      <c r="O886" s="30">
        <f t="shared" ref="O886:P886" si="144">O887</f>
        <v>1.3230999999999999</v>
      </c>
      <c r="P886" s="30">
        <f t="shared" si="144"/>
        <v>0.55100000000000005</v>
      </c>
      <c r="Q886" s="30">
        <f t="shared" si="132"/>
        <v>3.3241000000000001</v>
      </c>
      <c r="R886" s="143"/>
      <c r="S886" s="359"/>
    </row>
    <row r="887" spans="1:19" ht="22.5">
      <c r="A887" s="323"/>
      <c r="B887" s="318"/>
      <c r="C887" s="367"/>
      <c r="D887" s="367"/>
      <c r="E887" s="318"/>
      <c r="F887" s="364"/>
      <c r="G887" s="364"/>
      <c r="H887" s="364"/>
      <c r="I887" s="99" t="s">
        <v>322</v>
      </c>
      <c r="J887" s="325"/>
      <c r="K887" s="101" t="s">
        <v>207</v>
      </c>
      <c r="L887" s="13"/>
      <c r="M887" s="13"/>
      <c r="N887" s="13">
        <v>1.45</v>
      </c>
      <c r="O887" s="53">
        <v>1.3230999999999999</v>
      </c>
      <c r="P887" s="53">
        <v>0.55100000000000005</v>
      </c>
      <c r="Q887" s="13">
        <f t="shared" si="132"/>
        <v>3.3241000000000001</v>
      </c>
      <c r="R887" s="143"/>
      <c r="S887" s="238"/>
    </row>
    <row r="888" spans="1:19" ht="22.5">
      <c r="A888" s="323"/>
      <c r="B888" s="318"/>
      <c r="C888" s="367"/>
      <c r="D888" s="367"/>
      <c r="E888" s="318"/>
      <c r="F888" s="364"/>
      <c r="G888" s="364"/>
      <c r="H888" s="364"/>
      <c r="I888" s="99" t="s">
        <v>196</v>
      </c>
      <c r="J888" s="325"/>
      <c r="K888" s="100" t="s">
        <v>11</v>
      </c>
      <c r="L888" s="30"/>
      <c r="M888" s="30"/>
      <c r="N888" s="30">
        <f t="shared" ref="N888:P888" si="145">+N889+N890</f>
        <v>1.7989999999999999</v>
      </c>
      <c r="O888" s="30">
        <f t="shared" si="145"/>
        <v>12.988</v>
      </c>
      <c r="P888" s="30">
        <f t="shared" si="145"/>
        <v>1</v>
      </c>
      <c r="Q888" s="30">
        <f t="shared" si="132"/>
        <v>15.786999999999999</v>
      </c>
      <c r="R888" s="143"/>
      <c r="S888" s="238"/>
    </row>
    <row r="889" spans="1:19" ht="22.5">
      <c r="A889" s="323"/>
      <c r="B889" s="318"/>
      <c r="C889" s="367"/>
      <c r="D889" s="367"/>
      <c r="E889" s="318"/>
      <c r="F889" s="364"/>
      <c r="G889" s="364"/>
      <c r="H889" s="364"/>
      <c r="I889" s="99" t="s">
        <v>16</v>
      </c>
      <c r="J889" s="325"/>
      <c r="K889" s="101" t="s">
        <v>12</v>
      </c>
      <c r="L889" s="13"/>
      <c r="M889" s="13"/>
      <c r="N889" s="13"/>
      <c r="O889" s="53">
        <v>3.1859999999999999</v>
      </c>
      <c r="P889" s="53"/>
      <c r="Q889" s="13">
        <f t="shared" si="132"/>
        <v>3.1859999999999999</v>
      </c>
      <c r="R889" s="143"/>
      <c r="S889" s="238"/>
    </row>
    <row r="890" spans="1:19" ht="22.5">
      <c r="A890" s="323"/>
      <c r="B890" s="318"/>
      <c r="C890" s="367"/>
      <c r="D890" s="367"/>
      <c r="E890" s="318"/>
      <c r="F890" s="364"/>
      <c r="G890" s="364"/>
      <c r="H890" s="364"/>
      <c r="I890" s="99" t="s">
        <v>322</v>
      </c>
      <c r="J890" s="325"/>
      <c r="K890" s="101" t="s">
        <v>207</v>
      </c>
      <c r="L890" s="13"/>
      <c r="M890" s="13"/>
      <c r="N890" s="13">
        <v>1.7989999999999999</v>
      </c>
      <c r="O890" s="53">
        <v>9.8019999999999996</v>
      </c>
      <c r="P890" s="53">
        <v>1</v>
      </c>
      <c r="Q890" s="13">
        <f t="shared" si="132"/>
        <v>12.600999999999999</v>
      </c>
      <c r="R890" s="143"/>
      <c r="S890" s="238"/>
    </row>
    <row r="891" spans="1:19" ht="22.5">
      <c r="A891" s="323"/>
      <c r="B891" s="318"/>
      <c r="C891" s="367"/>
      <c r="D891" s="367"/>
      <c r="E891" s="318"/>
      <c r="F891" s="364"/>
      <c r="G891" s="364"/>
      <c r="H891" s="364"/>
      <c r="I891" s="99" t="s">
        <v>29</v>
      </c>
      <c r="J891" s="325"/>
      <c r="K891" s="100" t="s">
        <v>55</v>
      </c>
      <c r="L891" s="30"/>
      <c r="M891" s="30"/>
      <c r="N891" s="30">
        <f>N892</f>
        <v>1.1619999999999999</v>
      </c>
      <c r="O891" s="30"/>
      <c r="P891" s="30">
        <f>P892</f>
        <v>0.90259999999999996</v>
      </c>
      <c r="Q891" s="30">
        <f t="shared" si="132"/>
        <v>2.0646</v>
      </c>
      <c r="R891" s="143"/>
      <c r="S891" s="238"/>
    </row>
    <row r="892" spans="1:19" ht="22.5">
      <c r="A892" s="323"/>
      <c r="B892" s="318"/>
      <c r="C892" s="367"/>
      <c r="D892" s="367"/>
      <c r="E892" s="318"/>
      <c r="F892" s="364"/>
      <c r="G892" s="364"/>
      <c r="H892" s="364"/>
      <c r="I892" s="99" t="s">
        <v>322</v>
      </c>
      <c r="J892" s="325"/>
      <c r="K892" s="101" t="s">
        <v>207</v>
      </c>
      <c r="L892" s="13"/>
      <c r="M892" s="13"/>
      <c r="N892" s="13">
        <v>1.1619999999999999</v>
      </c>
      <c r="O892" s="53"/>
      <c r="P892" s="53">
        <v>0.90259999999999996</v>
      </c>
      <c r="Q892" s="13">
        <f t="shared" si="132"/>
        <v>2.0646</v>
      </c>
      <c r="R892" s="143"/>
      <c r="S892" s="238"/>
    </row>
    <row r="893" spans="1:19" ht="33.75">
      <c r="A893" s="323"/>
      <c r="B893" s="318"/>
      <c r="C893" s="367"/>
      <c r="D893" s="367"/>
      <c r="E893" s="318"/>
      <c r="F893" s="364"/>
      <c r="G893" s="364"/>
      <c r="H893" s="364"/>
      <c r="I893" s="139" t="s">
        <v>566</v>
      </c>
      <c r="J893" s="229"/>
      <c r="K893" s="100" t="s">
        <v>91</v>
      </c>
      <c r="L893" s="30"/>
      <c r="M893" s="30"/>
      <c r="N893" s="30">
        <f t="shared" ref="N893" si="146">+N894</f>
        <v>5.8929999999999998</v>
      </c>
      <c r="O893" s="30"/>
      <c r="P893" s="30"/>
      <c r="Q893" s="30">
        <f t="shared" si="132"/>
        <v>5.8929999999999998</v>
      </c>
      <c r="R893" s="143"/>
      <c r="S893" s="238"/>
    </row>
    <row r="894" spans="1:19" ht="22.5">
      <c r="A894" s="324"/>
      <c r="B894" s="319"/>
      <c r="C894" s="367"/>
      <c r="D894" s="367"/>
      <c r="E894" s="318"/>
      <c r="F894" s="364"/>
      <c r="G894" s="364"/>
      <c r="H894" s="364"/>
      <c r="I894" s="99" t="s">
        <v>16</v>
      </c>
      <c r="J894" s="229"/>
      <c r="K894" s="101" t="s">
        <v>12</v>
      </c>
      <c r="L894" s="13"/>
      <c r="M894" s="13"/>
      <c r="N894" s="13">
        <v>5.8929999999999998</v>
      </c>
      <c r="O894" s="53"/>
      <c r="P894" s="53"/>
      <c r="Q894" s="13">
        <f t="shared" si="132"/>
        <v>5.8929999999999998</v>
      </c>
      <c r="R894" s="143"/>
      <c r="S894" s="238"/>
    </row>
    <row r="895" spans="1:19" ht="11.25" customHeight="1">
      <c r="A895" s="325">
        <v>17</v>
      </c>
      <c r="B895" s="331" t="s">
        <v>389</v>
      </c>
      <c r="C895" s="367"/>
      <c r="D895" s="367"/>
      <c r="E895" s="318"/>
      <c r="F895" s="364"/>
      <c r="G895" s="364"/>
      <c r="H895" s="364"/>
      <c r="I895" s="97" t="s">
        <v>13</v>
      </c>
      <c r="J895" s="325">
        <v>451</v>
      </c>
      <c r="K895" s="237"/>
      <c r="L895" s="30"/>
      <c r="M895" s="30"/>
      <c r="N895" s="30">
        <f>+N896+N900+N906+N908+N912+N914+N916+N918+N920+N925+N927+N931+N933+N938</f>
        <v>2039.9446</v>
      </c>
      <c r="O895" s="30">
        <f>+O896+O900+O906+O908+O912+O914+O916+O918+O920+O925+O927+O931+O933+O938</f>
        <v>3426.0072</v>
      </c>
      <c r="P895" s="30">
        <f>+P896+P900+P906+P908+P912+P914+P916+P918+P920+P925+P927+P931+P933+P938</f>
        <v>2065.4238</v>
      </c>
      <c r="Q895" s="30">
        <f>M895+N895+O895+P895</f>
        <v>7531.3755999999994</v>
      </c>
      <c r="R895" s="143"/>
      <c r="S895" s="152"/>
    </row>
    <row r="896" spans="1:19" ht="67.5">
      <c r="A896" s="325"/>
      <c r="B896" s="331"/>
      <c r="C896" s="367"/>
      <c r="D896" s="367"/>
      <c r="E896" s="318"/>
      <c r="F896" s="364"/>
      <c r="G896" s="364"/>
      <c r="H896" s="364"/>
      <c r="I896" s="99" t="s">
        <v>353</v>
      </c>
      <c r="J896" s="325"/>
      <c r="K896" s="100" t="s">
        <v>10</v>
      </c>
      <c r="L896" s="54"/>
      <c r="M896" s="54"/>
      <c r="N896" s="54">
        <f>N897+N898+N899</f>
        <v>34.149700000000003</v>
      </c>
      <c r="O896" s="54">
        <f>O897+O898+O899</f>
        <v>63.348899999999993</v>
      </c>
      <c r="P896" s="54">
        <f>P897+P898+P899</f>
        <v>34.426450000000003</v>
      </c>
      <c r="Q896" s="30">
        <f t="shared" si="132"/>
        <v>131.92505</v>
      </c>
      <c r="R896" s="143"/>
      <c r="S896" s="152"/>
    </row>
    <row r="897" spans="1:19" ht="22.5">
      <c r="A897" s="325"/>
      <c r="B897" s="331"/>
      <c r="C897" s="367"/>
      <c r="D897" s="367"/>
      <c r="E897" s="318"/>
      <c r="F897" s="364"/>
      <c r="G897" s="364"/>
      <c r="H897" s="364"/>
      <c r="I897" s="99" t="s">
        <v>181</v>
      </c>
      <c r="J897" s="325"/>
      <c r="K897" s="101" t="s">
        <v>11</v>
      </c>
      <c r="L897" s="53"/>
      <c r="M897" s="13"/>
      <c r="N897" s="13"/>
      <c r="O897" s="53">
        <v>1.7789999999999999</v>
      </c>
      <c r="P897" s="53"/>
      <c r="Q897" s="13">
        <f t="shared" si="132"/>
        <v>1.7789999999999999</v>
      </c>
      <c r="R897" s="143"/>
      <c r="S897" s="152"/>
    </row>
    <row r="898" spans="1:19" ht="22.5">
      <c r="A898" s="325"/>
      <c r="B898" s="331"/>
      <c r="C898" s="367"/>
      <c r="D898" s="367"/>
      <c r="E898" s="318"/>
      <c r="F898" s="364"/>
      <c r="G898" s="364"/>
      <c r="H898" s="364"/>
      <c r="I898" s="99" t="s">
        <v>16</v>
      </c>
      <c r="J898" s="325"/>
      <c r="K898" s="101" t="s">
        <v>12</v>
      </c>
      <c r="L898" s="53"/>
      <c r="M898" s="13"/>
      <c r="N898" s="13">
        <v>34.149700000000003</v>
      </c>
      <c r="O898" s="53">
        <v>59.0779</v>
      </c>
      <c r="P898" s="53">
        <v>34.426450000000003</v>
      </c>
      <c r="Q898" s="13">
        <f t="shared" si="132"/>
        <v>127.65405</v>
      </c>
      <c r="R898" s="143"/>
      <c r="S898" s="152"/>
    </row>
    <row r="899" spans="1:19" ht="45">
      <c r="A899" s="325"/>
      <c r="B899" s="331"/>
      <c r="C899" s="367"/>
      <c r="D899" s="367"/>
      <c r="E899" s="318"/>
      <c r="F899" s="364"/>
      <c r="G899" s="364"/>
      <c r="H899" s="364"/>
      <c r="I899" s="99" t="s">
        <v>18</v>
      </c>
      <c r="J899" s="325"/>
      <c r="K899" s="101" t="s">
        <v>17</v>
      </c>
      <c r="L899" s="53"/>
      <c r="M899" s="13"/>
      <c r="N899" s="13"/>
      <c r="O899" s="53">
        <v>2.492</v>
      </c>
      <c r="P899" s="53"/>
      <c r="Q899" s="13">
        <f t="shared" si="132"/>
        <v>2.492</v>
      </c>
      <c r="R899" s="143"/>
      <c r="S899" s="152"/>
    </row>
    <row r="900" spans="1:19">
      <c r="A900" s="325"/>
      <c r="B900" s="331"/>
      <c r="C900" s="367"/>
      <c r="D900" s="367"/>
      <c r="E900" s="318"/>
      <c r="F900" s="364"/>
      <c r="G900" s="364"/>
      <c r="H900" s="364"/>
      <c r="I900" s="114" t="s">
        <v>71</v>
      </c>
      <c r="J900" s="325"/>
      <c r="K900" s="100" t="s">
        <v>43</v>
      </c>
      <c r="L900" s="53"/>
      <c r="M900" s="53"/>
      <c r="N900" s="54">
        <f>SUM(N901:N905)</f>
        <v>636.19489999999996</v>
      </c>
      <c r="O900" s="54">
        <f>SUM(O901:O905)</f>
        <v>876.14280000000008</v>
      </c>
      <c r="P900" s="54">
        <f>P901+P902+P904+P905</f>
        <v>759.51215000000002</v>
      </c>
      <c r="Q900" s="30">
        <f t="shared" si="132"/>
        <v>2271.8498500000001</v>
      </c>
      <c r="R900" s="143"/>
      <c r="S900" s="360"/>
    </row>
    <row r="901" spans="1:19" ht="22.5">
      <c r="A901" s="325"/>
      <c r="B901" s="331"/>
      <c r="C901" s="367"/>
      <c r="D901" s="367"/>
      <c r="E901" s="318"/>
      <c r="F901" s="364"/>
      <c r="G901" s="364"/>
      <c r="H901" s="364"/>
      <c r="I901" s="99" t="s">
        <v>181</v>
      </c>
      <c r="J901" s="325"/>
      <c r="K901" s="101" t="s">
        <v>11</v>
      </c>
      <c r="L901" s="53"/>
      <c r="M901" s="13"/>
      <c r="N901" s="13">
        <v>601.17489999999998</v>
      </c>
      <c r="O901" s="53">
        <v>284.2294</v>
      </c>
      <c r="P901" s="53"/>
      <c r="Q901" s="13">
        <f t="shared" si="132"/>
        <v>885.40429999999992</v>
      </c>
      <c r="R901" s="143"/>
      <c r="S901" s="360"/>
    </row>
    <row r="902" spans="1:19" ht="22.5">
      <c r="A902" s="325"/>
      <c r="B902" s="331"/>
      <c r="C902" s="367"/>
      <c r="D902" s="367"/>
      <c r="E902" s="318"/>
      <c r="F902" s="364"/>
      <c r="G902" s="364"/>
      <c r="H902" s="364"/>
      <c r="I902" s="99" t="s">
        <v>33</v>
      </c>
      <c r="J902" s="325"/>
      <c r="K902" s="101" t="s">
        <v>40</v>
      </c>
      <c r="L902" s="53"/>
      <c r="M902" s="13"/>
      <c r="N902" s="13">
        <v>6.01</v>
      </c>
      <c r="O902" s="53">
        <v>10.476000000000001</v>
      </c>
      <c r="P902" s="53">
        <v>751.51215000000002</v>
      </c>
      <c r="Q902" s="13">
        <f t="shared" si="132"/>
        <v>767.99815000000001</v>
      </c>
      <c r="R902" s="143"/>
      <c r="S902" s="360"/>
    </row>
    <row r="903" spans="1:19" ht="45">
      <c r="A903" s="325"/>
      <c r="B903" s="331"/>
      <c r="C903" s="367"/>
      <c r="D903" s="367"/>
      <c r="E903" s="318"/>
      <c r="F903" s="364"/>
      <c r="G903" s="364"/>
      <c r="H903" s="364"/>
      <c r="I903" s="99" t="s">
        <v>18</v>
      </c>
      <c r="J903" s="325"/>
      <c r="K903" s="101" t="s">
        <v>17</v>
      </c>
      <c r="L903" s="53"/>
      <c r="M903" s="13"/>
      <c r="N903" s="13"/>
      <c r="O903" s="53">
        <v>541.87670000000003</v>
      </c>
      <c r="P903" s="53"/>
      <c r="Q903" s="13">
        <f t="shared" si="132"/>
        <v>541.87670000000003</v>
      </c>
      <c r="R903" s="143"/>
      <c r="S903" s="360"/>
    </row>
    <row r="904" spans="1:19">
      <c r="A904" s="325"/>
      <c r="B904" s="331"/>
      <c r="C904" s="367"/>
      <c r="D904" s="367"/>
      <c r="E904" s="318"/>
      <c r="F904" s="364"/>
      <c r="G904" s="364"/>
      <c r="H904" s="364"/>
      <c r="I904" s="99" t="s">
        <v>224</v>
      </c>
      <c r="J904" s="325"/>
      <c r="K904" s="101" t="s">
        <v>74</v>
      </c>
      <c r="L904" s="53"/>
      <c r="M904" s="13"/>
      <c r="N904" s="13">
        <v>12.358000000000001</v>
      </c>
      <c r="O904" s="53">
        <v>20</v>
      </c>
      <c r="P904" s="53">
        <v>8</v>
      </c>
      <c r="Q904" s="13">
        <f t="shared" si="132"/>
        <v>40.358000000000004</v>
      </c>
      <c r="R904" s="143"/>
      <c r="S904" s="360"/>
    </row>
    <row r="905" spans="1:19" ht="22.5">
      <c r="A905" s="325"/>
      <c r="B905" s="331"/>
      <c r="C905" s="367"/>
      <c r="D905" s="367"/>
      <c r="E905" s="318"/>
      <c r="F905" s="364"/>
      <c r="G905" s="364"/>
      <c r="H905" s="364"/>
      <c r="I905" s="99" t="s">
        <v>225</v>
      </c>
      <c r="J905" s="325"/>
      <c r="K905" s="101" t="s">
        <v>75</v>
      </c>
      <c r="L905" s="53"/>
      <c r="M905" s="13"/>
      <c r="N905" s="13">
        <v>16.652000000000001</v>
      </c>
      <c r="O905" s="53">
        <v>19.560700000000001</v>
      </c>
      <c r="P905" s="53"/>
      <c r="Q905" s="13">
        <f t="shared" si="132"/>
        <v>36.212699999999998</v>
      </c>
      <c r="R905" s="143"/>
      <c r="S905" s="360"/>
    </row>
    <row r="906" spans="1:19" ht="90">
      <c r="A906" s="325"/>
      <c r="B906" s="331"/>
      <c r="C906" s="367"/>
      <c r="D906" s="367"/>
      <c r="E906" s="318"/>
      <c r="F906" s="364"/>
      <c r="G906" s="364"/>
      <c r="H906" s="364"/>
      <c r="I906" s="99" t="s">
        <v>60</v>
      </c>
      <c r="J906" s="325"/>
      <c r="K906" s="100" t="s">
        <v>51</v>
      </c>
      <c r="L906" s="54"/>
      <c r="M906" s="54"/>
      <c r="N906" s="54">
        <f t="shared" ref="N906" si="147">+N907</f>
        <v>29.327000000000002</v>
      </c>
      <c r="O906" s="54"/>
      <c r="P906" s="54"/>
      <c r="Q906" s="30">
        <f t="shared" si="132"/>
        <v>29.327000000000002</v>
      </c>
      <c r="R906" s="143"/>
      <c r="S906" s="152"/>
    </row>
    <row r="907" spans="1:19" ht="22.5">
      <c r="A907" s="325"/>
      <c r="B907" s="331"/>
      <c r="C907" s="367"/>
      <c r="D907" s="367"/>
      <c r="E907" s="318"/>
      <c r="F907" s="364"/>
      <c r="G907" s="364"/>
      <c r="H907" s="364"/>
      <c r="I907" s="99" t="s">
        <v>16</v>
      </c>
      <c r="J907" s="325"/>
      <c r="K907" s="101" t="s">
        <v>12</v>
      </c>
      <c r="L907" s="53"/>
      <c r="M907" s="13"/>
      <c r="N907" s="13">
        <v>29.327000000000002</v>
      </c>
      <c r="O907" s="53"/>
      <c r="P907" s="53"/>
      <c r="Q907" s="13">
        <f t="shared" si="132"/>
        <v>29.327000000000002</v>
      </c>
      <c r="R907" s="143"/>
      <c r="S907" s="152"/>
    </row>
    <row r="908" spans="1:19" ht="22.5">
      <c r="A908" s="325"/>
      <c r="B908" s="331"/>
      <c r="C908" s="367"/>
      <c r="D908" s="367"/>
      <c r="E908" s="318"/>
      <c r="F908" s="364"/>
      <c r="G908" s="364"/>
      <c r="H908" s="364"/>
      <c r="I908" s="99" t="s">
        <v>219</v>
      </c>
      <c r="J908" s="325"/>
      <c r="K908" s="100" t="s">
        <v>31</v>
      </c>
      <c r="L908" s="54"/>
      <c r="M908" s="54"/>
      <c r="N908" s="54">
        <f>SUM(N909:N911)</f>
        <v>748.72799999999995</v>
      </c>
      <c r="O908" s="54">
        <f>SUM(O909:O911)</f>
        <v>1326.0185999999999</v>
      </c>
      <c r="P908" s="54">
        <f>SUM(P909:P911)</f>
        <v>594.01890000000003</v>
      </c>
      <c r="Q908" s="30">
        <f t="shared" ref="Q908:Q971" si="148">M908+N908+O908+P908</f>
        <v>2668.7655</v>
      </c>
      <c r="R908" s="143"/>
      <c r="S908" s="152"/>
    </row>
    <row r="909" spans="1:19" ht="22.5">
      <c r="A909" s="325"/>
      <c r="B909" s="331"/>
      <c r="C909" s="367"/>
      <c r="D909" s="367"/>
      <c r="E909" s="318"/>
      <c r="F909" s="364"/>
      <c r="G909" s="364"/>
      <c r="H909" s="364"/>
      <c r="I909" s="99" t="s">
        <v>181</v>
      </c>
      <c r="J909" s="325"/>
      <c r="K909" s="101" t="s">
        <v>11</v>
      </c>
      <c r="L909" s="53"/>
      <c r="M909" s="13"/>
      <c r="N909" s="13">
        <v>748.72799999999995</v>
      </c>
      <c r="O909" s="53">
        <v>1165.6199999999999</v>
      </c>
      <c r="P909" s="53"/>
      <c r="Q909" s="13">
        <f t="shared" si="148"/>
        <v>1914.348</v>
      </c>
      <c r="R909" s="143"/>
      <c r="S909" s="152"/>
    </row>
    <row r="910" spans="1:19" ht="22.5">
      <c r="A910" s="325"/>
      <c r="B910" s="331"/>
      <c r="C910" s="367"/>
      <c r="D910" s="367"/>
      <c r="E910" s="318"/>
      <c r="F910" s="364"/>
      <c r="G910" s="364"/>
      <c r="H910" s="364"/>
      <c r="I910" s="99" t="s">
        <v>16</v>
      </c>
      <c r="J910" s="325"/>
      <c r="K910" s="101" t="s">
        <v>12</v>
      </c>
      <c r="L910" s="53"/>
      <c r="M910" s="13"/>
      <c r="N910" s="13"/>
      <c r="O910" s="53">
        <v>160.39859999999999</v>
      </c>
      <c r="P910" s="53">
        <v>16.696999999999999</v>
      </c>
      <c r="Q910" s="13">
        <f t="shared" si="148"/>
        <v>177.09559999999999</v>
      </c>
      <c r="R910" s="143"/>
      <c r="S910" s="238"/>
    </row>
    <row r="911" spans="1:19" ht="22.5">
      <c r="A911" s="325"/>
      <c r="B911" s="331"/>
      <c r="C911" s="367"/>
      <c r="D911" s="367"/>
      <c r="E911" s="318"/>
      <c r="F911" s="364"/>
      <c r="G911" s="364"/>
      <c r="H911" s="364"/>
      <c r="I911" s="99" t="s">
        <v>33</v>
      </c>
      <c r="J911" s="325"/>
      <c r="K911" s="101" t="s">
        <v>40</v>
      </c>
      <c r="L911" s="53"/>
      <c r="M911" s="13"/>
      <c r="N911" s="13"/>
      <c r="O911" s="53"/>
      <c r="P911" s="53">
        <v>577.32190000000003</v>
      </c>
      <c r="Q911" s="13">
        <f t="shared" si="148"/>
        <v>577.32190000000003</v>
      </c>
      <c r="R911" s="143"/>
      <c r="S911" s="238"/>
    </row>
    <row r="912" spans="1:19">
      <c r="A912" s="325"/>
      <c r="B912" s="331"/>
      <c r="C912" s="367"/>
      <c r="D912" s="367"/>
      <c r="E912" s="318"/>
      <c r="F912" s="364"/>
      <c r="G912" s="364"/>
      <c r="H912" s="364"/>
      <c r="I912" s="99" t="s">
        <v>220</v>
      </c>
      <c r="J912" s="325"/>
      <c r="K912" s="100" t="s">
        <v>44</v>
      </c>
      <c r="L912" s="54"/>
      <c r="M912" s="54"/>
      <c r="N912" s="54">
        <f t="shared" ref="N912:P912" si="149">+N913</f>
        <v>2.286</v>
      </c>
      <c r="O912" s="54">
        <f t="shared" si="149"/>
        <v>21.15</v>
      </c>
      <c r="P912" s="54">
        <f t="shared" si="149"/>
        <v>34.65</v>
      </c>
      <c r="Q912" s="30">
        <f t="shared" si="148"/>
        <v>58.085999999999999</v>
      </c>
      <c r="R912" s="143"/>
      <c r="S912" s="238"/>
    </row>
    <row r="913" spans="1:19" ht="22.5">
      <c r="A913" s="325"/>
      <c r="B913" s="331"/>
      <c r="C913" s="367"/>
      <c r="D913" s="367"/>
      <c r="E913" s="318"/>
      <c r="F913" s="364"/>
      <c r="G913" s="364"/>
      <c r="H913" s="364"/>
      <c r="I913" s="99" t="s">
        <v>16</v>
      </c>
      <c r="J913" s="325"/>
      <c r="K913" s="101" t="s">
        <v>12</v>
      </c>
      <c r="L913" s="53"/>
      <c r="M913" s="13"/>
      <c r="N913" s="13">
        <v>2.286</v>
      </c>
      <c r="O913" s="53">
        <v>21.15</v>
      </c>
      <c r="P913" s="53">
        <v>34.65</v>
      </c>
      <c r="Q913" s="13">
        <f t="shared" si="148"/>
        <v>58.085999999999999</v>
      </c>
      <c r="R913" s="143"/>
      <c r="S913" s="238"/>
    </row>
    <row r="914" spans="1:19" ht="45">
      <c r="A914" s="325"/>
      <c r="B914" s="331"/>
      <c r="C914" s="367"/>
      <c r="D914" s="367"/>
      <c r="E914" s="318"/>
      <c r="F914" s="364"/>
      <c r="G914" s="364"/>
      <c r="H914" s="364"/>
      <c r="I914" s="99" t="s">
        <v>65</v>
      </c>
      <c r="J914" s="325"/>
      <c r="K914" s="100" t="s">
        <v>45</v>
      </c>
      <c r="L914" s="54"/>
      <c r="M914" s="54"/>
      <c r="N914" s="54">
        <f t="shared" ref="N914:P914" si="150">+N915</f>
        <v>144.93100000000001</v>
      </c>
      <c r="O914" s="54">
        <f t="shared" si="150"/>
        <v>239.31530000000001</v>
      </c>
      <c r="P914" s="54">
        <f t="shared" si="150"/>
        <v>107.20399999999999</v>
      </c>
      <c r="Q914" s="30">
        <f t="shared" si="148"/>
        <v>491.45030000000003</v>
      </c>
      <c r="R914" s="143"/>
      <c r="S914" s="238"/>
    </row>
    <row r="915" spans="1:19" ht="22.5">
      <c r="A915" s="325"/>
      <c r="B915" s="331"/>
      <c r="C915" s="367"/>
      <c r="D915" s="367"/>
      <c r="E915" s="318"/>
      <c r="F915" s="364"/>
      <c r="G915" s="364"/>
      <c r="H915" s="364"/>
      <c r="I915" s="99" t="s">
        <v>16</v>
      </c>
      <c r="J915" s="325"/>
      <c r="K915" s="101" t="s">
        <v>12</v>
      </c>
      <c r="L915" s="53"/>
      <c r="M915" s="13"/>
      <c r="N915" s="13">
        <v>144.93100000000001</v>
      </c>
      <c r="O915" s="53">
        <v>239.31530000000001</v>
      </c>
      <c r="P915" s="53">
        <v>107.20399999999999</v>
      </c>
      <c r="Q915" s="13">
        <f t="shared" si="148"/>
        <v>491.45030000000003</v>
      </c>
      <c r="R915" s="143"/>
      <c r="S915" s="238"/>
    </row>
    <row r="916" spans="1:19" ht="33.75">
      <c r="A916" s="325"/>
      <c r="B916" s="331"/>
      <c r="C916" s="367"/>
      <c r="D916" s="367"/>
      <c r="E916" s="318"/>
      <c r="F916" s="364"/>
      <c r="G916" s="364"/>
      <c r="H916" s="364"/>
      <c r="I916" s="99" t="s">
        <v>78</v>
      </c>
      <c r="J916" s="325"/>
      <c r="K916" s="100" t="s">
        <v>82</v>
      </c>
      <c r="L916" s="54"/>
      <c r="M916" s="54"/>
      <c r="N916" s="54">
        <f t="shared" ref="N916:P916" si="151">+N917</f>
        <v>8.0614000000000008</v>
      </c>
      <c r="O916" s="54">
        <f t="shared" si="151"/>
        <v>19.959</v>
      </c>
      <c r="P916" s="54">
        <f t="shared" si="151"/>
        <v>10.847799999999999</v>
      </c>
      <c r="Q916" s="30">
        <f t="shared" si="148"/>
        <v>38.868200000000002</v>
      </c>
      <c r="R916" s="143"/>
      <c r="S916" s="238"/>
    </row>
    <row r="917" spans="1:19" ht="22.5">
      <c r="A917" s="325"/>
      <c r="B917" s="331"/>
      <c r="C917" s="367"/>
      <c r="D917" s="367"/>
      <c r="E917" s="318"/>
      <c r="F917" s="364"/>
      <c r="G917" s="364"/>
      <c r="H917" s="364"/>
      <c r="I917" s="99" t="s">
        <v>16</v>
      </c>
      <c r="J917" s="325"/>
      <c r="K917" s="101" t="s">
        <v>12</v>
      </c>
      <c r="L917" s="53"/>
      <c r="M917" s="13"/>
      <c r="N917" s="13">
        <v>8.0614000000000008</v>
      </c>
      <c r="O917" s="53">
        <v>19.959</v>
      </c>
      <c r="P917" s="53">
        <v>10.847799999999999</v>
      </c>
      <c r="Q917" s="13">
        <f t="shared" si="148"/>
        <v>38.868200000000002</v>
      </c>
      <c r="R917" s="143"/>
      <c r="S917" s="238"/>
    </row>
    <row r="918" spans="1:19" ht="45">
      <c r="A918" s="325"/>
      <c r="B918" s="331"/>
      <c r="C918" s="367"/>
      <c r="D918" s="367"/>
      <c r="E918" s="318"/>
      <c r="F918" s="364"/>
      <c r="G918" s="364"/>
      <c r="H918" s="364"/>
      <c r="I918" s="99" t="s">
        <v>66</v>
      </c>
      <c r="J918" s="325"/>
      <c r="K918" s="100" t="s">
        <v>11</v>
      </c>
      <c r="L918" s="54"/>
      <c r="M918" s="54"/>
      <c r="N918" s="54">
        <f t="shared" ref="N918:O918" si="152">+N919</f>
        <v>2.093</v>
      </c>
      <c r="O918" s="54">
        <f t="shared" si="152"/>
        <v>5.3999999999999999E-2</v>
      </c>
      <c r="P918" s="54"/>
      <c r="Q918" s="30">
        <f t="shared" si="148"/>
        <v>2.1469999999999998</v>
      </c>
      <c r="R918" s="143"/>
      <c r="S918" s="238"/>
    </row>
    <row r="919" spans="1:19" ht="22.5">
      <c r="A919" s="325"/>
      <c r="B919" s="331"/>
      <c r="C919" s="367"/>
      <c r="D919" s="367"/>
      <c r="E919" s="318"/>
      <c r="F919" s="364"/>
      <c r="G919" s="364"/>
      <c r="H919" s="364"/>
      <c r="I919" s="99" t="s">
        <v>16</v>
      </c>
      <c r="J919" s="325"/>
      <c r="K919" s="101" t="s">
        <v>12</v>
      </c>
      <c r="L919" s="53"/>
      <c r="M919" s="13"/>
      <c r="N919" s="13">
        <v>2.093</v>
      </c>
      <c r="O919" s="53">
        <v>5.3999999999999999E-2</v>
      </c>
      <c r="P919" s="53"/>
      <c r="Q919" s="13">
        <f t="shared" si="148"/>
        <v>2.1469999999999998</v>
      </c>
      <c r="R919" s="143"/>
      <c r="S919" s="238"/>
    </row>
    <row r="920" spans="1:19" ht="22.5">
      <c r="A920" s="325"/>
      <c r="B920" s="331"/>
      <c r="C920" s="367"/>
      <c r="D920" s="367"/>
      <c r="E920" s="318"/>
      <c r="F920" s="364"/>
      <c r="G920" s="364"/>
      <c r="H920" s="364"/>
      <c r="I920" s="99" t="s">
        <v>79</v>
      </c>
      <c r="J920" s="325"/>
      <c r="K920" s="100" t="s">
        <v>54</v>
      </c>
      <c r="L920" s="54"/>
      <c r="M920" s="54"/>
      <c r="N920" s="54">
        <f t="shared" ref="N920:P920" si="153">+N921+N922+N923+N924</f>
        <v>73.622100000000003</v>
      </c>
      <c r="O920" s="54">
        <f t="shared" si="153"/>
        <v>144.1765</v>
      </c>
      <c r="P920" s="54">
        <f t="shared" si="153"/>
        <v>79.852000000000004</v>
      </c>
      <c r="Q920" s="30">
        <f>M920+N920+O920+P920</f>
        <v>297.65060000000005</v>
      </c>
      <c r="R920" s="143"/>
      <c r="S920" s="238"/>
    </row>
    <row r="921" spans="1:19" ht="22.5">
      <c r="A921" s="325"/>
      <c r="B921" s="331"/>
      <c r="C921" s="367"/>
      <c r="D921" s="367"/>
      <c r="E921" s="318"/>
      <c r="F921" s="364"/>
      <c r="G921" s="364"/>
      <c r="H921" s="364"/>
      <c r="I921" s="99" t="s">
        <v>181</v>
      </c>
      <c r="J921" s="325"/>
      <c r="K921" s="101" t="s">
        <v>11</v>
      </c>
      <c r="L921" s="53"/>
      <c r="M921" s="13"/>
      <c r="N921" s="13"/>
      <c r="O921" s="53">
        <v>28.484999999999999</v>
      </c>
      <c r="P921" s="53"/>
      <c r="Q921" s="13">
        <f t="shared" si="148"/>
        <v>28.484999999999999</v>
      </c>
      <c r="R921" s="143"/>
      <c r="S921" s="238"/>
    </row>
    <row r="922" spans="1:19" ht="22.5">
      <c r="A922" s="325"/>
      <c r="B922" s="331"/>
      <c r="C922" s="367"/>
      <c r="D922" s="367"/>
      <c r="E922" s="318"/>
      <c r="F922" s="364"/>
      <c r="G922" s="364"/>
      <c r="H922" s="364"/>
      <c r="I922" s="99" t="s">
        <v>16</v>
      </c>
      <c r="J922" s="325"/>
      <c r="K922" s="101" t="s">
        <v>12</v>
      </c>
      <c r="L922" s="53"/>
      <c r="M922" s="13"/>
      <c r="N922" s="13">
        <v>48.773299999999999</v>
      </c>
      <c r="O922" s="53">
        <v>88.783500000000004</v>
      </c>
      <c r="P922" s="53">
        <v>79.852000000000004</v>
      </c>
      <c r="Q922" s="13">
        <f t="shared" si="148"/>
        <v>217.40880000000001</v>
      </c>
      <c r="R922" s="143"/>
      <c r="S922" s="238"/>
    </row>
    <row r="923" spans="1:19" ht="45">
      <c r="A923" s="325"/>
      <c r="B923" s="331"/>
      <c r="C923" s="367"/>
      <c r="D923" s="367"/>
      <c r="E923" s="318"/>
      <c r="F923" s="364"/>
      <c r="G923" s="364"/>
      <c r="H923" s="364"/>
      <c r="I923" s="99" t="s">
        <v>18</v>
      </c>
      <c r="J923" s="325"/>
      <c r="K923" s="101" t="s">
        <v>17</v>
      </c>
      <c r="L923" s="53"/>
      <c r="M923" s="13"/>
      <c r="N923" s="13"/>
      <c r="O923" s="53">
        <v>26.908000000000001</v>
      </c>
      <c r="P923" s="53"/>
      <c r="Q923" s="13">
        <f t="shared" si="148"/>
        <v>26.908000000000001</v>
      </c>
      <c r="R923" s="143"/>
      <c r="S923" s="238"/>
    </row>
    <row r="924" spans="1:19" ht="33.75">
      <c r="A924" s="325"/>
      <c r="B924" s="331"/>
      <c r="C924" s="367"/>
      <c r="D924" s="367"/>
      <c r="E924" s="318"/>
      <c r="F924" s="364"/>
      <c r="G924" s="364"/>
      <c r="H924" s="364"/>
      <c r="I924" s="99" t="s">
        <v>190</v>
      </c>
      <c r="J924" s="325"/>
      <c r="K924" s="101" t="s">
        <v>56</v>
      </c>
      <c r="L924" s="53"/>
      <c r="M924" s="13"/>
      <c r="N924" s="13">
        <v>24.848800000000001</v>
      </c>
      <c r="O924" s="53"/>
      <c r="P924" s="53"/>
      <c r="Q924" s="13">
        <f t="shared" si="148"/>
        <v>24.848800000000001</v>
      </c>
      <c r="R924" s="143"/>
      <c r="S924" s="238"/>
    </row>
    <row r="925" spans="1:19" ht="33.75">
      <c r="A925" s="325"/>
      <c r="B925" s="331"/>
      <c r="C925" s="367"/>
      <c r="D925" s="367"/>
      <c r="E925" s="318"/>
      <c r="F925" s="364"/>
      <c r="G925" s="364"/>
      <c r="H925" s="364"/>
      <c r="I925" s="99" t="s">
        <v>86</v>
      </c>
      <c r="J925" s="325"/>
      <c r="K925" s="100" t="s">
        <v>12</v>
      </c>
      <c r="L925" s="30"/>
      <c r="M925" s="30"/>
      <c r="N925" s="30"/>
      <c r="O925" s="30">
        <f t="shared" ref="O925:P925" si="154">+O926</f>
        <v>67.687200000000004</v>
      </c>
      <c r="P925" s="30">
        <f t="shared" si="154"/>
        <v>37.711799999999997</v>
      </c>
      <c r="Q925" s="30">
        <f t="shared" si="148"/>
        <v>105.399</v>
      </c>
      <c r="R925" s="143"/>
      <c r="S925" s="238"/>
    </row>
    <row r="926" spans="1:19" ht="22.5">
      <c r="A926" s="325"/>
      <c r="B926" s="331"/>
      <c r="C926" s="367"/>
      <c r="D926" s="367"/>
      <c r="E926" s="318"/>
      <c r="F926" s="364"/>
      <c r="G926" s="364"/>
      <c r="H926" s="364"/>
      <c r="I926" s="99" t="s">
        <v>16</v>
      </c>
      <c r="J926" s="325"/>
      <c r="K926" s="101" t="s">
        <v>12</v>
      </c>
      <c r="L926" s="53"/>
      <c r="M926" s="13"/>
      <c r="N926" s="13"/>
      <c r="O926" s="53">
        <v>67.687200000000004</v>
      </c>
      <c r="P926" s="53">
        <v>37.711799999999997</v>
      </c>
      <c r="Q926" s="13">
        <f t="shared" si="148"/>
        <v>105.399</v>
      </c>
      <c r="R926" s="143"/>
      <c r="S926" s="238"/>
    </row>
    <row r="927" spans="1:19" ht="157.5">
      <c r="A927" s="325"/>
      <c r="B927" s="331"/>
      <c r="C927" s="367"/>
      <c r="D927" s="367"/>
      <c r="E927" s="318"/>
      <c r="F927" s="364"/>
      <c r="G927" s="364"/>
      <c r="H927" s="364"/>
      <c r="I927" s="99" t="s">
        <v>354</v>
      </c>
      <c r="J927" s="325"/>
      <c r="K927" s="100" t="s">
        <v>70</v>
      </c>
      <c r="L927" s="54"/>
      <c r="M927" s="54"/>
      <c r="N927" s="54">
        <f t="shared" ref="N927:P927" si="155">+N928+N929+N930</f>
        <v>298.64</v>
      </c>
      <c r="O927" s="54">
        <f t="shared" si="155"/>
        <v>522.827</v>
      </c>
      <c r="P927" s="54">
        <f t="shared" si="155"/>
        <v>327.00200000000001</v>
      </c>
      <c r="Q927" s="30">
        <f t="shared" si="148"/>
        <v>1148.4690000000001</v>
      </c>
      <c r="R927" s="143"/>
      <c r="S927" s="238"/>
    </row>
    <row r="928" spans="1:19" ht="22.5">
      <c r="A928" s="325"/>
      <c r="B928" s="331"/>
      <c r="C928" s="367"/>
      <c r="D928" s="367"/>
      <c r="E928" s="318"/>
      <c r="F928" s="364"/>
      <c r="G928" s="364"/>
      <c r="H928" s="364"/>
      <c r="I928" s="99" t="s">
        <v>181</v>
      </c>
      <c r="J928" s="325"/>
      <c r="K928" s="101" t="s">
        <v>11</v>
      </c>
      <c r="L928" s="53"/>
      <c r="M928" s="13"/>
      <c r="N928" s="13">
        <v>99.275999999999996</v>
      </c>
      <c r="O928" s="53">
        <v>165.90600000000001</v>
      </c>
      <c r="P928" s="53"/>
      <c r="Q928" s="13">
        <f t="shared" si="148"/>
        <v>265.18200000000002</v>
      </c>
      <c r="R928" s="143"/>
      <c r="S928" s="238"/>
    </row>
    <row r="929" spans="1:19" ht="22.5">
      <c r="A929" s="325"/>
      <c r="B929" s="331"/>
      <c r="C929" s="367"/>
      <c r="D929" s="367"/>
      <c r="E929" s="318"/>
      <c r="F929" s="364"/>
      <c r="G929" s="364"/>
      <c r="H929" s="364"/>
      <c r="I929" s="99" t="s">
        <v>16</v>
      </c>
      <c r="J929" s="325"/>
      <c r="K929" s="101" t="s">
        <v>12</v>
      </c>
      <c r="L929" s="53"/>
      <c r="M929" s="13"/>
      <c r="N929" s="13">
        <v>90.111000000000004</v>
      </c>
      <c r="O929" s="53">
        <v>282.976</v>
      </c>
      <c r="P929" s="53">
        <v>137.60400000000001</v>
      </c>
      <c r="Q929" s="13">
        <f t="shared" si="148"/>
        <v>510.69100000000003</v>
      </c>
      <c r="R929" s="143"/>
      <c r="S929" s="238"/>
    </row>
    <row r="930" spans="1:19" ht="22.5">
      <c r="A930" s="325"/>
      <c r="B930" s="331"/>
      <c r="C930" s="367"/>
      <c r="D930" s="367"/>
      <c r="E930" s="318"/>
      <c r="F930" s="364"/>
      <c r="G930" s="364"/>
      <c r="H930" s="364"/>
      <c r="I930" s="99" t="s">
        <v>33</v>
      </c>
      <c r="J930" s="325"/>
      <c r="K930" s="101" t="s">
        <v>40</v>
      </c>
      <c r="L930" s="53"/>
      <c r="M930" s="13"/>
      <c r="N930" s="13">
        <v>109.253</v>
      </c>
      <c r="O930" s="53">
        <v>73.944999999999993</v>
      </c>
      <c r="P930" s="53">
        <v>189.398</v>
      </c>
      <c r="Q930" s="13">
        <f t="shared" si="148"/>
        <v>372.596</v>
      </c>
      <c r="R930" s="143"/>
      <c r="S930" s="238"/>
    </row>
    <row r="931" spans="1:19" ht="22.5">
      <c r="A931" s="325"/>
      <c r="B931" s="331"/>
      <c r="C931" s="367"/>
      <c r="D931" s="367"/>
      <c r="E931" s="318"/>
      <c r="F931" s="364"/>
      <c r="G931" s="364"/>
      <c r="H931" s="364"/>
      <c r="I931" s="99" t="s">
        <v>29</v>
      </c>
      <c r="J931" s="325"/>
      <c r="K931" s="100" t="s">
        <v>138</v>
      </c>
      <c r="L931" s="54"/>
      <c r="M931" s="54"/>
      <c r="N931" s="54">
        <f t="shared" ref="N931" si="156">+N932</f>
        <v>5.48</v>
      </c>
      <c r="O931" s="54"/>
      <c r="P931" s="54"/>
      <c r="Q931" s="30">
        <f t="shared" si="148"/>
        <v>5.48</v>
      </c>
      <c r="R931" s="143"/>
      <c r="S931" s="238"/>
    </row>
    <row r="932" spans="1:19" ht="22.5">
      <c r="A932" s="325"/>
      <c r="B932" s="331"/>
      <c r="C932" s="367"/>
      <c r="D932" s="367"/>
      <c r="E932" s="318"/>
      <c r="F932" s="364"/>
      <c r="G932" s="364"/>
      <c r="H932" s="364"/>
      <c r="I932" s="99" t="s">
        <v>16</v>
      </c>
      <c r="J932" s="325"/>
      <c r="K932" s="101" t="s">
        <v>12</v>
      </c>
      <c r="L932" s="53"/>
      <c r="M932" s="13"/>
      <c r="N932" s="13">
        <v>5.48</v>
      </c>
      <c r="O932" s="53"/>
      <c r="P932" s="53"/>
      <c r="Q932" s="13">
        <f t="shared" si="148"/>
        <v>5.48</v>
      </c>
      <c r="R932" s="143"/>
      <c r="S932" s="238"/>
    </row>
    <row r="933" spans="1:19" ht="22.5">
      <c r="A933" s="325"/>
      <c r="B933" s="331"/>
      <c r="C933" s="367"/>
      <c r="D933" s="367"/>
      <c r="E933" s="318"/>
      <c r="F933" s="364"/>
      <c r="G933" s="364"/>
      <c r="H933" s="364"/>
      <c r="I933" s="99" t="s">
        <v>73</v>
      </c>
      <c r="J933" s="325"/>
      <c r="K933" s="100" t="s">
        <v>76</v>
      </c>
      <c r="L933" s="54"/>
      <c r="M933" s="54"/>
      <c r="N933" s="54">
        <f t="shared" ref="N933:P933" si="157">+N934+N935+N936+N937</f>
        <v>56.4315</v>
      </c>
      <c r="O933" s="54">
        <f t="shared" si="157"/>
        <v>135.72620000000001</v>
      </c>
      <c r="P933" s="54">
        <f t="shared" si="157"/>
        <v>80.198700000000002</v>
      </c>
      <c r="Q933" s="13">
        <f t="shared" si="148"/>
        <v>272.35640000000001</v>
      </c>
      <c r="R933" s="143"/>
      <c r="S933" s="238"/>
    </row>
    <row r="934" spans="1:19" ht="22.5">
      <c r="A934" s="325"/>
      <c r="B934" s="331"/>
      <c r="C934" s="367"/>
      <c r="D934" s="367"/>
      <c r="E934" s="318"/>
      <c r="F934" s="364"/>
      <c r="G934" s="364"/>
      <c r="H934" s="364"/>
      <c r="I934" s="99" t="s">
        <v>181</v>
      </c>
      <c r="J934" s="325"/>
      <c r="K934" s="101" t="s">
        <v>11</v>
      </c>
      <c r="L934" s="53"/>
      <c r="M934" s="13"/>
      <c r="N934" s="13"/>
      <c r="O934" s="53">
        <v>36.447000000000003</v>
      </c>
      <c r="P934" s="53"/>
      <c r="Q934" s="13">
        <f t="shared" si="148"/>
        <v>36.447000000000003</v>
      </c>
      <c r="R934" s="143"/>
      <c r="S934" s="238"/>
    </row>
    <row r="935" spans="1:19" ht="22.5">
      <c r="A935" s="325"/>
      <c r="B935" s="331"/>
      <c r="C935" s="367"/>
      <c r="D935" s="367"/>
      <c r="E935" s="318"/>
      <c r="F935" s="364"/>
      <c r="G935" s="364"/>
      <c r="H935" s="364"/>
      <c r="I935" s="99" t="s">
        <v>16</v>
      </c>
      <c r="J935" s="325"/>
      <c r="K935" s="101" t="s">
        <v>12</v>
      </c>
      <c r="L935" s="53"/>
      <c r="M935" s="13"/>
      <c r="N935" s="13">
        <v>42.261499999999998</v>
      </c>
      <c r="O935" s="53">
        <v>90.285200000000003</v>
      </c>
      <c r="P935" s="53">
        <v>80.198700000000002</v>
      </c>
      <c r="Q935" s="13">
        <f t="shared" si="148"/>
        <v>212.74539999999999</v>
      </c>
      <c r="R935" s="143"/>
      <c r="S935" s="238"/>
    </row>
    <row r="936" spans="1:19" ht="45">
      <c r="A936" s="325"/>
      <c r="B936" s="331"/>
      <c r="C936" s="367"/>
      <c r="D936" s="367"/>
      <c r="E936" s="318"/>
      <c r="F936" s="364"/>
      <c r="G936" s="364"/>
      <c r="H936" s="364"/>
      <c r="I936" s="99" t="s">
        <v>18</v>
      </c>
      <c r="J936" s="325"/>
      <c r="K936" s="101" t="s">
        <v>17</v>
      </c>
      <c r="L936" s="53"/>
      <c r="M936" s="13"/>
      <c r="N936" s="13"/>
      <c r="O936" s="53">
        <v>8.9939999999999998</v>
      </c>
      <c r="P936" s="53"/>
      <c r="Q936" s="13">
        <f t="shared" si="148"/>
        <v>8.9939999999999998</v>
      </c>
      <c r="R936" s="143"/>
      <c r="S936" s="238"/>
    </row>
    <row r="937" spans="1:19" ht="33.75">
      <c r="A937" s="325"/>
      <c r="B937" s="331"/>
      <c r="C937" s="367"/>
      <c r="D937" s="367"/>
      <c r="E937" s="318"/>
      <c r="F937" s="364"/>
      <c r="G937" s="364"/>
      <c r="H937" s="364"/>
      <c r="I937" s="99" t="s">
        <v>190</v>
      </c>
      <c r="J937" s="325"/>
      <c r="K937" s="101" t="s">
        <v>56</v>
      </c>
      <c r="L937" s="53"/>
      <c r="M937" s="13"/>
      <c r="N937" s="13">
        <v>14.17</v>
      </c>
      <c r="O937" s="53"/>
      <c r="P937" s="53"/>
      <c r="Q937" s="13">
        <f t="shared" si="148"/>
        <v>14.17</v>
      </c>
      <c r="R937" s="143"/>
      <c r="S937" s="238"/>
    </row>
    <row r="938" spans="1:19" ht="33.75">
      <c r="A938" s="325"/>
      <c r="B938" s="331"/>
      <c r="C938" s="367"/>
      <c r="D938" s="367"/>
      <c r="E938" s="318"/>
      <c r="F938" s="364"/>
      <c r="G938" s="364"/>
      <c r="H938" s="364"/>
      <c r="I938" s="99" t="s">
        <v>81</v>
      </c>
      <c r="J938" s="325"/>
      <c r="K938" s="100" t="s">
        <v>84</v>
      </c>
      <c r="L938" s="30"/>
      <c r="M938" s="30"/>
      <c r="N938" s="30">
        <f t="shared" ref="N938:P938" si="158">+N939</f>
        <v>0</v>
      </c>
      <c r="O938" s="30">
        <f t="shared" si="158"/>
        <v>9.6016999999999992</v>
      </c>
      <c r="P938" s="30">
        <f t="shared" si="158"/>
        <v>0</v>
      </c>
      <c r="Q938" s="30">
        <f t="shared" si="148"/>
        <v>9.6016999999999992</v>
      </c>
      <c r="R938" s="143"/>
      <c r="S938" s="238"/>
    </row>
    <row r="939" spans="1:19" ht="22.5">
      <c r="A939" s="325"/>
      <c r="B939" s="331"/>
      <c r="C939" s="367"/>
      <c r="D939" s="367"/>
      <c r="E939" s="318"/>
      <c r="F939" s="364"/>
      <c r="G939" s="364"/>
      <c r="H939" s="364"/>
      <c r="I939" s="99" t="s">
        <v>16</v>
      </c>
      <c r="J939" s="325"/>
      <c r="K939" s="101" t="s">
        <v>12</v>
      </c>
      <c r="L939" s="53"/>
      <c r="M939" s="13"/>
      <c r="N939" s="13"/>
      <c r="O939" s="53">
        <v>9.6016999999999992</v>
      </c>
      <c r="P939" s="53"/>
      <c r="Q939" s="13">
        <f t="shared" si="148"/>
        <v>9.6016999999999992</v>
      </c>
      <c r="R939" s="143"/>
      <c r="S939" s="238"/>
    </row>
    <row r="940" spans="1:19" ht="11.25" customHeight="1">
      <c r="A940" s="325">
        <v>18</v>
      </c>
      <c r="B940" s="331" t="s">
        <v>355</v>
      </c>
      <c r="C940" s="367"/>
      <c r="D940" s="367"/>
      <c r="E940" s="318"/>
      <c r="F940" s="364"/>
      <c r="G940" s="364"/>
      <c r="H940" s="364"/>
      <c r="I940" s="97" t="s">
        <v>13</v>
      </c>
      <c r="J940" s="325"/>
      <c r="K940" s="237"/>
      <c r="L940" s="30"/>
      <c r="M940" s="30"/>
      <c r="N940" s="30">
        <f>+N941</f>
        <v>0</v>
      </c>
      <c r="O940" s="30">
        <f>+O941</f>
        <v>67.687200000000004</v>
      </c>
      <c r="P940" s="30">
        <f>+P941</f>
        <v>37.711799999999997</v>
      </c>
      <c r="Q940" s="13">
        <f t="shared" si="148"/>
        <v>105.399</v>
      </c>
      <c r="R940" s="143"/>
      <c r="S940" s="238"/>
    </row>
    <row r="941" spans="1:19" ht="33.75">
      <c r="A941" s="325"/>
      <c r="B941" s="331"/>
      <c r="C941" s="367"/>
      <c r="D941" s="367"/>
      <c r="E941" s="318"/>
      <c r="F941" s="364"/>
      <c r="G941" s="364"/>
      <c r="H941" s="364"/>
      <c r="I941" s="99" t="s">
        <v>86</v>
      </c>
      <c r="J941" s="325"/>
      <c r="K941" s="34" t="s">
        <v>12</v>
      </c>
      <c r="L941" s="53"/>
      <c r="M941" s="53"/>
      <c r="N941" s="53">
        <f t="shared" ref="N941" si="159">N942</f>
        <v>0</v>
      </c>
      <c r="O941" s="53">
        <f>O942</f>
        <v>67.687200000000004</v>
      </c>
      <c r="P941" s="53">
        <f>P942</f>
        <v>37.711799999999997</v>
      </c>
      <c r="Q941" s="30">
        <f t="shared" si="148"/>
        <v>105.399</v>
      </c>
      <c r="R941" s="143"/>
      <c r="S941" s="359"/>
    </row>
    <row r="942" spans="1:19" ht="22.5">
      <c r="A942" s="325"/>
      <c r="B942" s="331"/>
      <c r="C942" s="367"/>
      <c r="D942" s="367"/>
      <c r="E942" s="318"/>
      <c r="F942" s="364"/>
      <c r="G942" s="364"/>
      <c r="H942" s="364"/>
      <c r="I942" s="99" t="s">
        <v>16</v>
      </c>
      <c r="J942" s="325"/>
      <c r="K942" s="237" t="s">
        <v>12</v>
      </c>
      <c r="L942" s="13"/>
      <c r="M942" s="13"/>
      <c r="N942" s="13"/>
      <c r="O942" s="53">
        <v>67.687200000000004</v>
      </c>
      <c r="P942" s="53">
        <v>37.711799999999997</v>
      </c>
      <c r="Q942" s="13">
        <f t="shared" si="148"/>
        <v>105.399</v>
      </c>
      <c r="R942" s="143"/>
      <c r="S942" s="359"/>
    </row>
    <row r="943" spans="1:19" ht="11.25" customHeight="1">
      <c r="A943" s="325">
        <v>19</v>
      </c>
      <c r="B943" s="331" t="s">
        <v>390</v>
      </c>
      <c r="C943" s="367"/>
      <c r="D943" s="367"/>
      <c r="E943" s="318"/>
      <c r="F943" s="364"/>
      <c r="G943" s="364"/>
      <c r="H943" s="364"/>
      <c r="I943" s="97" t="s">
        <v>13</v>
      </c>
      <c r="J943" s="325">
        <v>454</v>
      </c>
      <c r="K943" s="237"/>
      <c r="L943" s="30"/>
      <c r="M943" s="30"/>
      <c r="N943" s="30">
        <f>+N944+N948</f>
        <v>26.207899999999999</v>
      </c>
      <c r="O943" s="30">
        <f>+O944+O948</f>
        <v>62.308900000000001</v>
      </c>
      <c r="P943" s="30">
        <f>+P944+P948</f>
        <v>30.9846</v>
      </c>
      <c r="Q943" s="13">
        <f t="shared" si="148"/>
        <v>119.5014</v>
      </c>
      <c r="R943" s="143"/>
      <c r="S943" s="238"/>
    </row>
    <row r="944" spans="1:19" ht="45">
      <c r="A944" s="325"/>
      <c r="B944" s="331"/>
      <c r="C944" s="367"/>
      <c r="D944" s="367"/>
      <c r="E944" s="318"/>
      <c r="F944" s="364"/>
      <c r="G944" s="364"/>
      <c r="H944" s="364"/>
      <c r="I944" s="99" t="s">
        <v>87</v>
      </c>
      <c r="J944" s="325"/>
      <c r="K944" s="100" t="s">
        <v>10</v>
      </c>
      <c r="L944" s="53"/>
      <c r="M944" s="53"/>
      <c r="N944" s="54">
        <f>SUM(N945:N947)</f>
        <v>26.207899999999999</v>
      </c>
      <c r="O944" s="54">
        <f>SUM(O945:O947)</f>
        <v>61.834000000000003</v>
      </c>
      <c r="P944" s="54">
        <f>SUM(P945:P947)</f>
        <v>30.9846</v>
      </c>
      <c r="Q944" s="30">
        <f t="shared" si="148"/>
        <v>119.0265</v>
      </c>
      <c r="R944" s="143"/>
      <c r="S944" s="359"/>
    </row>
    <row r="945" spans="1:19" ht="22.5">
      <c r="A945" s="325"/>
      <c r="B945" s="331"/>
      <c r="C945" s="367"/>
      <c r="D945" s="367"/>
      <c r="E945" s="318"/>
      <c r="F945" s="364"/>
      <c r="G945" s="364"/>
      <c r="H945" s="364"/>
      <c r="I945" s="99" t="s">
        <v>181</v>
      </c>
      <c r="J945" s="325"/>
      <c r="K945" s="101" t="s">
        <v>11</v>
      </c>
      <c r="L945" s="13"/>
      <c r="M945" s="13"/>
      <c r="N945" s="13"/>
      <c r="O945" s="53">
        <v>1.4346000000000001</v>
      </c>
      <c r="P945" s="155"/>
      <c r="Q945" s="13">
        <f t="shared" si="148"/>
        <v>1.4346000000000001</v>
      </c>
      <c r="R945" s="143"/>
      <c r="S945" s="359"/>
    </row>
    <row r="946" spans="1:19" ht="22.5">
      <c r="A946" s="325"/>
      <c r="B946" s="331"/>
      <c r="C946" s="367"/>
      <c r="D946" s="367"/>
      <c r="E946" s="318"/>
      <c r="F946" s="364"/>
      <c r="G946" s="364"/>
      <c r="H946" s="364"/>
      <c r="I946" s="99" t="s">
        <v>16</v>
      </c>
      <c r="J946" s="325"/>
      <c r="K946" s="101" t="s">
        <v>12</v>
      </c>
      <c r="L946" s="13"/>
      <c r="M946" s="13"/>
      <c r="N946" s="13">
        <v>26.207899999999999</v>
      </c>
      <c r="O946" s="53">
        <v>58.371400000000001</v>
      </c>
      <c r="P946" s="53">
        <v>30.9846</v>
      </c>
      <c r="Q946" s="13">
        <f t="shared" si="148"/>
        <v>115.5639</v>
      </c>
      <c r="R946" s="143"/>
      <c r="S946" s="359"/>
    </row>
    <row r="947" spans="1:19" ht="45">
      <c r="A947" s="325"/>
      <c r="B947" s="331"/>
      <c r="C947" s="367"/>
      <c r="D947" s="367"/>
      <c r="E947" s="318"/>
      <c r="F947" s="364"/>
      <c r="G947" s="364"/>
      <c r="H947" s="364"/>
      <c r="I947" s="99" t="s">
        <v>18</v>
      </c>
      <c r="J947" s="325"/>
      <c r="K947" s="101" t="s">
        <v>17</v>
      </c>
      <c r="L947" s="13"/>
      <c r="M947" s="13"/>
      <c r="N947" s="13"/>
      <c r="O947" s="53">
        <v>2.028</v>
      </c>
      <c r="P947" s="155"/>
      <c r="Q947" s="13">
        <f t="shared" si="148"/>
        <v>2.028</v>
      </c>
      <c r="R947" s="143"/>
      <c r="S947" s="359"/>
    </row>
    <row r="948" spans="1:19" ht="22.5">
      <c r="A948" s="325"/>
      <c r="B948" s="331"/>
      <c r="C948" s="367"/>
      <c r="D948" s="367"/>
      <c r="E948" s="318"/>
      <c r="F948" s="364"/>
      <c r="G948" s="364"/>
      <c r="H948" s="364"/>
      <c r="I948" s="99" t="s">
        <v>29</v>
      </c>
      <c r="J948" s="325"/>
      <c r="K948" s="100" t="s">
        <v>45</v>
      </c>
      <c r="L948" s="13"/>
      <c r="M948" s="13"/>
      <c r="N948" s="136">
        <f>N949</f>
        <v>0</v>
      </c>
      <c r="O948" s="136">
        <f>O949</f>
        <v>0.47489999999999999</v>
      </c>
      <c r="P948" s="136"/>
      <c r="Q948" s="30">
        <f t="shared" si="148"/>
        <v>0.47489999999999999</v>
      </c>
      <c r="R948" s="143"/>
      <c r="S948" s="359"/>
    </row>
    <row r="949" spans="1:19" ht="22.5">
      <c r="A949" s="325"/>
      <c r="B949" s="331"/>
      <c r="C949" s="367"/>
      <c r="D949" s="367"/>
      <c r="E949" s="318"/>
      <c r="F949" s="364"/>
      <c r="G949" s="364"/>
      <c r="H949" s="364"/>
      <c r="I949" s="99" t="s">
        <v>16</v>
      </c>
      <c r="J949" s="325"/>
      <c r="K949" s="101" t="s">
        <v>12</v>
      </c>
      <c r="L949" s="13"/>
      <c r="M949" s="13"/>
      <c r="N949" s="13"/>
      <c r="O949" s="53">
        <v>0.47489999999999999</v>
      </c>
      <c r="P949" s="155"/>
      <c r="Q949" s="13">
        <f t="shared" si="148"/>
        <v>0.47489999999999999</v>
      </c>
      <c r="R949" s="143"/>
      <c r="S949" s="359"/>
    </row>
    <row r="950" spans="1:19" ht="15.75" customHeight="1">
      <c r="A950" s="325">
        <v>20</v>
      </c>
      <c r="B950" s="331" t="s">
        <v>391</v>
      </c>
      <c r="C950" s="367"/>
      <c r="D950" s="367"/>
      <c r="E950" s="318"/>
      <c r="F950" s="364"/>
      <c r="G950" s="364"/>
      <c r="H950" s="364"/>
      <c r="I950" s="97" t="s">
        <v>13</v>
      </c>
      <c r="J950" s="325">
        <v>456</v>
      </c>
      <c r="K950" s="237"/>
      <c r="L950" s="30"/>
      <c r="M950" s="30"/>
      <c r="N950" s="30">
        <f>+N951+N955+N957+N961+N963</f>
        <v>88.60860000000001</v>
      </c>
      <c r="O950" s="30">
        <f>+O951+O955+O957+O961+O963</f>
        <v>1044.9676499999998</v>
      </c>
      <c r="P950" s="30">
        <f>+P951+P955+P957+P961+P963</f>
        <v>80.1601</v>
      </c>
      <c r="Q950" s="30">
        <f t="shared" si="148"/>
        <v>1213.7363499999999</v>
      </c>
      <c r="R950" s="143"/>
      <c r="S950" s="359"/>
    </row>
    <row r="951" spans="1:19" ht="67.5">
      <c r="A951" s="325"/>
      <c r="B951" s="331"/>
      <c r="C951" s="367"/>
      <c r="D951" s="367"/>
      <c r="E951" s="318"/>
      <c r="F951" s="364"/>
      <c r="G951" s="364"/>
      <c r="H951" s="364"/>
      <c r="I951" s="99" t="s">
        <v>88</v>
      </c>
      <c r="J951" s="325"/>
      <c r="K951" s="100" t="s">
        <v>10</v>
      </c>
      <c r="L951" s="53"/>
      <c r="M951" s="53"/>
      <c r="N951" s="54">
        <f>N952+N953+N954</f>
        <v>32.380000000000003</v>
      </c>
      <c r="O951" s="54">
        <f>O952+O953+O954</f>
        <v>48.006149999999998</v>
      </c>
      <c r="P951" s="136">
        <f>P952+P953+P954</f>
        <v>22.335799999999999</v>
      </c>
      <c r="Q951" s="30">
        <f t="shared" si="148"/>
        <v>102.72194999999999</v>
      </c>
      <c r="R951" s="143"/>
      <c r="S951" s="359"/>
    </row>
    <row r="952" spans="1:19" ht="22.5">
      <c r="A952" s="325"/>
      <c r="B952" s="331"/>
      <c r="C952" s="367"/>
      <c r="D952" s="367"/>
      <c r="E952" s="318"/>
      <c r="F952" s="364"/>
      <c r="G952" s="364"/>
      <c r="H952" s="364"/>
      <c r="I952" s="99" t="s">
        <v>181</v>
      </c>
      <c r="J952" s="325"/>
      <c r="K952" s="101" t="s">
        <v>11</v>
      </c>
      <c r="L952" s="13"/>
      <c r="M952" s="13"/>
      <c r="N952" s="13"/>
      <c r="O952" s="53">
        <v>0.63900000000000001</v>
      </c>
      <c r="P952" s="53"/>
      <c r="Q952" s="13">
        <f t="shared" si="148"/>
        <v>0.63900000000000001</v>
      </c>
      <c r="R952" s="143"/>
      <c r="S952" s="359"/>
    </row>
    <row r="953" spans="1:19" ht="22.5">
      <c r="A953" s="325"/>
      <c r="B953" s="331"/>
      <c r="C953" s="367"/>
      <c r="D953" s="367"/>
      <c r="E953" s="318"/>
      <c r="F953" s="364"/>
      <c r="G953" s="364"/>
      <c r="H953" s="364"/>
      <c r="I953" s="99" t="s">
        <v>16</v>
      </c>
      <c r="J953" s="325"/>
      <c r="K953" s="101" t="s">
        <v>12</v>
      </c>
      <c r="L953" s="13"/>
      <c r="M953" s="13"/>
      <c r="N953" s="13">
        <v>32.380000000000003</v>
      </c>
      <c r="O953" s="53">
        <v>46.473149999999997</v>
      </c>
      <c r="P953" s="53">
        <v>22.335799999999999</v>
      </c>
      <c r="Q953" s="13">
        <f t="shared" si="148"/>
        <v>101.18895000000001</v>
      </c>
      <c r="R953" s="143"/>
      <c r="S953" s="359"/>
    </row>
    <row r="954" spans="1:19" ht="45">
      <c r="A954" s="325"/>
      <c r="B954" s="331"/>
      <c r="C954" s="367"/>
      <c r="D954" s="367"/>
      <c r="E954" s="318"/>
      <c r="F954" s="364"/>
      <c r="G954" s="364"/>
      <c r="H954" s="364"/>
      <c r="I954" s="99" t="s">
        <v>18</v>
      </c>
      <c r="J954" s="325"/>
      <c r="K954" s="101" t="s">
        <v>17</v>
      </c>
      <c r="L954" s="13"/>
      <c r="M954" s="13"/>
      <c r="N954" s="13"/>
      <c r="O954" s="53">
        <v>0.89400000000000002</v>
      </c>
      <c r="P954" s="53"/>
      <c r="Q954" s="13">
        <f t="shared" si="148"/>
        <v>0.89400000000000002</v>
      </c>
      <c r="R954" s="143"/>
      <c r="S954" s="359"/>
    </row>
    <row r="955" spans="1:19" ht="22.5">
      <c r="A955" s="325"/>
      <c r="B955" s="331"/>
      <c r="C955" s="367"/>
      <c r="D955" s="367"/>
      <c r="E955" s="318"/>
      <c r="F955" s="364"/>
      <c r="G955" s="364"/>
      <c r="H955" s="364"/>
      <c r="I955" s="99" t="s">
        <v>90</v>
      </c>
      <c r="J955" s="325"/>
      <c r="K955" s="100" t="s">
        <v>43</v>
      </c>
      <c r="L955" s="13"/>
      <c r="M955" s="13"/>
      <c r="N955" s="54">
        <f>N956</f>
        <v>29.693999999999999</v>
      </c>
      <c r="O955" s="54">
        <f>O956</f>
        <v>59.908499999999997</v>
      </c>
      <c r="P955" s="54">
        <f>P956</f>
        <v>17.037800000000001</v>
      </c>
      <c r="Q955" s="30">
        <f t="shared" si="148"/>
        <v>106.6403</v>
      </c>
      <c r="R955" s="143"/>
      <c r="S955" s="359"/>
    </row>
    <row r="956" spans="1:19" ht="22.5">
      <c r="A956" s="325"/>
      <c r="B956" s="331"/>
      <c r="C956" s="367"/>
      <c r="D956" s="367"/>
      <c r="E956" s="318"/>
      <c r="F956" s="364"/>
      <c r="G956" s="364"/>
      <c r="H956" s="364"/>
      <c r="I956" s="99" t="s">
        <v>16</v>
      </c>
      <c r="J956" s="325"/>
      <c r="K956" s="101" t="s">
        <v>12</v>
      </c>
      <c r="L956" s="13"/>
      <c r="M956" s="13"/>
      <c r="N956" s="13">
        <v>29.693999999999999</v>
      </c>
      <c r="O956" s="53">
        <v>59.908499999999997</v>
      </c>
      <c r="P956" s="53">
        <v>17.037800000000001</v>
      </c>
      <c r="Q956" s="13">
        <f t="shared" si="148"/>
        <v>106.6403</v>
      </c>
      <c r="R956" s="143"/>
      <c r="S956" s="359"/>
    </row>
    <row r="957" spans="1:19" ht="22.5">
      <c r="A957" s="325"/>
      <c r="B957" s="331"/>
      <c r="C957" s="367"/>
      <c r="D957" s="367"/>
      <c r="E957" s="318"/>
      <c r="F957" s="364"/>
      <c r="G957" s="364"/>
      <c r="H957" s="364"/>
      <c r="I957" s="99" t="s">
        <v>92</v>
      </c>
      <c r="J957" s="325"/>
      <c r="K957" s="100" t="s">
        <v>30</v>
      </c>
      <c r="L957" s="13"/>
      <c r="M957" s="13"/>
      <c r="N957" s="54">
        <f>N958+N959+N960</f>
        <v>25.441600000000001</v>
      </c>
      <c r="O957" s="54">
        <f>O958+O959+O960</f>
        <v>75.153100000000009</v>
      </c>
      <c r="P957" s="54">
        <f>P958+P959+P960</f>
        <v>40.786499999999997</v>
      </c>
      <c r="Q957" s="30">
        <f t="shared" si="148"/>
        <v>141.38120000000001</v>
      </c>
      <c r="R957" s="143"/>
      <c r="S957" s="359"/>
    </row>
    <row r="958" spans="1:19" ht="22.5">
      <c r="A958" s="325"/>
      <c r="B958" s="331"/>
      <c r="C958" s="367"/>
      <c r="D958" s="367"/>
      <c r="E958" s="318"/>
      <c r="F958" s="364"/>
      <c r="G958" s="364"/>
      <c r="H958" s="364"/>
      <c r="I958" s="99" t="s">
        <v>181</v>
      </c>
      <c r="J958" s="325"/>
      <c r="K958" s="101" t="s">
        <v>11</v>
      </c>
      <c r="L958" s="13"/>
      <c r="M958" s="13"/>
      <c r="N958" s="13"/>
      <c r="O958" s="53">
        <v>4.6288999999999998</v>
      </c>
      <c r="P958" s="53"/>
      <c r="Q958" s="13">
        <f t="shared" si="148"/>
        <v>4.6288999999999998</v>
      </c>
      <c r="R958" s="143"/>
      <c r="S958" s="238"/>
    </row>
    <row r="959" spans="1:19" ht="22.5">
      <c r="A959" s="325"/>
      <c r="B959" s="331"/>
      <c r="C959" s="367"/>
      <c r="D959" s="367"/>
      <c r="E959" s="318"/>
      <c r="F959" s="364"/>
      <c r="G959" s="364"/>
      <c r="H959" s="364"/>
      <c r="I959" s="99" t="s">
        <v>16</v>
      </c>
      <c r="J959" s="325"/>
      <c r="K959" s="101" t="s">
        <v>12</v>
      </c>
      <c r="L959" s="13"/>
      <c r="M959" s="13"/>
      <c r="N959" s="13">
        <v>25.441600000000001</v>
      </c>
      <c r="O959" s="53">
        <v>64.048900000000003</v>
      </c>
      <c r="P959" s="53">
        <v>40.786499999999997</v>
      </c>
      <c r="Q959" s="13">
        <f t="shared" si="148"/>
        <v>130.27699999999999</v>
      </c>
      <c r="R959" s="143"/>
      <c r="S959" s="238"/>
    </row>
    <row r="960" spans="1:19" ht="45">
      <c r="A960" s="325"/>
      <c r="B960" s="331"/>
      <c r="C960" s="367"/>
      <c r="D960" s="367"/>
      <c r="E960" s="318"/>
      <c r="F960" s="364"/>
      <c r="G960" s="364"/>
      <c r="H960" s="364"/>
      <c r="I960" s="99" t="s">
        <v>18</v>
      </c>
      <c r="J960" s="325"/>
      <c r="K960" s="101" t="s">
        <v>17</v>
      </c>
      <c r="L960" s="13"/>
      <c r="M960" s="13"/>
      <c r="N960" s="13"/>
      <c r="O960" s="53">
        <v>6.4752999999999998</v>
      </c>
      <c r="P960" s="53"/>
      <c r="Q960" s="13">
        <f t="shared" si="148"/>
        <v>6.4752999999999998</v>
      </c>
      <c r="R960" s="143"/>
      <c r="S960" s="238"/>
    </row>
    <row r="961" spans="1:19" ht="22.5">
      <c r="A961" s="325"/>
      <c r="B961" s="331"/>
      <c r="C961" s="367"/>
      <c r="D961" s="367"/>
      <c r="E961" s="318"/>
      <c r="F961" s="364"/>
      <c r="G961" s="364"/>
      <c r="H961" s="364"/>
      <c r="I961" s="99" t="s">
        <v>29</v>
      </c>
      <c r="J961" s="325"/>
      <c r="K961" s="100" t="s">
        <v>44</v>
      </c>
      <c r="L961" s="13"/>
      <c r="M961" s="13"/>
      <c r="N961" s="54"/>
      <c r="O961" s="54">
        <f>SUM(O962)</f>
        <v>859</v>
      </c>
      <c r="P961" s="54"/>
      <c r="Q961" s="30">
        <f t="shared" si="148"/>
        <v>859</v>
      </c>
      <c r="R961" s="143"/>
      <c r="S961" s="238"/>
    </row>
    <row r="962" spans="1:19" ht="22.5">
      <c r="A962" s="325"/>
      <c r="B962" s="331"/>
      <c r="C962" s="367"/>
      <c r="D962" s="367"/>
      <c r="E962" s="318"/>
      <c r="F962" s="364"/>
      <c r="G962" s="364"/>
      <c r="H962" s="364"/>
      <c r="I962" s="99" t="s">
        <v>16</v>
      </c>
      <c r="J962" s="325"/>
      <c r="K962" s="101" t="s">
        <v>12</v>
      </c>
      <c r="L962" s="13"/>
      <c r="M962" s="13"/>
      <c r="N962" s="13"/>
      <c r="O962" s="53">
        <v>859</v>
      </c>
      <c r="P962" s="53"/>
      <c r="Q962" s="13">
        <f t="shared" si="148"/>
        <v>859</v>
      </c>
      <c r="R962" s="143"/>
      <c r="S962" s="238"/>
    </row>
    <row r="963" spans="1:19" ht="33.75">
      <c r="A963" s="325"/>
      <c r="B963" s="331"/>
      <c r="C963" s="367"/>
      <c r="D963" s="367"/>
      <c r="E963" s="318"/>
      <c r="F963" s="364"/>
      <c r="G963" s="364"/>
      <c r="H963" s="364"/>
      <c r="I963" s="99" t="s">
        <v>81</v>
      </c>
      <c r="J963" s="325"/>
      <c r="K963" s="100" t="s">
        <v>56</v>
      </c>
      <c r="L963" s="13"/>
      <c r="M963" s="13"/>
      <c r="N963" s="54">
        <f>N964</f>
        <v>1.093</v>
      </c>
      <c r="O963" s="54">
        <f>O964</f>
        <v>2.8999000000000001</v>
      </c>
      <c r="P963" s="54">
        <f>P964</f>
        <v>0</v>
      </c>
      <c r="Q963" s="30">
        <f t="shared" si="148"/>
        <v>3.9929000000000001</v>
      </c>
      <c r="R963" s="143"/>
      <c r="S963" s="238"/>
    </row>
    <row r="964" spans="1:19" ht="22.5">
      <c r="A964" s="325"/>
      <c r="B964" s="331"/>
      <c r="C964" s="367"/>
      <c r="D964" s="367"/>
      <c r="E964" s="318"/>
      <c r="F964" s="364"/>
      <c r="G964" s="364"/>
      <c r="H964" s="364"/>
      <c r="I964" s="99" t="s">
        <v>16</v>
      </c>
      <c r="J964" s="325"/>
      <c r="K964" s="101" t="s">
        <v>12</v>
      </c>
      <c r="L964" s="13"/>
      <c r="M964" s="13"/>
      <c r="N964" s="13">
        <v>1.093</v>
      </c>
      <c r="O964" s="53">
        <v>2.8999000000000001</v>
      </c>
      <c r="P964" s="155"/>
      <c r="Q964" s="13">
        <f t="shared" si="148"/>
        <v>3.9929000000000001</v>
      </c>
      <c r="R964" s="143"/>
      <c r="S964" s="238"/>
    </row>
    <row r="965" spans="1:19">
      <c r="A965" s="325">
        <v>21</v>
      </c>
      <c r="B965" s="331" t="s">
        <v>392</v>
      </c>
      <c r="C965" s="367"/>
      <c r="D965" s="367"/>
      <c r="E965" s="318"/>
      <c r="F965" s="364"/>
      <c r="G965" s="364"/>
      <c r="H965" s="364"/>
      <c r="I965" s="97" t="s">
        <v>13</v>
      </c>
      <c r="J965" s="325"/>
      <c r="K965" s="237"/>
      <c r="L965" s="13"/>
      <c r="M965" s="13"/>
      <c r="N965" s="30"/>
      <c r="O965" s="30">
        <f>+O966+O970</f>
        <v>78.053000000000011</v>
      </c>
      <c r="P965" s="30">
        <f>+P966+P970</f>
        <v>40.786499999999997</v>
      </c>
      <c r="Q965" s="30">
        <f t="shared" si="148"/>
        <v>118.83950000000002</v>
      </c>
      <c r="R965" s="143"/>
      <c r="S965" s="238"/>
    </row>
    <row r="966" spans="1:19" ht="22.5">
      <c r="A966" s="325"/>
      <c r="B966" s="331"/>
      <c r="C966" s="367"/>
      <c r="D966" s="367"/>
      <c r="E966" s="318"/>
      <c r="F966" s="364"/>
      <c r="G966" s="364"/>
      <c r="H966" s="364"/>
      <c r="I966" s="99" t="s">
        <v>92</v>
      </c>
      <c r="J966" s="325"/>
      <c r="K966" s="100" t="s">
        <v>30</v>
      </c>
      <c r="L966" s="13"/>
      <c r="M966" s="13"/>
      <c r="N966" s="53"/>
      <c r="O966" s="54">
        <f>O967+O968+O969</f>
        <v>75.153100000000009</v>
      </c>
      <c r="P966" s="54">
        <f>P967+P968+P969</f>
        <v>40.786499999999997</v>
      </c>
      <c r="Q966" s="30">
        <f t="shared" si="148"/>
        <v>115.93960000000001</v>
      </c>
      <c r="R966" s="143"/>
      <c r="S966" s="359"/>
    </row>
    <row r="967" spans="1:19" ht="22.5">
      <c r="A967" s="325"/>
      <c r="B967" s="331"/>
      <c r="C967" s="367"/>
      <c r="D967" s="367"/>
      <c r="E967" s="318"/>
      <c r="F967" s="364"/>
      <c r="G967" s="364"/>
      <c r="H967" s="364"/>
      <c r="I967" s="99" t="s">
        <v>181</v>
      </c>
      <c r="J967" s="325"/>
      <c r="K967" s="101" t="s">
        <v>11</v>
      </c>
      <c r="L967" s="13"/>
      <c r="M967" s="13"/>
      <c r="N967" s="13"/>
      <c r="O967" s="53">
        <v>4.6288999999999998</v>
      </c>
      <c r="P967" s="53"/>
      <c r="Q967" s="13">
        <f t="shared" si="148"/>
        <v>4.6288999999999998</v>
      </c>
      <c r="R967" s="143"/>
      <c r="S967" s="359"/>
    </row>
    <row r="968" spans="1:19" ht="22.5">
      <c r="A968" s="325"/>
      <c r="B968" s="331"/>
      <c r="C968" s="367"/>
      <c r="D968" s="367"/>
      <c r="E968" s="318"/>
      <c r="F968" s="364"/>
      <c r="G968" s="364"/>
      <c r="H968" s="364"/>
      <c r="I968" s="99" t="s">
        <v>16</v>
      </c>
      <c r="J968" s="325"/>
      <c r="K968" s="101" t="s">
        <v>12</v>
      </c>
      <c r="L968" s="13"/>
      <c r="M968" s="13"/>
      <c r="N968" s="13"/>
      <c r="O968" s="53">
        <v>64.048900000000003</v>
      </c>
      <c r="P968" s="53">
        <v>40.786499999999997</v>
      </c>
      <c r="Q968" s="13">
        <f t="shared" si="148"/>
        <v>104.83539999999999</v>
      </c>
      <c r="R968" s="143"/>
      <c r="S968" s="359"/>
    </row>
    <row r="969" spans="1:19" ht="45">
      <c r="A969" s="325"/>
      <c r="B969" s="331"/>
      <c r="C969" s="367"/>
      <c r="D969" s="367"/>
      <c r="E969" s="318"/>
      <c r="F969" s="364"/>
      <c r="G969" s="364"/>
      <c r="H969" s="364"/>
      <c r="I969" s="99" t="s">
        <v>18</v>
      </c>
      <c r="J969" s="325"/>
      <c r="K969" s="101" t="s">
        <v>17</v>
      </c>
      <c r="L969" s="13"/>
      <c r="M969" s="13"/>
      <c r="N969" s="13"/>
      <c r="O969" s="53">
        <v>6.4752999999999998</v>
      </c>
      <c r="P969" s="53"/>
      <c r="Q969" s="13">
        <f t="shared" si="148"/>
        <v>6.4752999999999998</v>
      </c>
      <c r="R969" s="143"/>
      <c r="S969" s="359"/>
    </row>
    <row r="970" spans="1:19" ht="33.75">
      <c r="A970" s="325"/>
      <c r="B970" s="331"/>
      <c r="C970" s="367"/>
      <c r="D970" s="367"/>
      <c r="E970" s="318"/>
      <c r="F970" s="364"/>
      <c r="G970" s="364"/>
      <c r="H970" s="364"/>
      <c r="I970" s="99" t="s">
        <v>81</v>
      </c>
      <c r="J970" s="325"/>
      <c r="K970" s="100" t="s">
        <v>56</v>
      </c>
      <c r="L970" s="13"/>
      <c r="M970" s="13"/>
      <c r="N970" s="53"/>
      <c r="O970" s="54">
        <f>O971</f>
        <v>2.8999000000000001</v>
      </c>
      <c r="P970" s="54"/>
      <c r="Q970" s="30">
        <f t="shared" si="148"/>
        <v>2.8999000000000001</v>
      </c>
      <c r="R970" s="143"/>
      <c r="S970" s="359"/>
    </row>
    <row r="971" spans="1:19" ht="23.25" customHeight="1">
      <c r="A971" s="325"/>
      <c r="B971" s="331"/>
      <c r="C971" s="367"/>
      <c r="D971" s="367"/>
      <c r="E971" s="318"/>
      <c r="F971" s="364"/>
      <c r="G971" s="364"/>
      <c r="H971" s="364"/>
      <c r="I971" s="99" t="s">
        <v>16</v>
      </c>
      <c r="J971" s="325"/>
      <c r="K971" s="101" t="s">
        <v>12</v>
      </c>
      <c r="L971" s="13"/>
      <c r="M971" s="13"/>
      <c r="N971" s="13"/>
      <c r="O971" s="53">
        <v>2.8999000000000001</v>
      </c>
      <c r="P971" s="155"/>
      <c r="Q971" s="13">
        <f t="shared" si="148"/>
        <v>2.8999000000000001</v>
      </c>
      <c r="R971" s="143"/>
      <c r="S971" s="359"/>
    </row>
    <row r="972" spans="1:19" ht="15" customHeight="1">
      <c r="A972" s="325">
        <v>22</v>
      </c>
      <c r="B972" s="331" t="s">
        <v>393</v>
      </c>
      <c r="C972" s="367"/>
      <c r="D972" s="367"/>
      <c r="E972" s="318"/>
      <c r="F972" s="364"/>
      <c r="G972" s="364"/>
      <c r="H972" s="364"/>
      <c r="I972" s="97" t="s">
        <v>13</v>
      </c>
      <c r="J972" s="325">
        <v>457</v>
      </c>
      <c r="K972" s="237"/>
      <c r="L972" s="30"/>
      <c r="M972" s="30"/>
      <c r="N972" s="30">
        <f>+N973+N977+N986+N990+N982+N993+N995+N997</f>
        <v>500.43080000000003</v>
      </c>
      <c r="O972" s="30">
        <f t="shared" ref="O972:P972" si="160">+O973+O977+O986+O990+O982+O993+O995+O997</f>
        <v>969.53670000000011</v>
      </c>
      <c r="P972" s="30">
        <f t="shared" si="160"/>
        <v>385.54840000000002</v>
      </c>
      <c r="Q972" s="30">
        <f t="shared" ref="Q972:Q1035" si="161">M972+N972+O972+P972</f>
        <v>1855.5159000000003</v>
      </c>
      <c r="R972" s="143"/>
      <c r="S972" s="238"/>
    </row>
    <row r="973" spans="1:19" ht="56.25">
      <c r="A973" s="325"/>
      <c r="B973" s="331"/>
      <c r="C973" s="367"/>
      <c r="D973" s="367"/>
      <c r="E973" s="318"/>
      <c r="F973" s="364"/>
      <c r="G973" s="364"/>
      <c r="H973" s="364"/>
      <c r="I973" s="99" t="s">
        <v>93</v>
      </c>
      <c r="J973" s="325"/>
      <c r="K973" s="100" t="s">
        <v>10</v>
      </c>
      <c r="L973" s="53"/>
      <c r="M973" s="53"/>
      <c r="N973" s="54">
        <f>N974+N975+N976</f>
        <v>13.486800000000001</v>
      </c>
      <c r="O973" s="54">
        <f>O974+O975+O976</f>
        <v>27.759</v>
      </c>
      <c r="P973" s="54">
        <f>P974+P975+P976</f>
        <v>14.561199999999999</v>
      </c>
      <c r="Q973" s="30">
        <f t="shared" si="161"/>
        <v>55.807000000000002</v>
      </c>
      <c r="R973" s="143"/>
      <c r="S973" s="359"/>
    </row>
    <row r="974" spans="1:19" ht="22.5">
      <c r="A974" s="325"/>
      <c r="B974" s="331"/>
      <c r="C974" s="367"/>
      <c r="D974" s="367"/>
      <c r="E974" s="318"/>
      <c r="F974" s="364"/>
      <c r="G974" s="364"/>
      <c r="H974" s="364"/>
      <c r="I974" s="99" t="s">
        <v>181</v>
      </c>
      <c r="J974" s="325"/>
      <c r="K974" s="101" t="s">
        <v>11</v>
      </c>
      <c r="L974" s="53"/>
      <c r="M974" s="13"/>
      <c r="N974" s="13"/>
      <c r="O974" s="53">
        <v>0.67</v>
      </c>
      <c r="P974" s="53"/>
      <c r="Q974" s="13">
        <f t="shared" si="161"/>
        <v>0.67</v>
      </c>
      <c r="R974" s="143"/>
      <c r="S974" s="359"/>
    </row>
    <row r="975" spans="1:19" ht="22.5">
      <c r="A975" s="325"/>
      <c r="B975" s="331"/>
      <c r="C975" s="367"/>
      <c r="D975" s="367"/>
      <c r="E975" s="318"/>
      <c r="F975" s="364"/>
      <c r="G975" s="364"/>
      <c r="H975" s="364"/>
      <c r="I975" s="99" t="s">
        <v>16</v>
      </c>
      <c r="J975" s="325"/>
      <c r="K975" s="101" t="s">
        <v>12</v>
      </c>
      <c r="L975" s="53"/>
      <c r="M975" s="13"/>
      <c r="N975" s="13">
        <v>13.486800000000001</v>
      </c>
      <c r="O975" s="53">
        <v>26.137</v>
      </c>
      <c r="P975" s="53">
        <v>14.561199999999999</v>
      </c>
      <c r="Q975" s="13">
        <f t="shared" si="161"/>
        <v>54.185000000000002</v>
      </c>
      <c r="R975" s="143"/>
      <c r="S975" s="359"/>
    </row>
    <row r="976" spans="1:19" ht="45">
      <c r="A976" s="325"/>
      <c r="B976" s="331"/>
      <c r="C976" s="367"/>
      <c r="D976" s="367"/>
      <c r="E976" s="318"/>
      <c r="F976" s="364"/>
      <c r="G976" s="364"/>
      <c r="H976" s="364"/>
      <c r="I976" s="99" t="s">
        <v>18</v>
      </c>
      <c r="J976" s="325"/>
      <c r="K976" s="101" t="s">
        <v>17</v>
      </c>
      <c r="L976" s="53"/>
      <c r="M976" s="13"/>
      <c r="N976" s="13"/>
      <c r="O976" s="53">
        <v>0.95199999999999996</v>
      </c>
      <c r="P976" s="53"/>
      <c r="Q976" s="13">
        <f t="shared" si="161"/>
        <v>0.95199999999999996</v>
      </c>
      <c r="R976" s="143"/>
      <c r="S976" s="359"/>
    </row>
    <row r="977" spans="1:19">
      <c r="A977" s="325"/>
      <c r="B977" s="331"/>
      <c r="C977" s="367"/>
      <c r="D977" s="367"/>
      <c r="E977" s="318"/>
      <c r="F977" s="364"/>
      <c r="G977" s="364"/>
      <c r="H977" s="364"/>
      <c r="I977" s="99" t="s">
        <v>94</v>
      </c>
      <c r="J977" s="325"/>
      <c r="K977" s="100" t="s">
        <v>30</v>
      </c>
      <c r="L977" s="53"/>
      <c r="M977" s="53"/>
      <c r="N977" s="54">
        <f>N978+N979+N980+N981</f>
        <v>446.26300000000003</v>
      </c>
      <c r="O977" s="54">
        <f>O978+O979+O980+O981</f>
        <v>380.68800000000005</v>
      </c>
      <c r="P977" s="54">
        <f>P978+P979+P980+P981</f>
        <v>228.38900000000001</v>
      </c>
      <c r="Q977" s="30">
        <f t="shared" si="161"/>
        <v>1055.3400000000001</v>
      </c>
      <c r="R977" s="143"/>
      <c r="S977" s="359"/>
    </row>
    <row r="978" spans="1:19" ht="22.5">
      <c r="A978" s="325"/>
      <c r="B978" s="331"/>
      <c r="C978" s="367"/>
      <c r="D978" s="367"/>
      <c r="E978" s="318"/>
      <c r="F978" s="364"/>
      <c r="G978" s="364"/>
      <c r="H978" s="364"/>
      <c r="I978" s="99" t="s">
        <v>181</v>
      </c>
      <c r="J978" s="325"/>
      <c r="K978" s="101" t="s">
        <v>11</v>
      </c>
      <c r="L978" s="53"/>
      <c r="M978" s="13"/>
      <c r="N978" s="13">
        <v>20.004000000000001</v>
      </c>
      <c r="O978" s="53">
        <v>79.893000000000001</v>
      </c>
      <c r="P978" s="53"/>
      <c r="Q978" s="13">
        <f t="shared" si="161"/>
        <v>99.897000000000006</v>
      </c>
      <c r="R978" s="143"/>
      <c r="S978" s="359"/>
    </row>
    <row r="979" spans="1:19" ht="22.5">
      <c r="A979" s="325"/>
      <c r="B979" s="331"/>
      <c r="C979" s="367"/>
      <c r="D979" s="367"/>
      <c r="E979" s="318"/>
      <c r="F979" s="364"/>
      <c r="G979" s="364"/>
      <c r="H979" s="364"/>
      <c r="I979" s="99" t="s">
        <v>16</v>
      </c>
      <c r="J979" s="325"/>
      <c r="K979" s="101" t="s">
        <v>12</v>
      </c>
      <c r="L979" s="53"/>
      <c r="M979" s="13"/>
      <c r="N979" s="13">
        <v>413.05900000000003</v>
      </c>
      <c r="O979" s="53">
        <v>271.923</v>
      </c>
      <c r="P979" s="53">
        <v>228.38900000000001</v>
      </c>
      <c r="Q979" s="13">
        <f t="shared" si="161"/>
        <v>913.37099999999998</v>
      </c>
      <c r="R979" s="143"/>
      <c r="S979" s="359"/>
    </row>
    <row r="980" spans="1:19" ht="45">
      <c r="A980" s="325"/>
      <c r="B980" s="331"/>
      <c r="C980" s="367"/>
      <c r="D980" s="367"/>
      <c r="E980" s="318"/>
      <c r="F980" s="364"/>
      <c r="G980" s="364"/>
      <c r="H980" s="364"/>
      <c r="I980" s="99" t="s">
        <v>18</v>
      </c>
      <c r="J980" s="325"/>
      <c r="K980" s="101" t="s">
        <v>17</v>
      </c>
      <c r="L980" s="53"/>
      <c r="M980" s="13"/>
      <c r="N980" s="13"/>
      <c r="O980" s="53">
        <v>28.872</v>
      </c>
      <c r="P980" s="53"/>
      <c r="Q980" s="13">
        <f t="shared" si="161"/>
        <v>28.872</v>
      </c>
      <c r="R980" s="143"/>
      <c r="S980" s="359"/>
    </row>
    <row r="981" spans="1:19" ht="45">
      <c r="A981" s="325"/>
      <c r="B981" s="331"/>
      <c r="C981" s="367"/>
      <c r="D981" s="367"/>
      <c r="E981" s="318"/>
      <c r="F981" s="364"/>
      <c r="G981" s="364"/>
      <c r="H981" s="364"/>
      <c r="I981" s="99" t="s">
        <v>89</v>
      </c>
      <c r="J981" s="325"/>
      <c r="K981" s="101" t="s">
        <v>91</v>
      </c>
      <c r="L981" s="53"/>
      <c r="M981" s="13"/>
      <c r="N981" s="13">
        <v>13.2</v>
      </c>
      <c r="O981" s="53"/>
      <c r="P981" s="53"/>
      <c r="Q981" s="13">
        <f t="shared" si="161"/>
        <v>13.2</v>
      </c>
      <c r="R981" s="143"/>
      <c r="S981" s="359"/>
    </row>
    <row r="982" spans="1:19" ht="22.5">
      <c r="A982" s="325"/>
      <c r="B982" s="331"/>
      <c r="C982" s="367"/>
      <c r="D982" s="367"/>
      <c r="E982" s="318"/>
      <c r="F982" s="364"/>
      <c r="G982" s="364"/>
      <c r="H982" s="364"/>
      <c r="I982" s="99" t="s">
        <v>100</v>
      </c>
      <c r="J982" s="325"/>
      <c r="K982" s="100" t="s">
        <v>44</v>
      </c>
      <c r="L982" s="53"/>
      <c r="M982" s="53"/>
      <c r="N982" s="54"/>
      <c r="O982" s="54">
        <f>O983+O984+O985</f>
        <v>202.52639999999997</v>
      </c>
      <c r="P982" s="54">
        <f>P983+P984+P985</f>
        <v>117.7895</v>
      </c>
      <c r="Q982" s="30">
        <f t="shared" si="161"/>
        <v>320.31589999999994</v>
      </c>
      <c r="R982" s="143"/>
      <c r="S982" s="359"/>
    </row>
    <row r="983" spans="1:19" ht="22.5">
      <c r="A983" s="325"/>
      <c r="B983" s="331"/>
      <c r="C983" s="367"/>
      <c r="D983" s="367"/>
      <c r="E983" s="318"/>
      <c r="F983" s="364"/>
      <c r="G983" s="364"/>
      <c r="H983" s="364"/>
      <c r="I983" s="99" t="s">
        <v>181</v>
      </c>
      <c r="J983" s="325"/>
      <c r="K983" s="101" t="s">
        <v>11</v>
      </c>
      <c r="L983" s="53"/>
      <c r="M983" s="13"/>
      <c r="N983" s="13"/>
      <c r="O983" s="53">
        <v>42.796599999999998</v>
      </c>
      <c r="P983" s="53"/>
      <c r="Q983" s="13">
        <f t="shared" si="161"/>
        <v>42.796599999999998</v>
      </c>
      <c r="R983" s="143"/>
      <c r="S983" s="359"/>
    </row>
    <row r="984" spans="1:19" ht="22.5">
      <c r="A984" s="325"/>
      <c r="B984" s="331"/>
      <c r="C984" s="367"/>
      <c r="D984" s="367"/>
      <c r="E984" s="318"/>
      <c r="F984" s="364"/>
      <c r="G984" s="364"/>
      <c r="H984" s="364"/>
      <c r="I984" s="99" t="s">
        <v>16</v>
      </c>
      <c r="J984" s="325"/>
      <c r="K984" s="101" t="s">
        <v>12</v>
      </c>
      <c r="L984" s="53"/>
      <c r="M984" s="13"/>
      <c r="N984" s="13"/>
      <c r="O984" s="53">
        <v>135.7499</v>
      </c>
      <c r="P984" s="53">
        <v>117.7895</v>
      </c>
      <c r="Q984" s="13">
        <f t="shared" si="161"/>
        <v>253.5394</v>
      </c>
      <c r="R984" s="143"/>
      <c r="S984" s="359"/>
    </row>
    <row r="985" spans="1:19" ht="45">
      <c r="A985" s="325"/>
      <c r="B985" s="331"/>
      <c r="C985" s="367"/>
      <c r="D985" s="367"/>
      <c r="E985" s="318"/>
      <c r="F985" s="364"/>
      <c r="G985" s="364"/>
      <c r="H985" s="364"/>
      <c r="I985" s="99" t="s">
        <v>18</v>
      </c>
      <c r="J985" s="325"/>
      <c r="K985" s="101" t="s">
        <v>17</v>
      </c>
      <c r="L985" s="53"/>
      <c r="M985" s="13"/>
      <c r="N985" s="13"/>
      <c r="O985" s="53">
        <v>23.979900000000001</v>
      </c>
      <c r="P985" s="53"/>
      <c r="Q985" s="13">
        <f t="shared" si="161"/>
        <v>23.979900000000001</v>
      </c>
      <c r="R985" s="143"/>
      <c r="S985" s="359"/>
    </row>
    <row r="986" spans="1:19" ht="22.5">
      <c r="A986" s="325"/>
      <c r="B986" s="331"/>
      <c r="C986" s="367"/>
      <c r="D986" s="367"/>
      <c r="E986" s="318"/>
      <c r="F986" s="364"/>
      <c r="G986" s="364"/>
      <c r="H986" s="364"/>
      <c r="I986" s="99" t="s">
        <v>102</v>
      </c>
      <c r="J986" s="325"/>
      <c r="K986" s="100" t="s">
        <v>45</v>
      </c>
      <c r="L986" s="53"/>
      <c r="M986" s="53"/>
      <c r="N986" s="54"/>
      <c r="O986" s="54">
        <f>O987+O988+O989</f>
        <v>23.335100000000004</v>
      </c>
      <c r="P986" s="54">
        <f>P987+P988+P989</f>
        <v>13.3087</v>
      </c>
      <c r="Q986" s="30">
        <f t="shared" si="161"/>
        <v>36.643800000000006</v>
      </c>
      <c r="R986" s="143"/>
      <c r="S986" s="238"/>
    </row>
    <row r="987" spans="1:19" ht="22.5">
      <c r="A987" s="325"/>
      <c r="B987" s="331"/>
      <c r="C987" s="367"/>
      <c r="D987" s="367"/>
      <c r="E987" s="318"/>
      <c r="F987" s="364"/>
      <c r="G987" s="364"/>
      <c r="H987" s="364"/>
      <c r="I987" s="99" t="s">
        <v>181</v>
      </c>
      <c r="J987" s="325"/>
      <c r="K987" s="101" t="s">
        <v>11</v>
      </c>
      <c r="L987" s="53"/>
      <c r="M987" s="13"/>
      <c r="N987" s="13"/>
      <c r="O987" s="53">
        <v>1.4750000000000001</v>
      </c>
      <c r="P987" s="53"/>
      <c r="Q987" s="13">
        <f t="shared" si="161"/>
        <v>1.4750000000000001</v>
      </c>
      <c r="R987" s="143"/>
      <c r="S987" s="238"/>
    </row>
    <row r="988" spans="1:19" ht="22.5">
      <c r="A988" s="325"/>
      <c r="B988" s="331"/>
      <c r="C988" s="367"/>
      <c r="D988" s="367"/>
      <c r="E988" s="318"/>
      <c r="F988" s="364"/>
      <c r="G988" s="364"/>
      <c r="H988" s="364"/>
      <c r="I988" s="99" t="s">
        <v>16</v>
      </c>
      <c r="J988" s="325"/>
      <c r="K988" s="101" t="s">
        <v>12</v>
      </c>
      <c r="L988" s="53"/>
      <c r="M988" s="13"/>
      <c r="N988" s="13"/>
      <c r="O988" s="53">
        <v>19.801400000000001</v>
      </c>
      <c r="P988" s="53">
        <v>13.3087</v>
      </c>
      <c r="Q988" s="13">
        <f t="shared" si="161"/>
        <v>33.110100000000003</v>
      </c>
      <c r="R988" s="143"/>
      <c r="S988" s="238"/>
    </row>
    <row r="989" spans="1:19" ht="45">
      <c r="A989" s="325"/>
      <c r="B989" s="331"/>
      <c r="C989" s="367"/>
      <c r="D989" s="367"/>
      <c r="E989" s="318"/>
      <c r="F989" s="364"/>
      <c r="G989" s="364"/>
      <c r="H989" s="364"/>
      <c r="I989" s="99" t="s">
        <v>18</v>
      </c>
      <c r="J989" s="325"/>
      <c r="K989" s="101" t="s">
        <v>17</v>
      </c>
      <c r="L989" s="53"/>
      <c r="M989" s="13"/>
      <c r="N989" s="13"/>
      <c r="O989" s="53">
        <v>2.0587</v>
      </c>
      <c r="P989" s="53"/>
      <c r="Q989" s="13">
        <f t="shared" si="161"/>
        <v>2.0587</v>
      </c>
      <c r="R989" s="143"/>
      <c r="S989" s="238"/>
    </row>
    <row r="990" spans="1:19" ht="22.5">
      <c r="A990" s="325"/>
      <c r="B990" s="331"/>
      <c r="C990" s="367"/>
      <c r="D990" s="367"/>
      <c r="E990" s="318"/>
      <c r="F990" s="364"/>
      <c r="G990" s="364"/>
      <c r="H990" s="364"/>
      <c r="I990" s="99" t="s">
        <v>104</v>
      </c>
      <c r="J990" s="325"/>
      <c r="K990" s="100" t="s">
        <v>52</v>
      </c>
      <c r="L990" s="53"/>
      <c r="M990" s="53"/>
      <c r="N990" s="54">
        <f>N991+N992</f>
        <v>24.08</v>
      </c>
      <c r="O990" s="54"/>
      <c r="P990" s="54"/>
      <c r="Q990" s="30">
        <f t="shared" si="161"/>
        <v>24.08</v>
      </c>
      <c r="R990" s="143"/>
      <c r="S990" s="238"/>
    </row>
    <row r="991" spans="1:19" ht="22.5">
      <c r="A991" s="325"/>
      <c r="B991" s="331"/>
      <c r="C991" s="367"/>
      <c r="D991" s="367"/>
      <c r="E991" s="318"/>
      <c r="F991" s="364"/>
      <c r="G991" s="364"/>
      <c r="H991" s="364"/>
      <c r="I991" s="99" t="s">
        <v>181</v>
      </c>
      <c r="J991" s="325"/>
      <c r="K991" s="101" t="s">
        <v>11</v>
      </c>
      <c r="L991" s="53"/>
      <c r="M991" s="13"/>
      <c r="N991" s="13"/>
      <c r="O991" s="53"/>
      <c r="P991" s="53"/>
      <c r="Q991" s="13">
        <f t="shared" si="161"/>
        <v>0</v>
      </c>
      <c r="R991" s="143"/>
      <c r="S991" s="238"/>
    </row>
    <row r="992" spans="1:19" ht="22.5">
      <c r="A992" s="325"/>
      <c r="B992" s="331"/>
      <c r="C992" s="367"/>
      <c r="D992" s="367"/>
      <c r="E992" s="318"/>
      <c r="F992" s="364"/>
      <c r="G992" s="364"/>
      <c r="H992" s="364"/>
      <c r="I992" s="99" t="s">
        <v>16</v>
      </c>
      <c r="J992" s="325"/>
      <c r="K992" s="101" t="s">
        <v>12</v>
      </c>
      <c r="L992" s="53"/>
      <c r="M992" s="13"/>
      <c r="N992" s="13">
        <v>24.08</v>
      </c>
      <c r="O992" s="53"/>
      <c r="P992" s="53"/>
      <c r="Q992" s="13">
        <f t="shared" si="161"/>
        <v>24.08</v>
      </c>
      <c r="R992" s="143"/>
      <c r="S992" s="238"/>
    </row>
    <row r="993" spans="1:19" ht="33.75">
      <c r="A993" s="325"/>
      <c r="B993" s="331"/>
      <c r="C993" s="367"/>
      <c r="D993" s="367"/>
      <c r="E993" s="318"/>
      <c r="F993" s="364"/>
      <c r="G993" s="364"/>
      <c r="H993" s="364"/>
      <c r="I993" s="99" t="s">
        <v>356</v>
      </c>
      <c r="J993" s="325"/>
      <c r="K993" s="100" t="s">
        <v>46</v>
      </c>
      <c r="L993" s="53"/>
      <c r="M993" s="53"/>
      <c r="N993" s="54">
        <f>N994</f>
        <v>5.5</v>
      </c>
      <c r="O993" s="54">
        <f>O994</f>
        <v>10.5</v>
      </c>
      <c r="P993" s="54">
        <f>P994</f>
        <v>6</v>
      </c>
      <c r="Q993" s="30">
        <f t="shared" si="161"/>
        <v>22</v>
      </c>
      <c r="R993" s="143"/>
      <c r="S993" s="238"/>
    </row>
    <row r="994" spans="1:19" ht="22.5">
      <c r="A994" s="325"/>
      <c r="B994" s="331"/>
      <c r="C994" s="367"/>
      <c r="D994" s="367"/>
      <c r="E994" s="318"/>
      <c r="F994" s="364"/>
      <c r="G994" s="364"/>
      <c r="H994" s="364"/>
      <c r="I994" s="99" t="s">
        <v>16</v>
      </c>
      <c r="J994" s="325"/>
      <c r="K994" s="101" t="s">
        <v>12</v>
      </c>
      <c r="L994" s="53"/>
      <c r="M994" s="13"/>
      <c r="N994" s="13">
        <v>5.5</v>
      </c>
      <c r="O994" s="53">
        <v>10.5</v>
      </c>
      <c r="P994" s="53">
        <v>6</v>
      </c>
      <c r="Q994" s="13">
        <f t="shared" si="161"/>
        <v>22</v>
      </c>
      <c r="R994" s="143"/>
      <c r="S994" s="238"/>
    </row>
    <row r="995" spans="1:19" ht="56.25">
      <c r="A995" s="325"/>
      <c r="B995" s="331"/>
      <c r="C995" s="367"/>
      <c r="D995" s="367"/>
      <c r="E995" s="318"/>
      <c r="F995" s="364"/>
      <c r="G995" s="364"/>
      <c r="H995" s="364"/>
      <c r="I995" s="99" t="s">
        <v>357</v>
      </c>
      <c r="J995" s="325"/>
      <c r="K995" s="100" t="s">
        <v>82</v>
      </c>
      <c r="L995" s="53"/>
      <c r="M995" s="53"/>
      <c r="N995" s="54">
        <f>N996</f>
        <v>7.516</v>
      </c>
      <c r="O995" s="54">
        <f>O996</f>
        <v>14</v>
      </c>
      <c r="P995" s="54">
        <f>P996</f>
        <v>5.5</v>
      </c>
      <c r="Q995" s="30">
        <f t="shared" si="161"/>
        <v>27.015999999999998</v>
      </c>
      <c r="R995" s="143"/>
      <c r="S995" s="238"/>
    </row>
    <row r="996" spans="1:19" ht="22.5">
      <c r="A996" s="325"/>
      <c r="B996" s="331"/>
      <c r="C996" s="367"/>
      <c r="D996" s="367"/>
      <c r="E996" s="318"/>
      <c r="F996" s="364"/>
      <c r="G996" s="364"/>
      <c r="H996" s="364"/>
      <c r="I996" s="99" t="s">
        <v>16</v>
      </c>
      <c r="J996" s="325"/>
      <c r="K996" s="101" t="s">
        <v>12</v>
      </c>
      <c r="L996" s="53"/>
      <c r="M996" s="13"/>
      <c r="N996" s="13">
        <v>7.516</v>
      </c>
      <c r="O996" s="53">
        <v>14</v>
      </c>
      <c r="P996" s="53">
        <v>5.5</v>
      </c>
      <c r="Q996" s="13">
        <f t="shared" si="161"/>
        <v>27.015999999999998</v>
      </c>
      <c r="R996" s="143"/>
      <c r="S996" s="238"/>
    </row>
    <row r="997" spans="1:19" ht="33.75">
      <c r="A997" s="325"/>
      <c r="B997" s="331"/>
      <c r="C997" s="367"/>
      <c r="D997" s="367"/>
      <c r="E997" s="318"/>
      <c r="F997" s="364"/>
      <c r="G997" s="364"/>
      <c r="H997" s="364"/>
      <c r="I997" s="99" t="s">
        <v>81</v>
      </c>
      <c r="J997" s="325"/>
      <c r="K997" s="100" t="s">
        <v>56</v>
      </c>
      <c r="L997" s="53"/>
      <c r="M997" s="53"/>
      <c r="N997" s="54">
        <f>N998+N999</f>
        <v>3.585</v>
      </c>
      <c r="O997" s="54">
        <f>O998+O999</f>
        <v>310.72819999999996</v>
      </c>
      <c r="P997" s="54">
        <f>P998+P999</f>
        <v>0</v>
      </c>
      <c r="Q997" s="30">
        <f t="shared" si="161"/>
        <v>314.31319999999994</v>
      </c>
      <c r="R997" s="143"/>
      <c r="S997" s="238"/>
    </row>
    <row r="998" spans="1:19" ht="22.5">
      <c r="A998" s="325"/>
      <c r="B998" s="331"/>
      <c r="C998" s="367"/>
      <c r="D998" s="367"/>
      <c r="E998" s="318"/>
      <c r="F998" s="364"/>
      <c r="G998" s="364"/>
      <c r="H998" s="364"/>
      <c r="I998" s="99" t="s">
        <v>16</v>
      </c>
      <c r="J998" s="325"/>
      <c r="K998" s="101" t="s">
        <v>12</v>
      </c>
      <c r="L998" s="53"/>
      <c r="M998" s="13"/>
      <c r="N998" s="13">
        <v>3.585</v>
      </c>
      <c r="O998" s="53">
        <v>278.26819999999998</v>
      </c>
      <c r="P998" s="53"/>
      <c r="Q998" s="13">
        <f t="shared" si="161"/>
        <v>281.85319999999996</v>
      </c>
      <c r="R998" s="143"/>
      <c r="S998" s="238"/>
    </row>
    <row r="999" spans="1:19" ht="45">
      <c r="A999" s="325"/>
      <c r="B999" s="331"/>
      <c r="C999" s="367"/>
      <c r="D999" s="367"/>
      <c r="E999" s="318"/>
      <c r="F999" s="364"/>
      <c r="G999" s="364"/>
      <c r="H999" s="364"/>
      <c r="I999" s="99" t="s">
        <v>89</v>
      </c>
      <c r="J999" s="325"/>
      <c r="K999" s="101" t="s">
        <v>91</v>
      </c>
      <c r="L999" s="53"/>
      <c r="M999" s="13"/>
      <c r="N999" s="13"/>
      <c r="O999" s="53">
        <v>32.46</v>
      </c>
      <c r="P999" s="53"/>
      <c r="Q999" s="13">
        <f t="shared" si="161"/>
        <v>32.46</v>
      </c>
      <c r="R999" s="143"/>
      <c r="S999" s="238"/>
    </row>
    <row r="1000" spans="1:19" ht="18.75" customHeight="1">
      <c r="A1000" s="325">
        <v>23</v>
      </c>
      <c r="B1000" s="331" t="s">
        <v>394</v>
      </c>
      <c r="C1000" s="367"/>
      <c r="D1000" s="367"/>
      <c r="E1000" s="318"/>
      <c r="F1000" s="364"/>
      <c r="G1000" s="364"/>
      <c r="H1000" s="364"/>
      <c r="I1000" s="97" t="s">
        <v>13</v>
      </c>
      <c r="J1000" s="325"/>
      <c r="K1000" s="237"/>
      <c r="L1000" s="30"/>
      <c r="M1000" s="30"/>
      <c r="N1000" s="30">
        <f>+N1001+N1005</f>
        <v>81.241899999999987</v>
      </c>
      <c r="O1000" s="30">
        <f>+O1001+O1005</f>
        <v>513.25459999999998</v>
      </c>
      <c r="P1000" s="30">
        <f>+P1001+P1005</f>
        <v>117.7895</v>
      </c>
      <c r="Q1000" s="30">
        <f t="shared" si="161"/>
        <v>712.28599999999994</v>
      </c>
      <c r="R1000" s="143"/>
      <c r="S1000" s="238"/>
    </row>
    <row r="1001" spans="1:19" ht="22.5">
      <c r="A1001" s="325"/>
      <c r="B1001" s="331"/>
      <c r="C1001" s="367"/>
      <c r="D1001" s="367"/>
      <c r="E1001" s="318"/>
      <c r="F1001" s="364"/>
      <c r="G1001" s="364"/>
      <c r="H1001" s="364"/>
      <c r="I1001" s="99" t="s">
        <v>100</v>
      </c>
      <c r="J1001" s="325"/>
      <c r="K1001" s="100" t="s">
        <v>44</v>
      </c>
      <c r="L1001" s="53"/>
      <c r="M1001" s="53"/>
      <c r="N1001" s="54">
        <f>N1002+N1003+N1004</f>
        <v>81.241899999999987</v>
      </c>
      <c r="O1001" s="54">
        <f>O1002+O1003+O1004</f>
        <v>202.52639999999997</v>
      </c>
      <c r="P1001" s="54">
        <f>P1002+P1003+P1004</f>
        <v>117.7895</v>
      </c>
      <c r="Q1001" s="30">
        <f t="shared" si="161"/>
        <v>401.55779999999993</v>
      </c>
      <c r="R1001" s="143"/>
      <c r="S1001" s="359"/>
    </row>
    <row r="1002" spans="1:19" ht="22.5">
      <c r="A1002" s="325"/>
      <c r="B1002" s="331"/>
      <c r="C1002" s="367"/>
      <c r="D1002" s="367"/>
      <c r="E1002" s="318"/>
      <c r="F1002" s="364"/>
      <c r="G1002" s="364"/>
      <c r="H1002" s="364"/>
      <c r="I1002" s="99" t="s">
        <v>181</v>
      </c>
      <c r="J1002" s="325"/>
      <c r="K1002" s="101" t="s">
        <v>11</v>
      </c>
      <c r="L1002" s="53"/>
      <c r="M1002" s="13"/>
      <c r="N1002" s="13">
        <v>15.6599</v>
      </c>
      <c r="O1002" s="53">
        <v>42.796599999999998</v>
      </c>
      <c r="P1002" s="53"/>
      <c r="Q1002" s="13">
        <f t="shared" si="161"/>
        <v>58.456499999999998</v>
      </c>
      <c r="R1002" s="143"/>
      <c r="S1002" s="359"/>
    </row>
    <row r="1003" spans="1:19" ht="22.5">
      <c r="A1003" s="325"/>
      <c r="B1003" s="331"/>
      <c r="C1003" s="367"/>
      <c r="D1003" s="367"/>
      <c r="E1003" s="318"/>
      <c r="F1003" s="364"/>
      <c r="G1003" s="364"/>
      <c r="H1003" s="364"/>
      <c r="I1003" s="99" t="s">
        <v>16</v>
      </c>
      <c r="J1003" s="325"/>
      <c r="K1003" s="101" t="s">
        <v>12</v>
      </c>
      <c r="L1003" s="53"/>
      <c r="M1003" s="13"/>
      <c r="N1003" s="13">
        <v>65.581999999999994</v>
      </c>
      <c r="O1003" s="53">
        <v>135.7499</v>
      </c>
      <c r="P1003" s="53">
        <v>117.7895</v>
      </c>
      <c r="Q1003" s="13">
        <f t="shared" si="161"/>
        <v>319.12139999999999</v>
      </c>
      <c r="R1003" s="143"/>
      <c r="S1003" s="359"/>
    </row>
    <row r="1004" spans="1:19" ht="45">
      <c r="A1004" s="325"/>
      <c r="B1004" s="331"/>
      <c r="C1004" s="367"/>
      <c r="D1004" s="367"/>
      <c r="E1004" s="318"/>
      <c r="F1004" s="364"/>
      <c r="G1004" s="364"/>
      <c r="H1004" s="364"/>
      <c r="I1004" s="99" t="s">
        <v>18</v>
      </c>
      <c r="J1004" s="325"/>
      <c r="K1004" s="101" t="s">
        <v>17</v>
      </c>
      <c r="L1004" s="53"/>
      <c r="M1004" s="13"/>
      <c r="N1004" s="13"/>
      <c r="O1004" s="53">
        <v>23.979900000000001</v>
      </c>
      <c r="P1004" s="53"/>
      <c r="Q1004" s="13">
        <f t="shared" si="161"/>
        <v>23.979900000000001</v>
      </c>
      <c r="R1004" s="143"/>
      <c r="S1004" s="359"/>
    </row>
    <row r="1005" spans="1:19" ht="33.75">
      <c r="A1005" s="325"/>
      <c r="B1005" s="331"/>
      <c r="C1005" s="367"/>
      <c r="D1005" s="367"/>
      <c r="E1005" s="318"/>
      <c r="F1005" s="364"/>
      <c r="G1005" s="364"/>
      <c r="H1005" s="364"/>
      <c r="I1005" s="99" t="s">
        <v>81</v>
      </c>
      <c r="J1005" s="325"/>
      <c r="K1005" s="100" t="s">
        <v>56</v>
      </c>
      <c r="L1005" s="53"/>
      <c r="M1005" s="13"/>
      <c r="N1005" s="53"/>
      <c r="O1005" s="54">
        <f>O1006+O1007</f>
        <v>310.72819999999996</v>
      </c>
      <c r="P1005" s="54"/>
      <c r="Q1005" s="30">
        <f t="shared" si="161"/>
        <v>310.72819999999996</v>
      </c>
      <c r="R1005" s="143"/>
      <c r="S1005" s="359"/>
    </row>
    <row r="1006" spans="1:19" ht="22.5">
      <c r="A1006" s="325"/>
      <c r="B1006" s="331"/>
      <c r="C1006" s="367"/>
      <c r="D1006" s="367"/>
      <c r="E1006" s="318"/>
      <c r="F1006" s="364"/>
      <c r="G1006" s="364"/>
      <c r="H1006" s="364"/>
      <c r="I1006" s="99" t="s">
        <v>16</v>
      </c>
      <c r="J1006" s="325"/>
      <c r="K1006" s="101" t="s">
        <v>12</v>
      </c>
      <c r="L1006" s="53"/>
      <c r="M1006" s="13"/>
      <c r="N1006" s="13"/>
      <c r="O1006" s="53">
        <v>278.26819999999998</v>
      </c>
      <c r="P1006" s="53"/>
      <c r="Q1006" s="13">
        <f t="shared" si="161"/>
        <v>278.26819999999998</v>
      </c>
      <c r="R1006" s="143"/>
      <c r="S1006" s="359"/>
    </row>
    <row r="1007" spans="1:19" ht="45">
      <c r="A1007" s="325"/>
      <c r="B1007" s="331"/>
      <c r="C1007" s="367"/>
      <c r="D1007" s="367"/>
      <c r="E1007" s="318"/>
      <c r="F1007" s="364"/>
      <c r="G1007" s="364"/>
      <c r="H1007" s="364"/>
      <c r="I1007" s="99" t="s">
        <v>89</v>
      </c>
      <c r="J1007" s="325"/>
      <c r="K1007" s="101" t="s">
        <v>91</v>
      </c>
      <c r="L1007" s="53"/>
      <c r="M1007" s="13"/>
      <c r="N1007" s="13"/>
      <c r="O1007" s="53">
        <v>32.46</v>
      </c>
      <c r="P1007" s="53"/>
      <c r="Q1007" s="13">
        <f t="shared" si="161"/>
        <v>32.46</v>
      </c>
      <c r="R1007" s="143"/>
      <c r="S1007" s="359"/>
    </row>
    <row r="1008" spans="1:19">
      <c r="A1008" s="325">
        <v>24</v>
      </c>
      <c r="B1008" s="331" t="s">
        <v>395</v>
      </c>
      <c r="C1008" s="367"/>
      <c r="D1008" s="367"/>
      <c r="E1008" s="318"/>
      <c r="F1008" s="364"/>
      <c r="G1008" s="364"/>
      <c r="H1008" s="364"/>
      <c r="I1008" s="97" t="s">
        <v>13</v>
      </c>
      <c r="J1008" s="325"/>
      <c r="K1008" s="237"/>
      <c r="L1008" s="30"/>
      <c r="M1008" s="30"/>
      <c r="N1008" s="30">
        <f>+N1009</f>
        <v>10.1731</v>
      </c>
      <c r="O1008" s="30">
        <f>+O1009</f>
        <v>23.335100000000004</v>
      </c>
      <c r="P1008" s="30">
        <f>+P1009</f>
        <v>13.3087</v>
      </c>
      <c r="Q1008" s="30">
        <f t="shared" si="161"/>
        <v>46.816900000000004</v>
      </c>
      <c r="R1008" s="143"/>
      <c r="S1008" s="238"/>
    </row>
    <row r="1009" spans="1:19" ht="22.5">
      <c r="A1009" s="325"/>
      <c r="B1009" s="331"/>
      <c r="C1009" s="367"/>
      <c r="D1009" s="367"/>
      <c r="E1009" s="318"/>
      <c r="F1009" s="364"/>
      <c r="G1009" s="364"/>
      <c r="H1009" s="364"/>
      <c r="I1009" s="99" t="s">
        <v>102</v>
      </c>
      <c r="J1009" s="325"/>
      <c r="K1009" s="100" t="s">
        <v>45</v>
      </c>
      <c r="L1009" s="53"/>
      <c r="M1009" s="53"/>
      <c r="N1009" s="54">
        <f>N1010+N1011+N1012</f>
        <v>10.1731</v>
      </c>
      <c r="O1009" s="54">
        <f>O1010+O1011+O1012</f>
        <v>23.335100000000004</v>
      </c>
      <c r="P1009" s="54">
        <f>P1010+P1011+P1012</f>
        <v>13.3087</v>
      </c>
      <c r="Q1009" s="30">
        <f t="shared" si="161"/>
        <v>46.816900000000004</v>
      </c>
      <c r="R1009" s="143"/>
      <c r="S1009" s="359"/>
    </row>
    <row r="1010" spans="1:19" ht="22.5">
      <c r="A1010" s="325"/>
      <c r="B1010" s="331"/>
      <c r="C1010" s="367"/>
      <c r="D1010" s="367"/>
      <c r="E1010" s="318"/>
      <c r="F1010" s="364"/>
      <c r="G1010" s="364"/>
      <c r="H1010" s="364"/>
      <c r="I1010" s="99" t="s">
        <v>181</v>
      </c>
      <c r="J1010" s="325"/>
      <c r="K1010" s="101" t="s">
        <v>11</v>
      </c>
      <c r="L1010" s="13"/>
      <c r="M1010" s="13"/>
      <c r="N1010" s="13"/>
      <c r="O1010" s="53">
        <v>1.4750000000000001</v>
      </c>
      <c r="P1010" s="53"/>
      <c r="Q1010" s="13">
        <f t="shared" si="161"/>
        <v>1.4750000000000001</v>
      </c>
      <c r="R1010" s="143"/>
      <c r="S1010" s="359"/>
    </row>
    <row r="1011" spans="1:19" ht="22.5">
      <c r="A1011" s="325"/>
      <c r="B1011" s="331"/>
      <c r="C1011" s="367"/>
      <c r="D1011" s="367"/>
      <c r="E1011" s="318"/>
      <c r="F1011" s="364"/>
      <c r="G1011" s="364"/>
      <c r="H1011" s="364"/>
      <c r="I1011" s="99" t="s">
        <v>16</v>
      </c>
      <c r="J1011" s="325"/>
      <c r="K1011" s="101" t="s">
        <v>12</v>
      </c>
      <c r="L1011" s="13"/>
      <c r="M1011" s="13"/>
      <c r="N1011" s="13">
        <v>10.1731</v>
      </c>
      <c r="O1011" s="53">
        <v>19.801400000000001</v>
      </c>
      <c r="P1011" s="53">
        <v>13.3087</v>
      </c>
      <c r="Q1011" s="13">
        <f t="shared" si="161"/>
        <v>43.283200000000001</v>
      </c>
      <c r="R1011" s="143"/>
      <c r="S1011" s="359"/>
    </row>
    <row r="1012" spans="1:19" ht="45">
      <c r="A1012" s="325"/>
      <c r="B1012" s="331"/>
      <c r="C1012" s="367"/>
      <c r="D1012" s="367"/>
      <c r="E1012" s="318"/>
      <c r="F1012" s="364"/>
      <c r="G1012" s="364"/>
      <c r="H1012" s="364"/>
      <c r="I1012" s="99" t="s">
        <v>18</v>
      </c>
      <c r="J1012" s="325"/>
      <c r="K1012" s="101" t="s">
        <v>17</v>
      </c>
      <c r="L1012" s="13"/>
      <c r="M1012" s="13"/>
      <c r="N1012" s="13"/>
      <c r="O1012" s="53">
        <v>2.0587</v>
      </c>
      <c r="P1012" s="53"/>
      <c r="Q1012" s="13">
        <f t="shared" si="161"/>
        <v>2.0587</v>
      </c>
      <c r="R1012" s="143"/>
      <c r="S1012" s="359"/>
    </row>
    <row r="1013" spans="1:19" ht="15" customHeight="1">
      <c r="A1013" s="325">
        <v>25</v>
      </c>
      <c r="B1013" s="331" t="s">
        <v>396</v>
      </c>
      <c r="C1013" s="367"/>
      <c r="D1013" s="367"/>
      <c r="E1013" s="318"/>
      <c r="F1013" s="364"/>
      <c r="G1013" s="364"/>
      <c r="H1013" s="364"/>
      <c r="I1013" s="97" t="s">
        <v>13</v>
      </c>
      <c r="J1013" s="325">
        <v>459</v>
      </c>
      <c r="K1013" s="237"/>
      <c r="L1013" s="30"/>
      <c r="M1013" s="30"/>
      <c r="N1013" s="30">
        <f>+N1014+N1018+N1020+N1022+N1024+N1026+N1028+N1030+N1032+N1034+N1038+N1040+N1044+N1042+N1036</f>
        <v>9677.3487000000005</v>
      </c>
      <c r="O1013" s="30">
        <f t="shared" ref="O1013:P1013" si="162">+O1014+O1018+O1020+O1022+O1024+O1026+O1028+O1030+O1032+O1034+O1038+O1040+O1044+O1042+O1036</f>
        <v>23550.103999999999</v>
      </c>
      <c r="P1013" s="30">
        <f t="shared" si="162"/>
        <v>510.31341000000003</v>
      </c>
      <c r="Q1013" s="30">
        <f t="shared" si="161"/>
        <v>33737.766110000004</v>
      </c>
      <c r="R1013" s="143"/>
      <c r="S1013" s="238"/>
    </row>
    <row r="1014" spans="1:19" ht="90">
      <c r="A1014" s="325"/>
      <c r="B1014" s="331"/>
      <c r="C1014" s="367"/>
      <c r="D1014" s="367"/>
      <c r="E1014" s="318"/>
      <c r="F1014" s="364"/>
      <c r="G1014" s="364"/>
      <c r="H1014" s="364"/>
      <c r="I1014" s="99" t="s">
        <v>358</v>
      </c>
      <c r="J1014" s="325"/>
      <c r="K1014" s="100" t="s">
        <v>10</v>
      </c>
      <c r="L1014" s="53"/>
      <c r="M1014" s="53"/>
      <c r="N1014" s="54">
        <f>N1015+N1016+N1017</f>
        <v>28.353200000000001</v>
      </c>
      <c r="O1014" s="54">
        <f>O1015+O1016+O1017</f>
        <v>64.484650000000002</v>
      </c>
      <c r="P1014" s="54">
        <f>P1015+P1016+P1017</f>
        <v>34.085999999999999</v>
      </c>
      <c r="Q1014" s="30">
        <f t="shared" si="161"/>
        <v>126.92385</v>
      </c>
      <c r="R1014" s="143"/>
      <c r="S1014" s="359"/>
    </row>
    <row r="1015" spans="1:19" ht="22.5">
      <c r="A1015" s="325"/>
      <c r="B1015" s="331"/>
      <c r="C1015" s="367"/>
      <c r="D1015" s="367"/>
      <c r="E1015" s="318"/>
      <c r="F1015" s="364"/>
      <c r="G1015" s="364"/>
      <c r="H1015" s="364"/>
      <c r="I1015" s="99" t="s">
        <v>181</v>
      </c>
      <c r="J1015" s="325"/>
      <c r="K1015" s="101" t="s">
        <v>11</v>
      </c>
      <c r="L1015" s="53"/>
      <c r="M1015" s="13"/>
      <c r="N1015" s="13"/>
      <c r="O1015" s="53">
        <v>1.145</v>
      </c>
      <c r="P1015" s="53"/>
      <c r="Q1015" s="13">
        <f t="shared" si="161"/>
        <v>1.145</v>
      </c>
      <c r="R1015" s="143"/>
      <c r="S1015" s="359"/>
    </row>
    <row r="1016" spans="1:19" ht="22.5">
      <c r="A1016" s="325"/>
      <c r="B1016" s="331"/>
      <c r="C1016" s="367"/>
      <c r="D1016" s="367"/>
      <c r="E1016" s="318"/>
      <c r="F1016" s="364"/>
      <c r="G1016" s="364"/>
      <c r="H1016" s="364"/>
      <c r="I1016" s="99" t="s">
        <v>16</v>
      </c>
      <c r="J1016" s="325"/>
      <c r="K1016" s="101" t="s">
        <v>12</v>
      </c>
      <c r="L1016" s="53"/>
      <c r="M1016" s="13"/>
      <c r="N1016" s="13">
        <v>28.353200000000001</v>
      </c>
      <c r="O1016" s="53">
        <v>61.734650000000002</v>
      </c>
      <c r="P1016" s="53">
        <v>34.085999999999999</v>
      </c>
      <c r="Q1016" s="13">
        <f t="shared" si="161"/>
        <v>124.17385</v>
      </c>
      <c r="R1016" s="143"/>
      <c r="S1016" s="359"/>
    </row>
    <row r="1017" spans="1:19" ht="45">
      <c r="A1017" s="325"/>
      <c r="B1017" s="331"/>
      <c r="C1017" s="367"/>
      <c r="D1017" s="367"/>
      <c r="E1017" s="318"/>
      <c r="F1017" s="364"/>
      <c r="G1017" s="364"/>
      <c r="H1017" s="364"/>
      <c r="I1017" s="99" t="s">
        <v>18</v>
      </c>
      <c r="J1017" s="325"/>
      <c r="K1017" s="101" t="s">
        <v>17</v>
      </c>
      <c r="L1017" s="53"/>
      <c r="M1017" s="13"/>
      <c r="N1017" s="13"/>
      <c r="O1017" s="53">
        <v>1.605</v>
      </c>
      <c r="P1017" s="53"/>
      <c r="Q1017" s="13">
        <f t="shared" si="161"/>
        <v>1.605</v>
      </c>
      <c r="R1017" s="143"/>
      <c r="S1017" s="359"/>
    </row>
    <row r="1018" spans="1:19" ht="22.5">
      <c r="A1018" s="325"/>
      <c r="B1018" s="331"/>
      <c r="C1018" s="367"/>
      <c r="D1018" s="367"/>
      <c r="E1018" s="318"/>
      <c r="F1018" s="364"/>
      <c r="G1018" s="364"/>
      <c r="H1018" s="364"/>
      <c r="I1018" s="99" t="s">
        <v>157</v>
      </c>
      <c r="J1018" s="325"/>
      <c r="K1018" s="100" t="s">
        <v>30</v>
      </c>
      <c r="L1018" s="53"/>
      <c r="M1018" s="13"/>
      <c r="N1018" s="54"/>
      <c r="O1018" s="54">
        <f>O1019</f>
        <v>5.2152500000000002</v>
      </c>
      <c r="P1018" s="54"/>
      <c r="Q1018" s="30">
        <f t="shared" si="161"/>
        <v>5.2152500000000002</v>
      </c>
      <c r="R1018" s="143"/>
      <c r="S1018" s="359"/>
    </row>
    <row r="1019" spans="1:19" ht="22.5">
      <c r="A1019" s="325"/>
      <c r="B1019" s="331"/>
      <c r="C1019" s="367"/>
      <c r="D1019" s="367"/>
      <c r="E1019" s="318"/>
      <c r="F1019" s="364"/>
      <c r="G1019" s="364"/>
      <c r="H1019" s="364"/>
      <c r="I1019" s="99" t="s">
        <v>16</v>
      </c>
      <c r="J1019" s="325"/>
      <c r="K1019" s="101" t="s">
        <v>12</v>
      </c>
      <c r="L1019" s="53"/>
      <c r="M1019" s="13"/>
      <c r="N1019" s="13"/>
      <c r="O1019" s="53">
        <v>5.2152500000000002</v>
      </c>
      <c r="P1019" s="53"/>
      <c r="Q1019" s="13">
        <f t="shared" si="161"/>
        <v>5.2152500000000002</v>
      </c>
      <c r="R1019" s="143"/>
      <c r="S1019" s="359"/>
    </row>
    <row r="1020" spans="1:19" ht="33.75">
      <c r="A1020" s="325"/>
      <c r="B1020" s="331"/>
      <c r="C1020" s="367"/>
      <c r="D1020" s="367"/>
      <c r="E1020" s="318"/>
      <c r="F1020" s="364"/>
      <c r="G1020" s="364"/>
      <c r="H1020" s="364"/>
      <c r="I1020" s="99" t="s">
        <v>359</v>
      </c>
      <c r="J1020" s="325"/>
      <c r="K1020" s="100" t="s">
        <v>31</v>
      </c>
      <c r="L1020" s="53"/>
      <c r="M1020" s="13"/>
      <c r="N1020" s="54">
        <f>N1021</f>
        <v>39.396999999999998</v>
      </c>
      <c r="O1020" s="54">
        <f>O1021</f>
        <v>54.802599999999998</v>
      </c>
      <c r="P1020" s="54">
        <f>P1021</f>
        <v>27.657550000000001</v>
      </c>
      <c r="Q1020" s="30">
        <f t="shared" si="161"/>
        <v>121.85715</v>
      </c>
      <c r="R1020" s="143"/>
      <c r="S1020" s="359"/>
    </row>
    <row r="1021" spans="1:19" ht="22.5">
      <c r="A1021" s="325"/>
      <c r="B1021" s="331"/>
      <c r="C1021" s="367"/>
      <c r="D1021" s="367"/>
      <c r="E1021" s="318"/>
      <c r="F1021" s="364"/>
      <c r="G1021" s="364"/>
      <c r="H1021" s="364"/>
      <c r="I1021" s="99" t="s">
        <v>16</v>
      </c>
      <c r="J1021" s="325"/>
      <c r="K1021" s="101" t="s">
        <v>12</v>
      </c>
      <c r="L1021" s="53"/>
      <c r="M1021" s="13"/>
      <c r="N1021" s="13">
        <v>39.396999999999998</v>
      </c>
      <c r="O1021" s="53">
        <v>54.802599999999998</v>
      </c>
      <c r="P1021" s="53">
        <v>27.657550000000001</v>
      </c>
      <c r="Q1021" s="13">
        <f t="shared" si="161"/>
        <v>121.85715</v>
      </c>
      <c r="R1021" s="143"/>
      <c r="S1021" s="359"/>
    </row>
    <row r="1022" spans="1:19" ht="33.75">
      <c r="A1022" s="325"/>
      <c r="B1022" s="331"/>
      <c r="C1022" s="367"/>
      <c r="D1022" s="367"/>
      <c r="E1022" s="318"/>
      <c r="F1022" s="364"/>
      <c r="G1022" s="364"/>
      <c r="H1022" s="364"/>
      <c r="I1022" s="99" t="s">
        <v>310</v>
      </c>
      <c r="J1022" s="325"/>
      <c r="K1022" s="100" t="s">
        <v>44</v>
      </c>
      <c r="L1022" s="53"/>
      <c r="M1022" s="13"/>
      <c r="N1022" s="53"/>
      <c r="O1022" s="53"/>
      <c r="P1022" s="54">
        <f>P1023</f>
        <v>1.605</v>
      </c>
      <c r="Q1022" s="30">
        <f t="shared" si="161"/>
        <v>1.605</v>
      </c>
      <c r="R1022" s="143"/>
      <c r="S1022" s="359"/>
    </row>
    <row r="1023" spans="1:19" ht="22.5">
      <c r="A1023" s="325"/>
      <c r="B1023" s="331"/>
      <c r="C1023" s="367"/>
      <c r="D1023" s="367"/>
      <c r="E1023" s="318"/>
      <c r="F1023" s="364"/>
      <c r="G1023" s="364"/>
      <c r="H1023" s="364"/>
      <c r="I1023" s="99" t="s">
        <v>16</v>
      </c>
      <c r="J1023" s="325"/>
      <c r="K1023" s="101" t="s">
        <v>12</v>
      </c>
      <c r="L1023" s="53"/>
      <c r="M1023" s="13"/>
      <c r="N1023" s="13"/>
      <c r="O1023" s="53"/>
      <c r="P1023" s="53">
        <v>1.605</v>
      </c>
      <c r="Q1023" s="13">
        <f t="shared" si="161"/>
        <v>1.605</v>
      </c>
      <c r="R1023" s="143"/>
      <c r="S1023" s="359"/>
    </row>
    <row r="1024" spans="1:19" ht="21" customHeight="1">
      <c r="A1024" s="325"/>
      <c r="B1024" s="331"/>
      <c r="C1024" s="367"/>
      <c r="D1024" s="367"/>
      <c r="E1024" s="318"/>
      <c r="F1024" s="364"/>
      <c r="G1024" s="364"/>
      <c r="H1024" s="364"/>
      <c r="I1024" s="99" t="s">
        <v>360</v>
      </c>
      <c r="J1024" s="325"/>
      <c r="K1024" s="100" t="s">
        <v>45</v>
      </c>
      <c r="L1024" s="53"/>
      <c r="M1024" s="13"/>
      <c r="N1024" s="53"/>
      <c r="O1024" s="53"/>
      <c r="P1024" s="54">
        <f>SUM(P1025)</f>
        <v>0.74375999999999998</v>
      </c>
      <c r="Q1024" s="30">
        <f t="shared" si="161"/>
        <v>0.74375999999999998</v>
      </c>
      <c r="R1024" s="143"/>
      <c r="S1024" s="359"/>
    </row>
    <row r="1025" spans="1:19" ht="22.5">
      <c r="A1025" s="325"/>
      <c r="B1025" s="331"/>
      <c r="C1025" s="367"/>
      <c r="D1025" s="367"/>
      <c r="E1025" s="318"/>
      <c r="F1025" s="364"/>
      <c r="G1025" s="364"/>
      <c r="H1025" s="364"/>
      <c r="I1025" s="99" t="s">
        <v>16</v>
      </c>
      <c r="J1025" s="325"/>
      <c r="K1025" s="101" t="s">
        <v>12</v>
      </c>
      <c r="L1025" s="53"/>
      <c r="M1025" s="13"/>
      <c r="N1025" s="13"/>
      <c r="O1025" s="53"/>
      <c r="P1025" s="53">
        <v>0.74375999999999998</v>
      </c>
      <c r="Q1025" s="13">
        <f t="shared" si="161"/>
        <v>0.74375999999999998</v>
      </c>
      <c r="R1025" s="143"/>
      <c r="S1025" s="359"/>
    </row>
    <row r="1026" spans="1:19" ht="56.25">
      <c r="A1026" s="325"/>
      <c r="B1026" s="331"/>
      <c r="C1026" s="367"/>
      <c r="D1026" s="367"/>
      <c r="E1026" s="318"/>
      <c r="F1026" s="364"/>
      <c r="G1026" s="364"/>
      <c r="H1026" s="364"/>
      <c r="I1026" s="99" t="s">
        <v>160</v>
      </c>
      <c r="J1026" s="325"/>
      <c r="K1026" s="100" t="s">
        <v>82</v>
      </c>
      <c r="L1026" s="53"/>
      <c r="M1026" s="13"/>
      <c r="N1026" s="53"/>
      <c r="O1026" s="54">
        <f>O1027</f>
        <v>5.2961999999999998</v>
      </c>
      <c r="P1026" s="54"/>
      <c r="Q1026" s="30">
        <f t="shared" si="161"/>
        <v>5.2961999999999998</v>
      </c>
      <c r="R1026" s="143"/>
      <c r="S1026" s="359"/>
    </row>
    <row r="1027" spans="1:19" ht="22.5">
      <c r="A1027" s="325"/>
      <c r="B1027" s="331"/>
      <c r="C1027" s="367"/>
      <c r="D1027" s="367"/>
      <c r="E1027" s="318"/>
      <c r="F1027" s="364"/>
      <c r="G1027" s="364"/>
      <c r="H1027" s="364"/>
      <c r="I1027" s="99" t="s">
        <v>16</v>
      </c>
      <c r="J1027" s="325"/>
      <c r="K1027" s="101" t="s">
        <v>12</v>
      </c>
      <c r="L1027" s="53"/>
      <c r="M1027" s="13"/>
      <c r="N1027" s="13"/>
      <c r="O1027" s="53">
        <v>5.2961999999999998</v>
      </c>
      <c r="P1027" s="53"/>
      <c r="Q1027" s="13">
        <f t="shared" si="161"/>
        <v>5.2961999999999998</v>
      </c>
      <c r="R1027" s="143"/>
      <c r="S1027" s="359"/>
    </row>
    <row r="1028" spans="1:19" ht="22.5">
      <c r="A1028" s="325"/>
      <c r="B1028" s="331"/>
      <c r="C1028" s="367"/>
      <c r="D1028" s="367"/>
      <c r="E1028" s="318"/>
      <c r="F1028" s="364"/>
      <c r="G1028" s="364"/>
      <c r="H1028" s="364"/>
      <c r="I1028" s="99" t="s">
        <v>29</v>
      </c>
      <c r="J1028" s="325"/>
      <c r="K1028" s="100" t="s">
        <v>12</v>
      </c>
      <c r="L1028" s="53"/>
      <c r="M1028" s="13"/>
      <c r="N1028" s="54">
        <f>N1029</f>
        <v>0.63900000000000001</v>
      </c>
      <c r="O1028" s="54"/>
      <c r="P1028" s="54"/>
      <c r="Q1028" s="30">
        <f t="shared" si="161"/>
        <v>0.63900000000000001</v>
      </c>
      <c r="R1028" s="143"/>
      <c r="S1028" s="359"/>
    </row>
    <row r="1029" spans="1:19" ht="22.5">
      <c r="A1029" s="325"/>
      <c r="B1029" s="331"/>
      <c r="C1029" s="367"/>
      <c r="D1029" s="367"/>
      <c r="E1029" s="318"/>
      <c r="F1029" s="364"/>
      <c r="G1029" s="364"/>
      <c r="H1029" s="364"/>
      <c r="I1029" s="99" t="s">
        <v>16</v>
      </c>
      <c r="J1029" s="325"/>
      <c r="K1029" s="101" t="s">
        <v>12</v>
      </c>
      <c r="L1029" s="53"/>
      <c r="M1029" s="13"/>
      <c r="N1029" s="13">
        <v>0.63900000000000001</v>
      </c>
      <c r="O1029" s="53"/>
      <c r="P1029" s="53"/>
      <c r="Q1029" s="13">
        <f t="shared" si="161"/>
        <v>0.63900000000000001</v>
      </c>
      <c r="R1029" s="143"/>
      <c r="S1029" s="359"/>
    </row>
    <row r="1030" spans="1:19" ht="33.75">
      <c r="A1030" s="325"/>
      <c r="B1030" s="331"/>
      <c r="C1030" s="367"/>
      <c r="D1030" s="367"/>
      <c r="E1030" s="318"/>
      <c r="F1030" s="364"/>
      <c r="G1030" s="364"/>
      <c r="H1030" s="364"/>
      <c r="I1030" s="99" t="s">
        <v>242</v>
      </c>
      <c r="J1030" s="325"/>
      <c r="K1030" s="100" t="s">
        <v>136</v>
      </c>
      <c r="L1030" s="53"/>
      <c r="M1030" s="13"/>
      <c r="N1030" s="54">
        <f>N1031</f>
        <v>157.518</v>
      </c>
      <c r="O1030" s="54">
        <f>O1031</f>
        <v>183.78</v>
      </c>
      <c r="P1030" s="54"/>
      <c r="Q1030" s="30">
        <f t="shared" si="161"/>
        <v>341.298</v>
      </c>
      <c r="R1030" s="143"/>
      <c r="S1030" s="359"/>
    </row>
    <row r="1031" spans="1:19" ht="22.5">
      <c r="A1031" s="325"/>
      <c r="B1031" s="331"/>
      <c r="C1031" s="367"/>
      <c r="D1031" s="367"/>
      <c r="E1031" s="318"/>
      <c r="F1031" s="364"/>
      <c r="G1031" s="364"/>
      <c r="H1031" s="364"/>
      <c r="I1031" s="99" t="s">
        <v>243</v>
      </c>
      <c r="J1031" s="325"/>
      <c r="K1031" s="101" t="s">
        <v>53</v>
      </c>
      <c r="L1031" s="53"/>
      <c r="M1031" s="13"/>
      <c r="N1031" s="13">
        <v>157.518</v>
      </c>
      <c r="O1031" s="53">
        <v>183.78</v>
      </c>
      <c r="P1031" s="53"/>
      <c r="Q1031" s="13">
        <f t="shared" si="161"/>
        <v>341.298</v>
      </c>
      <c r="R1031" s="143"/>
      <c r="S1031" s="238"/>
    </row>
    <row r="1032" spans="1:19" ht="63">
      <c r="A1032" s="325"/>
      <c r="B1032" s="331"/>
      <c r="C1032" s="367"/>
      <c r="D1032" s="367"/>
      <c r="E1032" s="318"/>
      <c r="F1032" s="364"/>
      <c r="G1032" s="364"/>
      <c r="H1032" s="364"/>
      <c r="I1032" s="114" t="s">
        <v>361</v>
      </c>
      <c r="J1032" s="325"/>
      <c r="K1032" s="100" t="s">
        <v>138</v>
      </c>
      <c r="L1032" s="53"/>
      <c r="M1032" s="13"/>
      <c r="N1032" s="54">
        <f>N1033</f>
        <v>5.6500000000000002E-2</v>
      </c>
      <c r="O1032" s="54">
        <f>O1033</f>
        <v>0.1065</v>
      </c>
      <c r="P1032" s="54"/>
      <c r="Q1032" s="30">
        <f t="shared" si="161"/>
        <v>0.16300000000000001</v>
      </c>
      <c r="R1032" s="143"/>
      <c r="S1032" s="238"/>
    </row>
    <row r="1033" spans="1:19" ht="22.5">
      <c r="A1033" s="325"/>
      <c r="B1033" s="331"/>
      <c r="C1033" s="367"/>
      <c r="D1033" s="367"/>
      <c r="E1033" s="318"/>
      <c r="F1033" s="364"/>
      <c r="G1033" s="364"/>
      <c r="H1033" s="364"/>
      <c r="I1033" s="99" t="s">
        <v>16</v>
      </c>
      <c r="J1033" s="325"/>
      <c r="K1033" s="101" t="s">
        <v>12</v>
      </c>
      <c r="L1033" s="53"/>
      <c r="M1033" s="13"/>
      <c r="N1033" s="13">
        <v>5.6500000000000002E-2</v>
      </c>
      <c r="O1033" s="53">
        <v>0.1065</v>
      </c>
      <c r="P1033" s="53"/>
      <c r="Q1033" s="13">
        <f t="shared" si="161"/>
        <v>0.16300000000000001</v>
      </c>
      <c r="R1033" s="143"/>
      <c r="S1033" s="238"/>
    </row>
    <row r="1034" spans="1:19" ht="56.25">
      <c r="A1034" s="325"/>
      <c r="B1034" s="331"/>
      <c r="C1034" s="367"/>
      <c r="D1034" s="367"/>
      <c r="E1034" s="318"/>
      <c r="F1034" s="364"/>
      <c r="G1034" s="364"/>
      <c r="H1034" s="364"/>
      <c r="I1034" s="99" t="s">
        <v>245</v>
      </c>
      <c r="J1034" s="325"/>
      <c r="K1034" s="100" t="s">
        <v>172</v>
      </c>
      <c r="L1034" s="53"/>
      <c r="M1034" s="13"/>
      <c r="N1034" s="54">
        <f>N1035</f>
        <v>9158.9959999999992</v>
      </c>
      <c r="O1034" s="54">
        <f>O1035</f>
        <v>23201.382000000001</v>
      </c>
      <c r="P1034" s="54"/>
      <c r="Q1034" s="30">
        <f t="shared" si="161"/>
        <v>32360.378000000001</v>
      </c>
      <c r="R1034" s="143"/>
      <c r="S1034" s="238"/>
    </row>
    <row r="1035" spans="1:19" ht="22.5">
      <c r="A1035" s="325"/>
      <c r="B1035" s="331"/>
      <c r="C1035" s="367"/>
      <c r="D1035" s="367"/>
      <c r="E1035" s="318"/>
      <c r="F1035" s="364"/>
      <c r="G1035" s="364"/>
      <c r="H1035" s="364"/>
      <c r="I1035" s="99" t="s">
        <v>165</v>
      </c>
      <c r="J1035" s="325"/>
      <c r="K1035" s="101" t="s">
        <v>171</v>
      </c>
      <c r="L1035" s="53"/>
      <c r="M1035" s="13"/>
      <c r="N1035" s="13">
        <v>9158.9959999999992</v>
      </c>
      <c r="O1035" s="53">
        <v>23201.382000000001</v>
      </c>
      <c r="P1035" s="53"/>
      <c r="Q1035" s="13">
        <f t="shared" si="161"/>
        <v>32360.378000000001</v>
      </c>
      <c r="R1035" s="143"/>
      <c r="S1035" s="238"/>
    </row>
    <row r="1036" spans="1:19">
      <c r="A1036" s="325"/>
      <c r="B1036" s="331"/>
      <c r="C1036" s="367"/>
      <c r="D1036" s="367"/>
      <c r="E1036" s="318"/>
      <c r="F1036" s="364"/>
      <c r="G1036" s="364"/>
      <c r="H1036" s="364"/>
      <c r="I1036" s="114" t="s">
        <v>166</v>
      </c>
      <c r="J1036" s="325"/>
      <c r="K1036" s="100" t="s">
        <v>173</v>
      </c>
      <c r="L1036" s="54"/>
      <c r="M1036" s="54"/>
      <c r="N1036" s="54">
        <f t="shared" ref="N1036" si="163">+N1037</f>
        <v>88.432000000000002</v>
      </c>
      <c r="O1036" s="54"/>
      <c r="P1036" s="54"/>
      <c r="Q1036" s="13">
        <f t="shared" ref="Q1036:Q1073" si="164">M1036+N1036+O1036+P1036</f>
        <v>88.432000000000002</v>
      </c>
      <c r="R1036" s="143"/>
      <c r="S1036" s="238"/>
    </row>
    <row r="1037" spans="1:19" ht="33.75">
      <c r="A1037" s="325"/>
      <c r="B1037" s="331"/>
      <c r="C1037" s="367"/>
      <c r="D1037" s="367"/>
      <c r="E1037" s="318"/>
      <c r="F1037" s="364"/>
      <c r="G1037" s="364"/>
      <c r="H1037" s="364"/>
      <c r="I1037" s="99" t="s">
        <v>567</v>
      </c>
      <c r="J1037" s="325"/>
      <c r="K1037" s="101" t="s">
        <v>145</v>
      </c>
      <c r="L1037" s="53"/>
      <c r="M1037" s="13"/>
      <c r="N1037" s="13">
        <v>88.432000000000002</v>
      </c>
      <c r="O1037" s="53"/>
      <c r="P1037" s="53"/>
      <c r="Q1037" s="13">
        <f t="shared" si="164"/>
        <v>88.432000000000002</v>
      </c>
      <c r="R1037" s="143"/>
      <c r="S1037" s="238"/>
    </row>
    <row r="1038" spans="1:19" ht="84">
      <c r="A1038" s="325"/>
      <c r="B1038" s="331"/>
      <c r="C1038" s="367"/>
      <c r="D1038" s="367"/>
      <c r="E1038" s="318"/>
      <c r="F1038" s="364"/>
      <c r="G1038" s="364"/>
      <c r="H1038" s="364"/>
      <c r="I1038" s="114" t="s">
        <v>168</v>
      </c>
      <c r="J1038" s="325"/>
      <c r="K1038" s="100" t="s">
        <v>134</v>
      </c>
      <c r="L1038" s="53"/>
      <c r="M1038" s="13"/>
      <c r="N1038" s="53"/>
      <c r="O1038" s="53"/>
      <c r="P1038" s="54">
        <f>P1039</f>
        <v>441.78500000000003</v>
      </c>
      <c r="Q1038" s="30">
        <f t="shared" si="164"/>
        <v>441.78500000000003</v>
      </c>
      <c r="R1038" s="143"/>
      <c r="S1038" s="238"/>
    </row>
    <row r="1039" spans="1:19" ht="22.5">
      <c r="A1039" s="325"/>
      <c r="B1039" s="331"/>
      <c r="C1039" s="367"/>
      <c r="D1039" s="367"/>
      <c r="E1039" s="318"/>
      <c r="F1039" s="364"/>
      <c r="G1039" s="364"/>
      <c r="H1039" s="364"/>
      <c r="I1039" s="99" t="s">
        <v>16</v>
      </c>
      <c r="J1039" s="325"/>
      <c r="K1039" s="101" t="s">
        <v>12</v>
      </c>
      <c r="L1039" s="53"/>
      <c r="M1039" s="13"/>
      <c r="N1039" s="13"/>
      <c r="O1039" s="53"/>
      <c r="P1039" s="53">
        <v>441.78500000000003</v>
      </c>
      <c r="Q1039" s="13">
        <f t="shared" si="164"/>
        <v>441.78500000000003</v>
      </c>
      <c r="R1039" s="143"/>
      <c r="S1039" s="238"/>
    </row>
    <row r="1040" spans="1:19" ht="31.5">
      <c r="A1040" s="325"/>
      <c r="B1040" s="331"/>
      <c r="C1040" s="367"/>
      <c r="D1040" s="367"/>
      <c r="E1040" s="318"/>
      <c r="F1040" s="364"/>
      <c r="G1040" s="364"/>
      <c r="H1040" s="364"/>
      <c r="I1040" s="114" t="s">
        <v>169</v>
      </c>
      <c r="J1040" s="325"/>
      <c r="K1040" s="100" t="s">
        <v>176</v>
      </c>
      <c r="L1040" s="53"/>
      <c r="M1040" s="13"/>
      <c r="N1040" s="54">
        <f>N1041</f>
        <v>37.512</v>
      </c>
      <c r="O1040" s="54">
        <f>O1041</f>
        <v>30.903099999999998</v>
      </c>
      <c r="P1040" s="54">
        <f>P1041</f>
        <v>4.4360999999999997</v>
      </c>
      <c r="Q1040" s="30">
        <f t="shared" si="164"/>
        <v>72.851199999999992</v>
      </c>
      <c r="R1040" s="143"/>
      <c r="S1040" s="238"/>
    </row>
    <row r="1041" spans="1:19" ht="22.5">
      <c r="A1041" s="325"/>
      <c r="B1041" s="331"/>
      <c r="C1041" s="367"/>
      <c r="D1041" s="367"/>
      <c r="E1041" s="318"/>
      <c r="F1041" s="364"/>
      <c r="G1041" s="364"/>
      <c r="H1041" s="364"/>
      <c r="I1041" s="99" t="s">
        <v>16</v>
      </c>
      <c r="J1041" s="325"/>
      <c r="K1041" s="101" t="s">
        <v>12</v>
      </c>
      <c r="L1041" s="53"/>
      <c r="M1041" s="13"/>
      <c r="N1041" s="13">
        <v>37.512</v>
      </c>
      <c r="O1041" s="53">
        <v>30.903099999999998</v>
      </c>
      <c r="P1041" s="53">
        <v>4.4360999999999997</v>
      </c>
      <c r="Q1041" s="13">
        <f t="shared" si="164"/>
        <v>72.851199999999992</v>
      </c>
      <c r="R1041" s="143"/>
      <c r="S1041" s="238"/>
    </row>
    <row r="1042" spans="1:19" ht="31.5">
      <c r="A1042" s="325"/>
      <c r="B1042" s="331"/>
      <c r="C1042" s="367"/>
      <c r="D1042" s="367"/>
      <c r="E1042" s="318"/>
      <c r="F1042" s="364"/>
      <c r="G1042" s="364"/>
      <c r="H1042" s="364"/>
      <c r="I1042" s="114" t="s">
        <v>306</v>
      </c>
      <c r="J1042" s="325"/>
      <c r="K1042" s="100" t="s">
        <v>49</v>
      </c>
      <c r="L1042" s="54"/>
      <c r="M1042" s="54"/>
      <c r="N1042" s="54">
        <f t="shared" ref="N1042:P1042" si="165">+N1043</f>
        <v>166.44499999999999</v>
      </c>
      <c r="O1042" s="54">
        <f t="shared" si="165"/>
        <v>0</v>
      </c>
      <c r="P1042" s="54">
        <f t="shared" si="165"/>
        <v>0</v>
      </c>
      <c r="Q1042" s="30">
        <f t="shared" si="164"/>
        <v>166.44499999999999</v>
      </c>
      <c r="R1042" s="143"/>
      <c r="S1042" s="238"/>
    </row>
    <row r="1043" spans="1:19" ht="22.5">
      <c r="A1043" s="325"/>
      <c r="B1043" s="331"/>
      <c r="C1043" s="367"/>
      <c r="D1043" s="367"/>
      <c r="E1043" s="318"/>
      <c r="F1043" s="364"/>
      <c r="G1043" s="364"/>
      <c r="H1043" s="364"/>
      <c r="I1043" s="99" t="s">
        <v>16</v>
      </c>
      <c r="J1043" s="325"/>
      <c r="K1043" s="101" t="s">
        <v>12</v>
      </c>
      <c r="L1043" s="53"/>
      <c r="M1043" s="53"/>
      <c r="N1043" s="53">
        <v>166.44499999999999</v>
      </c>
      <c r="O1043" s="53"/>
      <c r="P1043" s="53"/>
      <c r="Q1043" s="13">
        <f t="shared" si="164"/>
        <v>166.44499999999999</v>
      </c>
      <c r="R1043" s="143"/>
      <c r="S1043" s="238"/>
    </row>
    <row r="1044" spans="1:19" ht="63">
      <c r="A1044" s="325"/>
      <c r="B1044" s="331"/>
      <c r="C1044" s="367"/>
      <c r="D1044" s="367"/>
      <c r="E1044" s="318"/>
      <c r="F1044" s="364"/>
      <c r="G1044" s="364"/>
      <c r="H1044" s="364"/>
      <c r="I1044" s="114" t="s">
        <v>189</v>
      </c>
      <c r="J1044" s="325"/>
      <c r="K1044" s="100" t="s">
        <v>154</v>
      </c>
      <c r="L1044" s="53"/>
      <c r="M1044" s="13"/>
      <c r="N1044" s="53"/>
      <c r="O1044" s="54">
        <f>O1045</f>
        <v>4.1337000000000002</v>
      </c>
      <c r="P1044" s="54"/>
      <c r="Q1044" s="30">
        <f t="shared" si="164"/>
        <v>4.1337000000000002</v>
      </c>
      <c r="R1044" s="143"/>
      <c r="S1044" s="238"/>
    </row>
    <row r="1045" spans="1:19" ht="56.25">
      <c r="A1045" s="325"/>
      <c r="B1045" s="331"/>
      <c r="C1045" s="367"/>
      <c r="D1045" s="367"/>
      <c r="E1045" s="318"/>
      <c r="F1045" s="364"/>
      <c r="G1045" s="364"/>
      <c r="H1045" s="364"/>
      <c r="I1045" s="99" t="s">
        <v>189</v>
      </c>
      <c r="J1045" s="325"/>
      <c r="K1045" s="101" t="s">
        <v>42</v>
      </c>
      <c r="L1045" s="53"/>
      <c r="M1045" s="13"/>
      <c r="N1045" s="13"/>
      <c r="O1045" s="53">
        <v>4.1337000000000002</v>
      </c>
      <c r="P1045" s="53"/>
      <c r="Q1045" s="13">
        <f t="shared" si="164"/>
        <v>4.1337000000000002</v>
      </c>
      <c r="R1045" s="143"/>
      <c r="S1045" s="238"/>
    </row>
    <row r="1046" spans="1:19" ht="16.5" customHeight="1">
      <c r="A1046" s="325">
        <v>26</v>
      </c>
      <c r="B1046" s="331" t="s">
        <v>397</v>
      </c>
      <c r="C1046" s="367"/>
      <c r="D1046" s="367"/>
      <c r="E1046" s="318"/>
      <c r="F1046" s="364"/>
      <c r="G1046" s="364"/>
      <c r="H1046" s="364"/>
      <c r="I1046" s="97" t="s">
        <v>13</v>
      </c>
      <c r="J1046" s="325">
        <v>463</v>
      </c>
      <c r="K1046" s="237"/>
      <c r="L1046" s="30"/>
      <c r="M1046" s="30"/>
      <c r="N1046" s="30">
        <f>+N1047+N1051+N1053+N1055</f>
        <v>30.500799999999998</v>
      </c>
      <c r="O1046" s="30">
        <f>+O1047+O1051+O1053+O1055</f>
        <v>58.0411</v>
      </c>
      <c r="P1046" s="30">
        <f>+P1047+P1051+P1053+P1055</f>
        <v>18.949400000000001</v>
      </c>
      <c r="Q1046" s="30">
        <f t="shared" si="164"/>
        <v>107.4913</v>
      </c>
      <c r="R1046" s="143"/>
      <c r="S1046" s="238"/>
    </row>
    <row r="1047" spans="1:19" ht="63">
      <c r="A1047" s="325"/>
      <c r="B1047" s="331"/>
      <c r="C1047" s="367"/>
      <c r="D1047" s="367"/>
      <c r="E1047" s="318"/>
      <c r="F1047" s="364"/>
      <c r="G1047" s="364"/>
      <c r="H1047" s="364"/>
      <c r="I1047" s="114" t="s">
        <v>246</v>
      </c>
      <c r="J1047" s="325"/>
      <c r="K1047" s="100" t="s">
        <v>10</v>
      </c>
      <c r="L1047" s="53"/>
      <c r="M1047" s="53"/>
      <c r="N1047" s="54">
        <f>N1048+N1049+N1050</f>
        <v>17.265799999999999</v>
      </c>
      <c r="O1047" s="54">
        <f>O1048+O1049+O1050</f>
        <v>31.269299999999998</v>
      </c>
      <c r="P1047" s="136">
        <f>P1048+P1049+P1050</f>
        <v>18.014800000000001</v>
      </c>
      <c r="Q1047" s="30">
        <f t="shared" si="164"/>
        <v>66.549900000000008</v>
      </c>
      <c r="R1047" s="143"/>
      <c r="S1047" s="359"/>
    </row>
    <row r="1048" spans="1:19" ht="22.5">
      <c r="A1048" s="325"/>
      <c r="B1048" s="331"/>
      <c r="C1048" s="367"/>
      <c r="D1048" s="367"/>
      <c r="E1048" s="318"/>
      <c r="F1048" s="364"/>
      <c r="G1048" s="364"/>
      <c r="H1048" s="364"/>
      <c r="I1048" s="99" t="s">
        <v>181</v>
      </c>
      <c r="J1048" s="325"/>
      <c r="K1048" s="101" t="s">
        <v>11</v>
      </c>
      <c r="L1048" s="53"/>
      <c r="M1048" s="13"/>
      <c r="N1048" s="13"/>
      <c r="O1048" s="53">
        <v>0.91200000000000003</v>
      </c>
      <c r="P1048" s="155"/>
      <c r="Q1048" s="13">
        <f t="shared" si="164"/>
        <v>0.91200000000000003</v>
      </c>
      <c r="R1048" s="143"/>
      <c r="S1048" s="359"/>
    </row>
    <row r="1049" spans="1:19" ht="22.5">
      <c r="A1049" s="325"/>
      <c r="B1049" s="331"/>
      <c r="C1049" s="367"/>
      <c r="D1049" s="367"/>
      <c r="E1049" s="318"/>
      <c r="F1049" s="364"/>
      <c r="G1049" s="364"/>
      <c r="H1049" s="364"/>
      <c r="I1049" s="99" t="s">
        <v>16</v>
      </c>
      <c r="J1049" s="325"/>
      <c r="K1049" s="101" t="s">
        <v>12</v>
      </c>
      <c r="L1049" s="53"/>
      <c r="M1049" s="13"/>
      <c r="N1049" s="13">
        <v>17.265799999999999</v>
      </c>
      <c r="O1049" s="53">
        <v>29.084299999999999</v>
      </c>
      <c r="P1049" s="53">
        <v>18.014800000000001</v>
      </c>
      <c r="Q1049" s="13">
        <f t="shared" si="164"/>
        <v>64.364900000000006</v>
      </c>
      <c r="R1049" s="143"/>
      <c r="S1049" s="359"/>
    </row>
    <row r="1050" spans="1:19" ht="45">
      <c r="A1050" s="325"/>
      <c r="B1050" s="331"/>
      <c r="C1050" s="367"/>
      <c r="D1050" s="367"/>
      <c r="E1050" s="318"/>
      <c r="F1050" s="364"/>
      <c r="G1050" s="364"/>
      <c r="H1050" s="364"/>
      <c r="I1050" s="99" t="s">
        <v>18</v>
      </c>
      <c r="J1050" s="325"/>
      <c r="K1050" s="101" t="s">
        <v>17</v>
      </c>
      <c r="L1050" s="53"/>
      <c r="M1050" s="13"/>
      <c r="N1050" s="13"/>
      <c r="O1050" s="53">
        <v>1.2729999999999999</v>
      </c>
      <c r="P1050" s="53"/>
      <c r="Q1050" s="13">
        <f t="shared" si="164"/>
        <v>1.2729999999999999</v>
      </c>
      <c r="R1050" s="143"/>
      <c r="S1050" s="359"/>
    </row>
    <row r="1051" spans="1:19" ht="42">
      <c r="A1051" s="325"/>
      <c r="B1051" s="331"/>
      <c r="C1051" s="367"/>
      <c r="D1051" s="367"/>
      <c r="E1051" s="318"/>
      <c r="F1051" s="364"/>
      <c r="G1051" s="364"/>
      <c r="H1051" s="364"/>
      <c r="I1051" s="114" t="s">
        <v>363</v>
      </c>
      <c r="J1051" s="325"/>
      <c r="K1051" s="100" t="s">
        <v>43</v>
      </c>
      <c r="L1051" s="53"/>
      <c r="M1051" s="13"/>
      <c r="N1051" s="54">
        <f>N1052</f>
        <v>0</v>
      </c>
      <c r="O1051" s="54">
        <f>O1052</f>
        <v>1.1589</v>
      </c>
      <c r="P1051" s="54"/>
      <c r="Q1051" s="30">
        <f t="shared" si="164"/>
        <v>1.1589</v>
      </c>
      <c r="R1051" s="143"/>
      <c r="S1051" s="359"/>
    </row>
    <row r="1052" spans="1:19" ht="22.5">
      <c r="A1052" s="325"/>
      <c r="B1052" s="331"/>
      <c r="C1052" s="367"/>
      <c r="D1052" s="367"/>
      <c r="E1052" s="318"/>
      <c r="F1052" s="364"/>
      <c r="G1052" s="364"/>
      <c r="H1052" s="364"/>
      <c r="I1052" s="99" t="s">
        <v>16</v>
      </c>
      <c r="J1052" s="325"/>
      <c r="K1052" s="101" t="s">
        <v>12</v>
      </c>
      <c r="L1052" s="53"/>
      <c r="M1052" s="13"/>
      <c r="N1052" s="13"/>
      <c r="O1052" s="53">
        <v>1.1589</v>
      </c>
      <c r="P1052" s="53"/>
      <c r="Q1052" s="13">
        <f t="shared" si="164"/>
        <v>1.1589</v>
      </c>
      <c r="R1052" s="143"/>
      <c r="S1052" s="359"/>
    </row>
    <row r="1053" spans="1:19" ht="21">
      <c r="A1053" s="325"/>
      <c r="B1053" s="331"/>
      <c r="C1053" s="367"/>
      <c r="D1053" s="367"/>
      <c r="E1053" s="318"/>
      <c r="F1053" s="364"/>
      <c r="G1053" s="364"/>
      <c r="H1053" s="364"/>
      <c r="I1053" s="114" t="s">
        <v>364</v>
      </c>
      <c r="J1053" s="325"/>
      <c r="K1053" s="100" t="s">
        <v>30</v>
      </c>
      <c r="L1053" s="53"/>
      <c r="M1053" s="13"/>
      <c r="N1053" s="54">
        <f>N1054</f>
        <v>13.234999999999999</v>
      </c>
      <c r="O1053" s="54">
        <f>O1054</f>
        <v>25.6129</v>
      </c>
      <c r="P1053" s="54"/>
      <c r="Q1053" s="30">
        <f t="shared" si="164"/>
        <v>38.847899999999996</v>
      </c>
      <c r="R1053" s="143"/>
      <c r="S1053" s="359"/>
    </row>
    <row r="1054" spans="1:19" ht="22.5">
      <c r="A1054" s="325"/>
      <c r="B1054" s="331"/>
      <c r="C1054" s="367"/>
      <c r="D1054" s="367"/>
      <c r="E1054" s="318"/>
      <c r="F1054" s="364"/>
      <c r="G1054" s="364"/>
      <c r="H1054" s="364"/>
      <c r="I1054" s="99" t="s">
        <v>16</v>
      </c>
      <c r="J1054" s="325"/>
      <c r="K1054" s="101" t="s">
        <v>12</v>
      </c>
      <c r="L1054" s="53"/>
      <c r="M1054" s="13"/>
      <c r="N1054" s="13">
        <v>13.234999999999999</v>
      </c>
      <c r="O1054" s="53">
        <v>25.6129</v>
      </c>
      <c r="P1054" s="53"/>
      <c r="Q1054" s="13">
        <f t="shared" si="164"/>
        <v>38.847899999999996</v>
      </c>
      <c r="R1054" s="143"/>
      <c r="S1054" s="359"/>
    </row>
    <row r="1055" spans="1:19" ht="22.5">
      <c r="A1055" s="325"/>
      <c r="B1055" s="331"/>
      <c r="C1055" s="367"/>
      <c r="D1055" s="367"/>
      <c r="E1055" s="318"/>
      <c r="F1055" s="364"/>
      <c r="G1055" s="364"/>
      <c r="H1055" s="364"/>
      <c r="I1055" s="99" t="s">
        <v>29</v>
      </c>
      <c r="J1055" s="325"/>
      <c r="K1055" s="100" t="s">
        <v>45</v>
      </c>
      <c r="L1055" s="53"/>
      <c r="M1055" s="13"/>
      <c r="N1055" s="53"/>
      <c r="O1055" s="53"/>
      <c r="P1055" s="54">
        <f>SUM(P1056)</f>
        <v>0.93459999999999999</v>
      </c>
      <c r="Q1055" s="30">
        <f t="shared" si="164"/>
        <v>0.93459999999999999</v>
      </c>
      <c r="R1055" s="143"/>
      <c r="S1055" s="359"/>
    </row>
    <row r="1056" spans="1:19" ht="22.5">
      <c r="A1056" s="325"/>
      <c r="B1056" s="331"/>
      <c r="C1056" s="367"/>
      <c r="D1056" s="367"/>
      <c r="E1056" s="318"/>
      <c r="F1056" s="364"/>
      <c r="G1056" s="364"/>
      <c r="H1056" s="364"/>
      <c r="I1056" s="99" t="s">
        <v>16</v>
      </c>
      <c r="J1056" s="325"/>
      <c r="K1056" s="101" t="s">
        <v>12</v>
      </c>
      <c r="L1056" s="53"/>
      <c r="M1056" s="13"/>
      <c r="N1056" s="13"/>
      <c r="O1056" s="53"/>
      <c r="P1056" s="53">
        <v>0.93459999999999999</v>
      </c>
      <c r="Q1056" s="13">
        <f t="shared" si="164"/>
        <v>0.93459999999999999</v>
      </c>
      <c r="R1056" s="143"/>
      <c r="S1056" s="359"/>
    </row>
    <row r="1057" spans="1:19" ht="11.25" customHeight="1">
      <c r="A1057" s="325">
        <v>27</v>
      </c>
      <c r="B1057" s="331" t="s">
        <v>398</v>
      </c>
      <c r="C1057" s="367"/>
      <c r="D1057" s="367"/>
      <c r="E1057" s="318"/>
      <c r="F1057" s="364"/>
      <c r="G1057" s="364"/>
      <c r="H1057" s="364"/>
      <c r="I1057" s="97" t="s">
        <v>13</v>
      </c>
      <c r="J1057" s="325">
        <v>472</v>
      </c>
      <c r="K1057" s="237"/>
      <c r="L1057" s="13"/>
      <c r="M1057" s="13"/>
      <c r="N1057" s="30"/>
      <c r="O1057" s="30">
        <f>O1058+O1062+O1064+O1066+O1068+O1071+O1073</f>
        <v>261.26570000000004</v>
      </c>
      <c r="P1057" s="30">
        <f>P1058+P1062+P1064+P1066+P1068+P1071+P1073</f>
        <v>96.974599999999995</v>
      </c>
      <c r="Q1057" s="30">
        <f t="shared" si="164"/>
        <v>358.24030000000005</v>
      </c>
      <c r="R1057" s="143"/>
      <c r="S1057" s="238"/>
    </row>
    <row r="1058" spans="1:19" ht="45">
      <c r="A1058" s="325"/>
      <c r="B1058" s="331"/>
      <c r="C1058" s="367"/>
      <c r="D1058" s="367"/>
      <c r="E1058" s="318"/>
      <c r="F1058" s="364"/>
      <c r="G1058" s="364"/>
      <c r="H1058" s="364"/>
      <c r="I1058" s="99" t="s">
        <v>180</v>
      </c>
      <c r="J1058" s="325"/>
      <c r="K1058" s="100" t="s">
        <v>10</v>
      </c>
      <c r="L1058" s="13"/>
      <c r="M1058" s="13"/>
      <c r="N1058" s="53"/>
      <c r="O1058" s="54">
        <f>O1059+O1060+O1061</f>
        <v>71.240650000000002</v>
      </c>
      <c r="P1058" s="136">
        <f>P1059+P1060+P1061</f>
        <v>29.1007</v>
      </c>
      <c r="Q1058" s="30">
        <f t="shared" si="164"/>
        <v>100.34135000000001</v>
      </c>
      <c r="R1058" s="143"/>
      <c r="S1058" s="359"/>
    </row>
    <row r="1059" spans="1:19" ht="22.5">
      <c r="A1059" s="325"/>
      <c r="B1059" s="331"/>
      <c r="C1059" s="367"/>
      <c r="D1059" s="367"/>
      <c r="E1059" s="318"/>
      <c r="F1059" s="364"/>
      <c r="G1059" s="364"/>
      <c r="H1059" s="364"/>
      <c r="I1059" s="99" t="s">
        <v>181</v>
      </c>
      <c r="J1059" s="325"/>
      <c r="K1059" s="101" t="s">
        <v>11</v>
      </c>
      <c r="L1059" s="13"/>
      <c r="M1059" s="13"/>
      <c r="N1059" s="13"/>
      <c r="O1059" s="53">
        <v>1.2050000000000001</v>
      </c>
      <c r="P1059" s="53"/>
      <c r="Q1059" s="13">
        <f t="shared" si="164"/>
        <v>1.2050000000000001</v>
      </c>
      <c r="R1059" s="143"/>
      <c r="S1059" s="359"/>
    </row>
    <row r="1060" spans="1:19" ht="22.5">
      <c r="A1060" s="325"/>
      <c r="B1060" s="331"/>
      <c r="C1060" s="367"/>
      <c r="D1060" s="367"/>
      <c r="E1060" s="318"/>
      <c r="F1060" s="364"/>
      <c r="G1060" s="364"/>
      <c r="H1060" s="364"/>
      <c r="I1060" s="99" t="s">
        <v>16</v>
      </c>
      <c r="J1060" s="325"/>
      <c r="K1060" s="101" t="s">
        <v>12</v>
      </c>
      <c r="L1060" s="13"/>
      <c r="M1060" s="13"/>
      <c r="N1060" s="13"/>
      <c r="O1060" s="53">
        <v>68.354650000000007</v>
      </c>
      <c r="P1060" s="53">
        <v>29.1007</v>
      </c>
      <c r="Q1060" s="13">
        <f t="shared" si="164"/>
        <v>97.45535000000001</v>
      </c>
      <c r="R1060" s="143"/>
      <c r="S1060" s="359"/>
    </row>
    <row r="1061" spans="1:19" ht="45">
      <c r="A1061" s="325"/>
      <c r="B1061" s="331"/>
      <c r="C1061" s="367"/>
      <c r="D1061" s="367"/>
      <c r="E1061" s="318"/>
      <c r="F1061" s="364"/>
      <c r="G1061" s="364"/>
      <c r="H1061" s="364"/>
      <c r="I1061" s="99" t="s">
        <v>18</v>
      </c>
      <c r="J1061" s="325"/>
      <c r="K1061" s="101" t="s">
        <v>17</v>
      </c>
      <c r="L1061" s="13"/>
      <c r="M1061" s="13"/>
      <c r="N1061" s="13"/>
      <c r="O1061" s="53">
        <v>1.681</v>
      </c>
      <c r="P1061" s="53"/>
      <c r="Q1061" s="13">
        <f t="shared" si="164"/>
        <v>1.681</v>
      </c>
      <c r="R1061" s="143"/>
      <c r="S1061" s="359"/>
    </row>
    <row r="1062" spans="1:19" ht="33.75">
      <c r="A1062" s="325"/>
      <c r="B1062" s="331"/>
      <c r="C1062" s="367"/>
      <c r="D1062" s="367"/>
      <c r="E1062" s="318"/>
      <c r="F1062" s="364"/>
      <c r="G1062" s="364"/>
      <c r="H1062" s="364"/>
      <c r="I1062" s="99" t="s">
        <v>182</v>
      </c>
      <c r="J1062" s="325"/>
      <c r="K1062" s="100" t="s">
        <v>30</v>
      </c>
      <c r="L1062" s="13"/>
      <c r="M1062" s="13"/>
      <c r="N1062" s="53"/>
      <c r="O1062" s="54">
        <f>O1063</f>
        <v>7.8427499999999997</v>
      </c>
      <c r="P1062" s="54"/>
      <c r="Q1062" s="30">
        <f t="shared" si="164"/>
        <v>7.8427499999999997</v>
      </c>
      <c r="R1062" s="143"/>
      <c r="S1062" s="359"/>
    </row>
    <row r="1063" spans="1:19" ht="22.5">
      <c r="A1063" s="325"/>
      <c r="B1063" s="331"/>
      <c r="C1063" s="367"/>
      <c r="D1063" s="367"/>
      <c r="E1063" s="318"/>
      <c r="F1063" s="364"/>
      <c r="G1063" s="364"/>
      <c r="H1063" s="364"/>
      <c r="I1063" s="99" t="s">
        <v>16</v>
      </c>
      <c r="J1063" s="325"/>
      <c r="K1063" s="101" t="s">
        <v>12</v>
      </c>
      <c r="L1063" s="13"/>
      <c r="M1063" s="13"/>
      <c r="N1063" s="13"/>
      <c r="O1063" s="53">
        <v>7.8427499999999997</v>
      </c>
      <c r="P1063" s="53"/>
      <c r="Q1063" s="13">
        <f t="shared" si="164"/>
        <v>7.8427499999999997</v>
      </c>
      <c r="R1063" s="143"/>
      <c r="S1063" s="359"/>
    </row>
    <row r="1064" spans="1:19">
      <c r="A1064" s="325"/>
      <c r="B1064" s="331"/>
      <c r="C1064" s="367"/>
      <c r="D1064" s="367"/>
      <c r="E1064" s="318"/>
      <c r="F1064" s="364"/>
      <c r="G1064" s="364"/>
      <c r="H1064" s="364"/>
      <c r="I1064" s="99" t="s">
        <v>184</v>
      </c>
      <c r="J1064" s="325"/>
      <c r="K1064" s="100" t="s">
        <v>52</v>
      </c>
      <c r="L1064" s="13"/>
      <c r="M1064" s="13"/>
      <c r="N1064" s="53"/>
      <c r="O1064" s="54">
        <f>O1065</f>
        <v>15.112299999999999</v>
      </c>
      <c r="P1064" s="54"/>
      <c r="Q1064" s="30">
        <f t="shared" si="164"/>
        <v>15.112299999999999</v>
      </c>
      <c r="R1064" s="143"/>
      <c r="S1064" s="359"/>
    </row>
    <row r="1065" spans="1:19" ht="22.5">
      <c r="A1065" s="325"/>
      <c r="B1065" s="331"/>
      <c r="C1065" s="367"/>
      <c r="D1065" s="367"/>
      <c r="E1065" s="318"/>
      <c r="F1065" s="364"/>
      <c r="G1065" s="364"/>
      <c r="H1065" s="364"/>
      <c r="I1065" s="99" t="s">
        <v>16</v>
      </c>
      <c r="J1065" s="325"/>
      <c r="K1065" s="101" t="s">
        <v>12</v>
      </c>
      <c r="L1065" s="13"/>
      <c r="M1065" s="13"/>
      <c r="N1065" s="13"/>
      <c r="O1065" s="53">
        <v>15.112299999999999</v>
      </c>
      <c r="P1065" s="53"/>
      <c r="Q1065" s="13">
        <f t="shared" si="164"/>
        <v>15.112299999999999</v>
      </c>
      <c r="R1065" s="143"/>
      <c r="S1065" s="359"/>
    </row>
    <row r="1066" spans="1:19">
      <c r="A1066" s="325"/>
      <c r="B1066" s="331"/>
      <c r="C1066" s="367"/>
      <c r="D1066" s="367"/>
      <c r="E1066" s="318"/>
      <c r="F1066" s="364"/>
      <c r="G1066" s="364"/>
      <c r="H1066" s="364"/>
      <c r="I1066" s="99" t="s">
        <v>251</v>
      </c>
      <c r="J1066" s="325"/>
      <c r="K1066" s="100" t="s">
        <v>11</v>
      </c>
      <c r="L1066" s="13"/>
      <c r="M1066" s="13"/>
      <c r="N1066" s="53"/>
      <c r="O1066" s="54">
        <f>O1067</f>
        <v>7.07</v>
      </c>
      <c r="P1066" s="54"/>
      <c r="Q1066" s="30">
        <f t="shared" si="164"/>
        <v>7.07</v>
      </c>
      <c r="R1066" s="143"/>
      <c r="S1066" s="359"/>
    </row>
    <row r="1067" spans="1:19" ht="22.5">
      <c r="A1067" s="325"/>
      <c r="B1067" s="331"/>
      <c r="C1067" s="367"/>
      <c r="D1067" s="367"/>
      <c r="E1067" s="318"/>
      <c r="F1067" s="364"/>
      <c r="G1067" s="364"/>
      <c r="H1067" s="364"/>
      <c r="I1067" s="99" t="s">
        <v>16</v>
      </c>
      <c r="J1067" s="325"/>
      <c r="K1067" s="101" t="s">
        <v>12</v>
      </c>
      <c r="L1067" s="13"/>
      <c r="M1067" s="13"/>
      <c r="N1067" s="53"/>
      <c r="O1067" s="53">
        <v>7.07</v>
      </c>
      <c r="P1067" s="53"/>
      <c r="Q1067" s="13">
        <f t="shared" si="164"/>
        <v>7.07</v>
      </c>
      <c r="R1067" s="143"/>
      <c r="S1067" s="359"/>
    </row>
    <row r="1068" spans="1:19" ht="67.5">
      <c r="A1068" s="325"/>
      <c r="B1068" s="331"/>
      <c r="C1068" s="367"/>
      <c r="D1068" s="367"/>
      <c r="E1068" s="318"/>
      <c r="F1068" s="364"/>
      <c r="G1068" s="364"/>
      <c r="H1068" s="364"/>
      <c r="I1068" s="99" t="s">
        <v>187</v>
      </c>
      <c r="J1068" s="325"/>
      <c r="K1068" s="100" t="s">
        <v>53</v>
      </c>
      <c r="L1068" s="13"/>
      <c r="M1068" s="13"/>
      <c r="N1068" s="53"/>
      <c r="O1068" s="54">
        <f>O1069</f>
        <v>10</v>
      </c>
      <c r="P1068" s="54">
        <f>P1069+P1070</f>
        <v>7.7489999999999997</v>
      </c>
      <c r="Q1068" s="30">
        <f t="shared" si="164"/>
        <v>17.748999999999999</v>
      </c>
      <c r="R1068" s="143"/>
      <c r="S1068" s="359"/>
    </row>
    <row r="1069" spans="1:19" ht="22.5">
      <c r="A1069" s="325"/>
      <c r="B1069" s="331"/>
      <c r="C1069" s="367"/>
      <c r="D1069" s="367"/>
      <c r="E1069" s="318"/>
      <c r="F1069" s="364"/>
      <c r="G1069" s="364"/>
      <c r="H1069" s="364"/>
      <c r="I1069" s="99" t="s">
        <v>16</v>
      </c>
      <c r="J1069" s="325"/>
      <c r="K1069" s="101" t="s">
        <v>12</v>
      </c>
      <c r="L1069" s="13"/>
      <c r="M1069" s="13"/>
      <c r="N1069" s="13"/>
      <c r="O1069" s="53">
        <v>10</v>
      </c>
      <c r="P1069" s="53">
        <v>7.7489999999999997</v>
      </c>
      <c r="Q1069" s="13">
        <f t="shared" si="164"/>
        <v>17.748999999999999</v>
      </c>
      <c r="R1069" s="143"/>
      <c r="S1069" s="238"/>
    </row>
    <row r="1070" spans="1:19" ht="22.5">
      <c r="A1070" s="325"/>
      <c r="B1070" s="331"/>
      <c r="C1070" s="367"/>
      <c r="D1070" s="367"/>
      <c r="E1070" s="318"/>
      <c r="F1070" s="364"/>
      <c r="G1070" s="364"/>
      <c r="H1070" s="364"/>
      <c r="I1070" s="99" t="s">
        <v>33</v>
      </c>
      <c r="J1070" s="325"/>
      <c r="K1070" s="101" t="s">
        <v>40</v>
      </c>
      <c r="L1070" s="13"/>
      <c r="M1070" s="13"/>
      <c r="N1070" s="13"/>
      <c r="O1070" s="53"/>
      <c r="P1070" s="53"/>
      <c r="Q1070" s="13">
        <f t="shared" si="164"/>
        <v>0</v>
      </c>
      <c r="R1070" s="143"/>
      <c r="S1070" s="238"/>
    </row>
    <row r="1071" spans="1:19" ht="22.5">
      <c r="A1071" s="325"/>
      <c r="B1071" s="331"/>
      <c r="C1071" s="367"/>
      <c r="D1071" s="367"/>
      <c r="E1071" s="318"/>
      <c r="F1071" s="364"/>
      <c r="G1071" s="364"/>
      <c r="H1071" s="364"/>
      <c r="I1071" s="99" t="s">
        <v>29</v>
      </c>
      <c r="J1071" s="325"/>
      <c r="K1071" s="100" t="s">
        <v>12</v>
      </c>
      <c r="L1071" s="13"/>
      <c r="M1071" s="13"/>
      <c r="N1071" s="53"/>
      <c r="O1071" s="53"/>
      <c r="P1071" s="54">
        <f>SUM(P1072)</f>
        <v>0.1249</v>
      </c>
      <c r="Q1071" s="30">
        <f t="shared" si="164"/>
        <v>0.1249</v>
      </c>
      <c r="R1071" s="143"/>
      <c r="S1071" s="238"/>
    </row>
    <row r="1072" spans="1:19" ht="22.5">
      <c r="A1072" s="325"/>
      <c r="B1072" s="331"/>
      <c r="C1072" s="367"/>
      <c r="D1072" s="367"/>
      <c r="E1072" s="318"/>
      <c r="F1072" s="364"/>
      <c r="G1072" s="364"/>
      <c r="H1072" s="364"/>
      <c r="I1072" s="99" t="s">
        <v>16</v>
      </c>
      <c r="J1072" s="325"/>
      <c r="K1072" s="101" t="s">
        <v>12</v>
      </c>
      <c r="L1072" s="13"/>
      <c r="M1072" s="13"/>
      <c r="N1072" s="13"/>
      <c r="O1072" s="53"/>
      <c r="P1072" s="53">
        <v>0.1249</v>
      </c>
      <c r="Q1072" s="13">
        <f t="shared" si="164"/>
        <v>0.1249</v>
      </c>
      <c r="R1072" s="143"/>
      <c r="S1072" s="238"/>
    </row>
    <row r="1073" spans="1:19" ht="56.25">
      <c r="A1073" s="325"/>
      <c r="B1073" s="331"/>
      <c r="C1073" s="367"/>
      <c r="D1073" s="367"/>
      <c r="E1073" s="318"/>
      <c r="F1073" s="364"/>
      <c r="G1073" s="364"/>
      <c r="H1073" s="364"/>
      <c r="I1073" s="99" t="s">
        <v>365</v>
      </c>
      <c r="J1073" s="325"/>
      <c r="K1073" s="100" t="s">
        <v>191</v>
      </c>
      <c r="L1073" s="13"/>
      <c r="M1073" s="13"/>
      <c r="N1073" s="53"/>
      <c r="O1073" s="54">
        <f>O1074</f>
        <v>150</v>
      </c>
      <c r="P1073" s="54">
        <f>P1074</f>
        <v>60</v>
      </c>
      <c r="Q1073" s="30">
        <f t="shared" si="164"/>
        <v>210</v>
      </c>
      <c r="R1073" s="143"/>
      <c r="S1073" s="238"/>
    </row>
    <row r="1074" spans="1:19" ht="33.75">
      <c r="A1074" s="325"/>
      <c r="B1074" s="331"/>
      <c r="C1074" s="367"/>
      <c r="D1074" s="367"/>
      <c r="E1074" s="318"/>
      <c r="F1074" s="364"/>
      <c r="G1074" s="364"/>
      <c r="H1074" s="364"/>
      <c r="I1074" s="99" t="s">
        <v>190</v>
      </c>
      <c r="J1074" s="325"/>
      <c r="K1074" s="101" t="s">
        <v>56</v>
      </c>
      <c r="L1074" s="13"/>
      <c r="M1074" s="13"/>
      <c r="N1074" s="13"/>
      <c r="O1074" s="53">
        <v>150</v>
      </c>
      <c r="P1074" s="53">
        <v>60</v>
      </c>
      <c r="Q1074" s="13">
        <f>M1074+N1074+O1074+P1074</f>
        <v>210</v>
      </c>
      <c r="R1074" s="143"/>
      <c r="S1074" s="238"/>
    </row>
    <row r="1075" spans="1:19" ht="11.25" customHeight="1">
      <c r="A1075" s="322"/>
      <c r="B1075" s="317" t="s">
        <v>568</v>
      </c>
      <c r="C1075" s="367"/>
      <c r="D1075" s="367"/>
      <c r="E1075" s="318"/>
      <c r="F1075" s="364"/>
      <c r="G1075" s="364"/>
      <c r="H1075" s="364"/>
      <c r="I1075" s="97" t="s">
        <v>13</v>
      </c>
      <c r="J1075" s="229"/>
      <c r="K1075" s="237"/>
      <c r="L1075" s="30"/>
      <c r="M1075" s="30"/>
      <c r="N1075" s="30">
        <f>+N1076+N1078</f>
        <v>29.689999999999998</v>
      </c>
      <c r="O1075" s="30"/>
      <c r="P1075" s="30"/>
      <c r="Q1075" s="13">
        <f t="shared" ref="Q1075:Q1138" si="166">M1075+N1075+O1075+P1075</f>
        <v>29.689999999999998</v>
      </c>
      <c r="R1075" s="143"/>
      <c r="S1075" s="238"/>
    </row>
    <row r="1076" spans="1:19" ht="45">
      <c r="A1076" s="323"/>
      <c r="B1076" s="318"/>
      <c r="C1076" s="367"/>
      <c r="D1076" s="367"/>
      <c r="E1076" s="318"/>
      <c r="F1076" s="364"/>
      <c r="G1076" s="364"/>
      <c r="H1076" s="364"/>
      <c r="I1076" s="99" t="s">
        <v>180</v>
      </c>
      <c r="J1076" s="322">
        <v>468</v>
      </c>
      <c r="K1076" s="100" t="s">
        <v>10</v>
      </c>
      <c r="L1076" s="53"/>
      <c r="M1076" s="53"/>
      <c r="N1076" s="54">
        <f>N1077</f>
        <v>12.694000000000001</v>
      </c>
      <c r="O1076" s="54"/>
      <c r="P1076" s="136"/>
      <c r="Q1076" s="30">
        <f t="shared" si="166"/>
        <v>12.694000000000001</v>
      </c>
      <c r="R1076" s="143"/>
      <c r="S1076" s="238"/>
    </row>
    <row r="1077" spans="1:19" ht="22.5">
      <c r="A1077" s="323"/>
      <c r="B1077" s="318"/>
      <c r="C1077" s="367"/>
      <c r="D1077" s="367"/>
      <c r="E1077" s="318"/>
      <c r="F1077" s="364"/>
      <c r="G1077" s="364"/>
      <c r="H1077" s="364"/>
      <c r="I1077" s="99" t="s">
        <v>16</v>
      </c>
      <c r="J1077" s="323"/>
      <c r="K1077" s="101" t="s">
        <v>12</v>
      </c>
      <c r="L1077" s="13"/>
      <c r="M1077" s="13"/>
      <c r="N1077" s="13">
        <v>12.694000000000001</v>
      </c>
      <c r="O1077" s="53"/>
      <c r="P1077" s="53"/>
      <c r="Q1077" s="13">
        <f t="shared" si="166"/>
        <v>12.694000000000001</v>
      </c>
      <c r="R1077" s="143"/>
      <c r="S1077" s="238"/>
    </row>
    <row r="1078" spans="1:19" ht="33.75">
      <c r="A1078" s="323"/>
      <c r="B1078" s="318"/>
      <c r="C1078" s="367"/>
      <c r="D1078" s="367"/>
      <c r="E1078" s="318"/>
      <c r="F1078" s="364"/>
      <c r="G1078" s="364"/>
      <c r="H1078" s="364"/>
      <c r="I1078" s="99" t="s">
        <v>182</v>
      </c>
      <c r="J1078" s="323"/>
      <c r="K1078" s="100" t="s">
        <v>30</v>
      </c>
      <c r="L1078" s="13"/>
      <c r="M1078" s="13"/>
      <c r="N1078" s="53">
        <f>N1079</f>
        <v>16.995999999999999</v>
      </c>
      <c r="O1078" s="53"/>
      <c r="P1078" s="53"/>
      <c r="Q1078" s="13">
        <f t="shared" si="166"/>
        <v>16.995999999999999</v>
      </c>
      <c r="R1078" s="143"/>
      <c r="S1078" s="238"/>
    </row>
    <row r="1079" spans="1:19" ht="22.5">
      <c r="A1079" s="323"/>
      <c r="B1079" s="318"/>
      <c r="C1079" s="367"/>
      <c r="D1079" s="367"/>
      <c r="E1079" s="318"/>
      <c r="F1079" s="364"/>
      <c r="G1079" s="364"/>
      <c r="H1079" s="364"/>
      <c r="I1079" s="99" t="s">
        <v>16</v>
      </c>
      <c r="J1079" s="323"/>
      <c r="K1079" s="101" t="s">
        <v>12</v>
      </c>
      <c r="L1079" s="13"/>
      <c r="M1079" s="13"/>
      <c r="N1079" s="13">
        <v>16.995999999999999</v>
      </c>
      <c r="O1079" s="53"/>
      <c r="P1079" s="53"/>
      <c r="Q1079" s="13">
        <f t="shared" si="166"/>
        <v>16.995999999999999</v>
      </c>
      <c r="R1079" s="143"/>
      <c r="S1079" s="238"/>
    </row>
    <row r="1080" spans="1:19" ht="11.25" customHeight="1">
      <c r="A1080" s="325">
        <v>27</v>
      </c>
      <c r="B1080" s="331" t="s">
        <v>569</v>
      </c>
      <c r="C1080" s="367"/>
      <c r="D1080" s="367"/>
      <c r="E1080" s="318"/>
      <c r="F1080" s="364"/>
      <c r="G1080" s="364"/>
      <c r="H1080" s="364"/>
      <c r="I1080" s="97" t="s">
        <v>13</v>
      </c>
      <c r="J1080" s="322">
        <v>467</v>
      </c>
      <c r="K1080" s="237"/>
      <c r="L1080" s="30"/>
      <c r="M1080" s="30"/>
      <c r="N1080" s="30">
        <f>N1081+N1083+N1085</f>
        <v>24.8826</v>
      </c>
      <c r="O1080" s="30"/>
      <c r="P1080" s="30"/>
      <c r="Q1080" s="30">
        <f t="shared" si="166"/>
        <v>24.8826</v>
      </c>
      <c r="R1080" s="143"/>
      <c r="S1080" s="238"/>
    </row>
    <row r="1081" spans="1:19" ht="45">
      <c r="A1081" s="325"/>
      <c r="B1081" s="331"/>
      <c r="C1081" s="367"/>
      <c r="D1081" s="367"/>
      <c r="E1081" s="318"/>
      <c r="F1081" s="364"/>
      <c r="G1081" s="364"/>
      <c r="H1081" s="364"/>
      <c r="I1081" s="99" t="s">
        <v>180</v>
      </c>
      <c r="J1081" s="323"/>
      <c r="K1081" s="100" t="s">
        <v>10</v>
      </c>
      <c r="L1081" s="53"/>
      <c r="M1081" s="53"/>
      <c r="N1081" s="54">
        <f>N1082</f>
        <v>20.835699999999999</v>
      </c>
      <c r="O1081" s="54"/>
      <c r="P1081" s="136"/>
      <c r="Q1081" s="30">
        <f t="shared" si="166"/>
        <v>20.835699999999999</v>
      </c>
      <c r="R1081" s="143"/>
      <c r="S1081" s="238"/>
    </row>
    <row r="1082" spans="1:19" ht="22.5">
      <c r="A1082" s="325"/>
      <c r="B1082" s="331"/>
      <c r="C1082" s="367"/>
      <c r="D1082" s="367"/>
      <c r="E1082" s="318"/>
      <c r="F1082" s="364"/>
      <c r="G1082" s="364"/>
      <c r="H1082" s="364"/>
      <c r="I1082" s="99" t="s">
        <v>16</v>
      </c>
      <c r="J1082" s="323"/>
      <c r="K1082" s="101" t="s">
        <v>12</v>
      </c>
      <c r="L1082" s="13"/>
      <c r="M1082" s="13"/>
      <c r="N1082" s="13">
        <v>20.835699999999999</v>
      </c>
      <c r="O1082" s="53"/>
      <c r="P1082" s="53"/>
      <c r="Q1082" s="13">
        <f t="shared" si="166"/>
        <v>20.835699999999999</v>
      </c>
      <c r="R1082" s="143"/>
      <c r="S1082" s="238"/>
    </row>
    <row r="1083" spans="1:19" ht="33.75">
      <c r="A1083" s="325"/>
      <c r="B1083" s="331"/>
      <c r="C1083" s="367"/>
      <c r="D1083" s="367"/>
      <c r="E1083" s="318"/>
      <c r="F1083" s="364"/>
      <c r="G1083" s="364"/>
      <c r="H1083" s="364"/>
      <c r="I1083" s="99" t="s">
        <v>182</v>
      </c>
      <c r="J1083" s="323"/>
      <c r="K1083" s="100" t="s">
        <v>30</v>
      </c>
      <c r="L1083" s="54"/>
      <c r="M1083" s="54"/>
      <c r="N1083" s="54">
        <f>N1084</f>
        <v>4.0460000000000003</v>
      </c>
      <c r="O1083" s="54"/>
      <c r="P1083" s="54"/>
      <c r="Q1083" s="30">
        <f t="shared" si="166"/>
        <v>4.0460000000000003</v>
      </c>
      <c r="R1083" s="143"/>
      <c r="S1083" s="238"/>
    </row>
    <row r="1084" spans="1:19" ht="22.5">
      <c r="A1084" s="325"/>
      <c r="B1084" s="331"/>
      <c r="C1084" s="367"/>
      <c r="D1084" s="367"/>
      <c r="E1084" s="318"/>
      <c r="F1084" s="364"/>
      <c r="G1084" s="364"/>
      <c r="H1084" s="364"/>
      <c r="I1084" s="99" t="s">
        <v>16</v>
      </c>
      <c r="J1084" s="323"/>
      <c r="K1084" s="101" t="s">
        <v>12</v>
      </c>
      <c r="L1084" s="13"/>
      <c r="M1084" s="13"/>
      <c r="N1084" s="13">
        <v>4.0460000000000003</v>
      </c>
      <c r="O1084" s="53"/>
      <c r="P1084" s="53"/>
      <c r="Q1084" s="13">
        <f t="shared" si="166"/>
        <v>4.0460000000000003</v>
      </c>
      <c r="R1084" s="143"/>
      <c r="S1084" s="238"/>
    </row>
    <row r="1085" spans="1:19">
      <c r="A1085" s="325"/>
      <c r="B1085" s="331"/>
      <c r="C1085" s="367"/>
      <c r="D1085" s="367"/>
      <c r="E1085" s="318"/>
      <c r="F1085" s="364"/>
      <c r="G1085" s="364"/>
      <c r="H1085" s="364"/>
      <c r="I1085" s="99" t="s">
        <v>251</v>
      </c>
      <c r="J1085" s="323"/>
      <c r="K1085" s="100" t="s">
        <v>11</v>
      </c>
      <c r="L1085" s="53"/>
      <c r="M1085" s="53"/>
      <c r="N1085" s="54">
        <f>N1086</f>
        <v>8.9999999999999998E-4</v>
      </c>
      <c r="O1085" s="54"/>
      <c r="P1085" s="54"/>
      <c r="Q1085" s="30">
        <f t="shared" si="166"/>
        <v>8.9999999999999998E-4</v>
      </c>
      <c r="R1085" s="143"/>
      <c r="S1085" s="238"/>
    </row>
    <row r="1086" spans="1:19" ht="22.5">
      <c r="A1086" s="325"/>
      <c r="B1086" s="331"/>
      <c r="C1086" s="367"/>
      <c r="D1086" s="367"/>
      <c r="E1086" s="318"/>
      <c r="F1086" s="364"/>
      <c r="G1086" s="364"/>
      <c r="H1086" s="364"/>
      <c r="I1086" s="99" t="s">
        <v>16</v>
      </c>
      <c r="J1086" s="323"/>
      <c r="K1086" s="101" t="s">
        <v>12</v>
      </c>
      <c r="L1086" s="13"/>
      <c r="M1086" s="13"/>
      <c r="N1086" s="53">
        <v>8.9999999999999998E-4</v>
      </c>
      <c r="O1086" s="53"/>
      <c r="P1086" s="53"/>
      <c r="Q1086" s="13">
        <f t="shared" si="166"/>
        <v>8.9999999999999998E-4</v>
      </c>
      <c r="R1086" s="143"/>
      <c r="S1086" s="238"/>
    </row>
    <row r="1087" spans="1:19" ht="11.25" customHeight="1">
      <c r="A1087" s="325">
        <v>28</v>
      </c>
      <c r="B1087" s="331" t="s">
        <v>399</v>
      </c>
      <c r="C1087" s="367"/>
      <c r="D1087" s="367"/>
      <c r="E1087" s="318"/>
      <c r="F1087" s="364"/>
      <c r="G1087" s="364"/>
      <c r="H1087" s="364"/>
      <c r="I1087" s="97" t="s">
        <v>13</v>
      </c>
      <c r="J1087" s="322">
        <v>485</v>
      </c>
      <c r="K1087" s="237"/>
      <c r="L1087" s="30"/>
      <c r="M1087" s="30"/>
      <c r="N1087" s="30">
        <f>+N1088+N1092+N1094+N1096+N1099+N1101+N1105+N1109</f>
        <v>1443.7196000000001</v>
      </c>
      <c r="O1087" s="30">
        <f t="shared" ref="O1087:P1087" si="167">+O1088+O1092+O1094+O1096+O1099+O1101+O1105+O1109</f>
        <v>1608.6136999999999</v>
      </c>
      <c r="P1087" s="30">
        <f t="shared" si="167"/>
        <v>332.49530000000004</v>
      </c>
      <c r="Q1087" s="30">
        <f t="shared" si="166"/>
        <v>3384.8286000000003</v>
      </c>
      <c r="R1087" s="143"/>
      <c r="S1087" s="238"/>
    </row>
    <row r="1088" spans="1:19" ht="45">
      <c r="A1088" s="325"/>
      <c r="B1088" s="331"/>
      <c r="C1088" s="367"/>
      <c r="D1088" s="367"/>
      <c r="E1088" s="318"/>
      <c r="F1088" s="364"/>
      <c r="G1088" s="364"/>
      <c r="H1088" s="364"/>
      <c r="I1088" s="99" t="s">
        <v>366</v>
      </c>
      <c r="J1088" s="323"/>
      <c r="K1088" s="100" t="s">
        <v>10</v>
      </c>
      <c r="L1088" s="53"/>
      <c r="M1088" s="53"/>
      <c r="N1088" s="54">
        <f>N1089+N1090+N1091</f>
        <v>10.883599999999999</v>
      </c>
      <c r="O1088" s="54">
        <f>O1089+O1090+O1091</f>
        <v>23.603850000000001</v>
      </c>
      <c r="P1088" s="54">
        <f>P1089+P1090+P1091</f>
        <v>13.375299999999999</v>
      </c>
      <c r="Q1088" s="30">
        <f t="shared" si="166"/>
        <v>47.862750000000005</v>
      </c>
      <c r="R1088" s="143"/>
      <c r="S1088" s="359"/>
    </row>
    <row r="1089" spans="1:19" ht="22.5">
      <c r="A1089" s="325"/>
      <c r="B1089" s="331"/>
      <c r="C1089" s="367"/>
      <c r="D1089" s="367"/>
      <c r="E1089" s="318"/>
      <c r="F1089" s="364"/>
      <c r="G1089" s="364"/>
      <c r="H1089" s="364"/>
      <c r="I1089" s="99" t="s">
        <v>181</v>
      </c>
      <c r="J1089" s="323"/>
      <c r="K1089" s="101" t="s">
        <v>11</v>
      </c>
      <c r="L1089" s="13"/>
      <c r="M1089" s="13"/>
      <c r="N1089" s="13"/>
      <c r="O1089" s="53">
        <v>0.40899999999999997</v>
      </c>
      <c r="P1089" s="53"/>
      <c r="Q1089" s="13">
        <f t="shared" si="166"/>
        <v>0.40899999999999997</v>
      </c>
      <c r="R1089" s="143"/>
      <c r="S1089" s="359"/>
    </row>
    <row r="1090" spans="1:19" ht="22.5">
      <c r="A1090" s="325"/>
      <c r="B1090" s="331"/>
      <c r="C1090" s="367"/>
      <c r="D1090" s="367"/>
      <c r="E1090" s="318"/>
      <c r="F1090" s="364"/>
      <c r="G1090" s="364"/>
      <c r="H1090" s="364"/>
      <c r="I1090" s="99" t="s">
        <v>16</v>
      </c>
      <c r="J1090" s="323"/>
      <c r="K1090" s="101" t="s">
        <v>12</v>
      </c>
      <c r="L1090" s="13"/>
      <c r="M1090" s="13"/>
      <c r="N1090" s="13">
        <v>10.883599999999999</v>
      </c>
      <c r="O1090" s="53">
        <v>22.565850000000001</v>
      </c>
      <c r="P1090" s="53">
        <v>13.375299999999999</v>
      </c>
      <c r="Q1090" s="13">
        <f t="shared" si="166"/>
        <v>46.824749999999995</v>
      </c>
      <c r="R1090" s="143"/>
      <c r="S1090" s="359"/>
    </row>
    <row r="1091" spans="1:19" ht="45">
      <c r="A1091" s="325"/>
      <c r="B1091" s="331"/>
      <c r="C1091" s="367"/>
      <c r="D1091" s="367"/>
      <c r="E1091" s="318"/>
      <c r="F1091" s="364"/>
      <c r="G1091" s="364"/>
      <c r="H1091" s="364"/>
      <c r="I1091" s="99" t="s">
        <v>18</v>
      </c>
      <c r="J1091" s="323"/>
      <c r="K1091" s="101" t="s">
        <v>17</v>
      </c>
      <c r="L1091" s="13"/>
      <c r="M1091" s="13"/>
      <c r="N1091" s="13"/>
      <c r="O1091" s="53">
        <v>0.629</v>
      </c>
      <c r="P1091" s="53"/>
      <c r="Q1091" s="13">
        <f t="shared" si="166"/>
        <v>0.629</v>
      </c>
      <c r="R1091" s="143"/>
      <c r="S1091" s="359"/>
    </row>
    <row r="1092" spans="1:19" ht="22.5">
      <c r="A1092" s="325"/>
      <c r="B1092" s="331"/>
      <c r="C1092" s="367"/>
      <c r="D1092" s="367"/>
      <c r="E1092" s="318"/>
      <c r="F1092" s="364"/>
      <c r="G1092" s="364"/>
      <c r="H1092" s="364"/>
      <c r="I1092" s="99" t="s">
        <v>29</v>
      </c>
      <c r="J1092" s="323"/>
      <c r="K1092" s="100" t="s">
        <v>30</v>
      </c>
      <c r="L1092" s="53"/>
      <c r="M1092" s="53"/>
      <c r="N1092" s="54">
        <f>SUM(N1093)</f>
        <v>0.22</v>
      </c>
      <c r="O1092" s="54"/>
      <c r="P1092" s="54"/>
      <c r="Q1092" s="30">
        <f t="shared" si="166"/>
        <v>0.22</v>
      </c>
      <c r="R1092" s="143"/>
      <c r="S1092" s="359"/>
    </row>
    <row r="1093" spans="1:19" ht="22.5">
      <c r="A1093" s="325"/>
      <c r="B1093" s="331"/>
      <c r="C1093" s="367"/>
      <c r="D1093" s="367"/>
      <c r="E1093" s="318"/>
      <c r="F1093" s="364"/>
      <c r="G1093" s="364"/>
      <c r="H1093" s="364"/>
      <c r="I1093" s="99" t="s">
        <v>16</v>
      </c>
      <c r="J1093" s="323"/>
      <c r="K1093" s="101" t="s">
        <v>12</v>
      </c>
      <c r="L1093" s="13"/>
      <c r="M1093" s="13"/>
      <c r="N1093" s="13">
        <v>0.22</v>
      </c>
      <c r="O1093" s="53"/>
      <c r="P1093" s="53"/>
      <c r="Q1093" s="13">
        <f t="shared" si="166"/>
        <v>0.22</v>
      </c>
      <c r="R1093" s="143"/>
      <c r="S1093" s="359"/>
    </row>
    <row r="1094" spans="1:19" ht="22.5">
      <c r="A1094" s="325"/>
      <c r="B1094" s="331"/>
      <c r="C1094" s="367"/>
      <c r="D1094" s="367"/>
      <c r="E1094" s="318"/>
      <c r="F1094" s="364"/>
      <c r="G1094" s="364"/>
      <c r="H1094" s="364"/>
      <c r="I1094" s="99" t="s">
        <v>114</v>
      </c>
      <c r="J1094" s="323"/>
      <c r="K1094" s="100" t="s">
        <v>138</v>
      </c>
      <c r="L1094" s="53"/>
      <c r="M1094" s="53"/>
      <c r="N1094" s="53">
        <f>SUM(N1095)</f>
        <v>4.4779999999999998</v>
      </c>
      <c r="O1094" s="53"/>
      <c r="P1094" s="53"/>
      <c r="Q1094" s="13">
        <f t="shared" si="166"/>
        <v>4.4779999999999998</v>
      </c>
      <c r="R1094" s="143"/>
      <c r="S1094" s="359"/>
    </row>
    <row r="1095" spans="1:19" ht="22.5">
      <c r="A1095" s="325"/>
      <c r="B1095" s="331"/>
      <c r="C1095" s="367"/>
      <c r="D1095" s="367"/>
      <c r="E1095" s="318"/>
      <c r="F1095" s="364"/>
      <c r="G1095" s="364"/>
      <c r="H1095" s="364"/>
      <c r="I1095" s="99" t="s">
        <v>16</v>
      </c>
      <c r="J1095" s="323"/>
      <c r="K1095" s="101" t="s">
        <v>12</v>
      </c>
      <c r="L1095" s="13"/>
      <c r="M1095" s="13"/>
      <c r="N1095" s="13">
        <v>4.4779999999999998</v>
      </c>
      <c r="O1095" s="53"/>
      <c r="P1095" s="53"/>
      <c r="Q1095" s="13">
        <f t="shared" si="166"/>
        <v>4.4779999999999998</v>
      </c>
      <c r="R1095" s="143"/>
      <c r="S1095" s="359"/>
    </row>
    <row r="1096" spans="1:19" ht="22.5">
      <c r="A1096" s="325"/>
      <c r="B1096" s="331"/>
      <c r="C1096" s="367"/>
      <c r="D1096" s="367"/>
      <c r="E1096" s="318"/>
      <c r="F1096" s="364"/>
      <c r="G1096" s="364"/>
      <c r="H1096" s="364"/>
      <c r="I1096" s="99" t="s">
        <v>116</v>
      </c>
      <c r="J1096" s="323"/>
      <c r="K1096" s="100" t="s">
        <v>76</v>
      </c>
      <c r="L1096" s="53"/>
      <c r="M1096" s="53"/>
      <c r="N1096" s="54">
        <f>N1097+N1098</f>
        <v>97.594999999999999</v>
      </c>
      <c r="O1096" s="54">
        <f>O1097+O1098</f>
        <v>313.69754999999998</v>
      </c>
      <c r="P1096" s="54"/>
      <c r="Q1096" s="30">
        <f t="shared" si="166"/>
        <v>411.29255000000001</v>
      </c>
      <c r="R1096" s="143"/>
      <c r="S1096" s="359"/>
    </row>
    <row r="1097" spans="1:19" ht="22.5">
      <c r="A1097" s="325"/>
      <c r="B1097" s="331"/>
      <c r="C1097" s="367"/>
      <c r="D1097" s="367"/>
      <c r="E1097" s="318"/>
      <c r="F1097" s="364"/>
      <c r="G1097" s="364"/>
      <c r="H1097" s="364"/>
      <c r="I1097" s="99" t="s">
        <v>16</v>
      </c>
      <c r="J1097" s="323"/>
      <c r="K1097" s="101" t="s">
        <v>12</v>
      </c>
      <c r="L1097" s="13"/>
      <c r="M1097" s="13"/>
      <c r="N1097" s="13">
        <v>68.337000000000003</v>
      </c>
      <c r="O1097" s="53">
        <v>313.69754999999998</v>
      </c>
      <c r="P1097" s="53"/>
      <c r="Q1097" s="13">
        <f t="shared" si="166"/>
        <v>382.03454999999997</v>
      </c>
      <c r="R1097" s="143"/>
      <c r="S1097" s="359"/>
    </row>
    <row r="1098" spans="1:19" ht="33.75">
      <c r="A1098" s="325"/>
      <c r="B1098" s="331"/>
      <c r="C1098" s="367"/>
      <c r="D1098" s="367"/>
      <c r="E1098" s="318"/>
      <c r="F1098" s="364"/>
      <c r="G1098" s="364"/>
      <c r="H1098" s="364"/>
      <c r="I1098" s="99" t="s">
        <v>117</v>
      </c>
      <c r="J1098" s="323"/>
      <c r="K1098" s="101" t="s">
        <v>133</v>
      </c>
      <c r="L1098" s="13"/>
      <c r="M1098" s="13"/>
      <c r="N1098" s="13">
        <v>29.257999999999999</v>
      </c>
      <c r="O1098" s="53"/>
      <c r="P1098" s="53"/>
      <c r="Q1098" s="13">
        <f t="shared" si="166"/>
        <v>29.257999999999999</v>
      </c>
      <c r="R1098" s="143"/>
      <c r="S1098" s="359"/>
    </row>
    <row r="1099" spans="1:19" ht="56.25">
      <c r="A1099" s="325"/>
      <c r="B1099" s="331"/>
      <c r="C1099" s="367"/>
      <c r="D1099" s="367"/>
      <c r="E1099" s="318"/>
      <c r="F1099" s="364"/>
      <c r="G1099" s="364"/>
      <c r="H1099" s="364"/>
      <c r="I1099" s="99" t="s">
        <v>302</v>
      </c>
      <c r="J1099" s="323"/>
      <c r="K1099" s="100" t="s">
        <v>143</v>
      </c>
      <c r="L1099" s="53"/>
      <c r="M1099" s="53"/>
      <c r="N1099" s="54">
        <f>N1100</f>
        <v>5.0640000000000001</v>
      </c>
      <c r="O1099" s="54">
        <f>O1100</f>
        <v>23.568000000000001</v>
      </c>
      <c r="P1099" s="54">
        <f>P1100</f>
        <v>9.82</v>
      </c>
      <c r="Q1099" s="30">
        <f t="shared" si="166"/>
        <v>38.451999999999998</v>
      </c>
      <c r="R1099" s="143"/>
      <c r="S1099" s="359"/>
    </row>
    <row r="1100" spans="1:19" ht="22.5">
      <c r="A1100" s="325"/>
      <c r="B1100" s="331"/>
      <c r="C1100" s="367"/>
      <c r="D1100" s="367"/>
      <c r="E1100" s="318"/>
      <c r="F1100" s="364"/>
      <c r="G1100" s="364"/>
      <c r="H1100" s="364"/>
      <c r="I1100" s="99" t="s">
        <v>16</v>
      </c>
      <c r="J1100" s="323"/>
      <c r="K1100" s="101" t="s">
        <v>12</v>
      </c>
      <c r="L1100" s="13"/>
      <c r="M1100" s="13"/>
      <c r="N1100" s="13">
        <v>5.0640000000000001</v>
      </c>
      <c r="O1100" s="53">
        <v>23.568000000000001</v>
      </c>
      <c r="P1100" s="53">
        <v>9.82</v>
      </c>
      <c r="Q1100" s="13">
        <f t="shared" si="166"/>
        <v>38.451999999999998</v>
      </c>
      <c r="R1100" s="143"/>
      <c r="S1100" s="238"/>
    </row>
    <row r="1101" spans="1:19" ht="45">
      <c r="A1101" s="325"/>
      <c r="B1101" s="331"/>
      <c r="C1101" s="367"/>
      <c r="D1101" s="367"/>
      <c r="E1101" s="318"/>
      <c r="F1101" s="364"/>
      <c r="G1101" s="364"/>
      <c r="H1101" s="364"/>
      <c r="I1101" s="99" t="s">
        <v>367</v>
      </c>
      <c r="J1101" s="323"/>
      <c r="K1101" s="100" t="s">
        <v>171</v>
      </c>
      <c r="L1101" s="53"/>
      <c r="M1101" s="53"/>
      <c r="N1101" s="54">
        <f>N1102+N1103+N1104</f>
        <v>482.87600000000003</v>
      </c>
      <c r="O1101" s="54">
        <f t="shared" ref="O1101:P1101" si="168">O1102+O1103+O1104</f>
        <v>846.36779999999999</v>
      </c>
      <c r="P1101" s="54">
        <f t="shared" si="168"/>
        <v>147</v>
      </c>
      <c r="Q1101" s="30">
        <f t="shared" si="166"/>
        <v>1476.2438</v>
      </c>
      <c r="R1101" s="143"/>
      <c r="S1101" s="238"/>
    </row>
    <row r="1102" spans="1:19" ht="22.5">
      <c r="A1102" s="325"/>
      <c r="B1102" s="331"/>
      <c r="C1102" s="367"/>
      <c r="D1102" s="367"/>
      <c r="E1102" s="318"/>
      <c r="F1102" s="364"/>
      <c r="G1102" s="364"/>
      <c r="H1102" s="364"/>
      <c r="I1102" s="99" t="s">
        <v>16</v>
      </c>
      <c r="J1102" s="323"/>
      <c r="K1102" s="101" t="s">
        <v>12</v>
      </c>
      <c r="L1102" s="13"/>
      <c r="M1102" s="13"/>
      <c r="N1102" s="13">
        <v>366.05500000000001</v>
      </c>
      <c r="O1102" s="53">
        <v>174.73230000000001</v>
      </c>
      <c r="P1102" s="53">
        <v>80.7</v>
      </c>
      <c r="Q1102" s="13">
        <f t="shared" si="166"/>
        <v>621.4873</v>
      </c>
      <c r="R1102" s="143"/>
      <c r="S1102" s="238"/>
    </row>
    <row r="1103" spans="1:19" ht="22.5">
      <c r="A1103" s="325"/>
      <c r="B1103" s="331"/>
      <c r="C1103" s="367"/>
      <c r="D1103" s="367"/>
      <c r="E1103" s="318"/>
      <c r="F1103" s="364"/>
      <c r="G1103" s="364"/>
      <c r="H1103" s="364"/>
      <c r="I1103" s="99" t="s">
        <v>33</v>
      </c>
      <c r="J1103" s="323"/>
      <c r="K1103" s="101" t="s">
        <v>40</v>
      </c>
      <c r="L1103" s="13"/>
      <c r="M1103" s="13"/>
      <c r="N1103" s="13">
        <v>151.584</v>
      </c>
      <c r="O1103" s="53">
        <v>405.99599999999998</v>
      </c>
      <c r="P1103" s="53">
        <v>66.3</v>
      </c>
      <c r="Q1103" s="13">
        <f t="shared" si="166"/>
        <v>623.87999999999988</v>
      </c>
      <c r="R1103" s="143"/>
      <c r="S1103" s="238"/>
    </row>
    <row r="1104" spans="1:19" ht="33.75">
      <c r="A1104" s="325"/>
      <c r="B1104" s="331"/>
      <c r="C1104" s="367"/>
      <c r="D1104" s="367"/>
      <c r="E1104" s="318"/>
      <c r="F1104" s="364"/>
      <c r="G1104" s="364"/>
      <c r="H1104" s="364"/>
      <c r="I1104" s="99" t="s">
        <v>117</v>
      </c>
      <c r="J1104" s="323"/>
      <c r="K1104" s="101" t="s">
        <v>133</v>
      </c>
      <c r="L1104" s="13"/>
      <c r="M1104" s="13"/>
      <c r="N1104" s="13">
        <v>-34.762999999999998</v>
      </c>
      <c r="O1104" s="53">
        <v>265.6395</v>
      </c>
      <c r="P1104" s="53"/>
      <c r="Q1104" s="13">
        <f t="shared" si="166"/>
        <v>230.87649999999999</v>
      </c>
      <c r="R1104" s="143"/>
      <c r="S1104" s="238"/>
    </row>
    <row r="1105" spans="1:19" ht="56.25">
      <c r="A1105" s="325"/>
      <c r="B1105" s="331"/>
      <c r="C1105" s="367"/>
      <c r="D1105" s="367"/>
      <c r="E1105" s="318"/>
      <c r="F1105" s="364"/>
      <c r="G1105" s="364"/>
      <c r="H1105" s="364"/>
      <c r="I1105" s="99" t="s">
        <v>233</v>
      </c>
      <c r="J1105" s="323"/>
      <c r="K1105" s="100" t="s">
        <v>234</v>
      </c>
      <c r="L1105" s="54"/>
      <c r="M1105" s="54"/>
      <c r="N1105" s="54">
        <f>N1106+N1107+N1108</f>
        <v>372.51400000000001</v>
      </c>
      <c r="O1105" s="54">
        <f t="shared" ref="O1105:P1105" si="169">O1106+O1107+O1108</f>
        <v>401.37649999999996</v>
      </c>
      <c r="P1105" s="54">
        <f t="shared" si="169"/>
        <v>162.30000000000001</v>
      </c>
      <c r="Q1105" s="30">
        <f t="shared" si="166"/>
        <v>936.19049999999993</v>
      </c>
      <c r="R1105" s="143"/>
      <c r="S1105" s="238"/>
    </row>
    <row r="1106" spans="1:19" ht="22.5">
      <c r="A1106" s="325"/>
      <c r="B1106" s="331"/>
      <c r="C1106" s="367"/>
      <c r="D1106" s="367"/>
      <c r="E1106" s="318"/>
      <c r="F1106" s="364"/>
      <c r="G1106" s="364"/>
      <c r="H1106" s="364"/>
      <c r="I1106" s="99" t="s">
        <v>33</v>
      </c>
      <c r="J1106" s="323"/>
      <c r="K1106" s="101" t="s">
        <v>40</v>
      </c>
      <c r="L1106" s="13"/>
      <c r="M1106" s="13"/>
      <c r="N1106" s="13">
        <v>36.506999999999998</v>
      </c>
      <c r="O1106" s="53">
        <v>181.28129999999999</v>
      </c>
      <c r="P1106" s="53">
        <v>162.30000000000001</v>
      </c>
      <c r="Q1106" s="13">
        <f t="shared" si="166"/>
        <v>380.0883</v>
      </c>
      <c r="R1106" s="143"/>
      <c r="S1106" s="238"/>
    </row>
    <row r="1107" spans="1:19" ht="33.75">
      <c r="A1107" s="325"/>
      <c r="B1107" s="331"/>
      <c r="C1107" s="367"/>
      <c r="D1107" s="367"/>
      <c r="E1107" s="318"/>
      <c r="F1107" s="364"/>
      <c r="G1107" s="364"/>
      <c r="H1107" s="364"/>
      <c r="I1107" s="99" t="s">
        <v>190</v>
      </c>
      <c r="J1107" s="323"/>
      <c r="K1107" s="101" t="s">
        <v>56</v>
      </c>
      <c r="L1107" s="13"/>
      <c r="M1107" s="13"/>
      <c r="N1107" s="13">
        <v>336.00700000000001</v>
      </c>
      <c r="O1107" s="53">
        <v>156.4376</v>
      </c>
      <c r="P1107" s="53"/>
      <c r="Q1107" s="13">
        <f t="shared" si="166"/>
        <v>492.44460000000004</v>
      </c>
      <c r="R1107" s="143"/>
      <c r="S1107" s="238"/>
    </row>
    <row r="1108" spans="1:19" ht="45">
      <c r="A1108" s="325"/>
      <c r="B1108" s="331"/>
      <c r="C1108" s="367"/>
      <c r="D1108" s="367"/>
      <c r="E1108" s="318"/>
      <c r="F1108" s="364"/>
      <c r="G1108" s="364"/>
      <c r="H1108" s="364"/>
      <c r="I1108" s="99" t="s">
        <v>18</v>
      </c>
      <c r="J1108" s="323"/>
      <c r="K1108" s="101" t="s">
        <v>17</v>
      </c>
      <c r="L1108" s="13"/>
      <c r="M1108" s="13"/>
      <c r="N1108" s="13"/>
      <c r="O1108" s="53">
        <v>63.657600000000002</v>
      </c>
      <c r="P1108" s="53"/>
      <c r="Q1108" s="13">
        <f t="shared" si="166"/>
        <v>63.657600000000002</v>
      </c>
      <c r="R1108" s="143"/>
      <c r="S1108" s="238"/>
    </row>
    <row r="1109" spans="1:19" ht="33.75">
      <c r="A1109" s="325"/>
      <c r="B1109" s="331"/>
      <c r="C1109" s="367"/>
      <c r="D1109" s="367"/>
      <c r="E1109" s="318"/>
      <c r="F1109" s="364"/>
      <c r="G1109" s="364"/>
      <c r="H1109" s="364"/>
      <c r="I1109" s="99" t="s">
        <v>306</v>
      </c>
      <c r="J1109" s="323"/>
      <c r="K1109" s="100" t="s">
        <v>49</v>
      </c>
      <c r="L1109" s="30"/>
      <c r="M1109" s="30"/>
      <c r="N1109" s="30">
        <f t="shared" ref="N1109" si="170">+N1110+N1111</f>
        <v>470.089</v>
      </c>
      <c r="O1109" s="30"/>
      <c r="P1109" s="30"/>
      <c r="Q1109" s="30">
        <f>M1109+N1109+O1109+P1109</f>
        <v>470.089</v>
      </c>
      <c r="R1109" s="143"/>
      <c r="S1109" s="238"/>
    </row>
    <row r="1110" spans="1:19" ht="22.5">
      <c r="A1110" s="325"/>
      <c r="B1110" s="331"/>
      <c r="C1110" s="367"/>
      <c r="D1110" s="367"/>
      <c r="E1110" s="318"/>
      <c r="F1110" s="364"/>
      <c r="G1110" s="364"/>
      <c r="H1110" s="364"/>
      <c r="I1110" s="99" t="s">
        <v>16</v>
      </c>
      <c r="J1110" s="323"/>
      <c r="K1110" s="101" t="s">
        <v>12</v>
      </c>
      <c r="L1110" s="13"/>
      <c r="M1110" s="13"/>
      <c r="N1110" s="13">
        <v>327.21600000000001</v>
      </c>
      <c r="O1110" s="53"/>
      <c r="P1110" s="53"/>
      <c r="Q1110" s="13">
        <f t="shared" si="166"/>
        <v>327.21600000000001</v>
      </c>
      <c r="R1110" s="143"/>
      <c r="S1110" s="238"/>
    </row>
    <row r="1111" spans="1:19" ht="33.75">
      <c r="A1111" s="325"/>
      <c r="B1111" s="331"/>
      <c r="C1111" s="367"/>
      <c r="D1111" s="367"/>
      <c r="E1111" s="318"/>
      <c r="F1111" s="364"/>
      <c r="G1111" s="364"/>
      <c r="H1111" s="364"/>
      <c r="I1111" s="99" t="s">
        <v>117</v>
      </c>
      <c r="J1111" s="323"/>
      <c r="K1111" s="101" t="s">
        <v>133</v>
      </c>
      <c r="L1111" s="13"/>
      <c r="M1111" s="13"/>
      <c r="N1111" s="13">
        <v>142.87299999999999</v>
      </c>
      <c r="O1111" s="53"/>
      <c r="P1111" s="53"/>
      <c r="Q1111" s="13">
        <f>M1111+N1111+O1111+P1111</f>
        <v>142.87299999999999</v>
      </c>
      <c r="R1111" s="143"/>
      <c r="S1111" s="238"/>
    </row>
    <row r="1112" spans="1:19" ht="14.25" customHeight="1">
      <c r="A1112" s="325">
        <v>29</v>
      </c>
      <c r="B1112" s="317" t="s">
        <v>400</v>
      </c>
      <c r="C1112" s="367"/>
      <c r="D1112" s="367"/>
      <c r="E1112" s="318"/>
      <c r="F1112" s="364"/>
      <c r="G1112" s="364"/>
      <c r="H1112" s="364"/>
      <c r="I1112" s="97" t="s">
        <v>13</v>
      </c>
      <c r="J1112" s="322">
        <v>497</v>
      </c>
      <c r="K1112" s="237"/>
      <c r="L1112" s="30"/>
      <c r="M1112" s="30"/>
      <c r="N1112" s="30">
        <f>+N1113+N1117+N1121+N1123+N1126+N1128+N1131+N1136+N1141+N1143+N1146+N1148+N1152+N1157+N1160+N1164+N1162</f>
        <v>2272.0797000000002</v>
      </c>
      <c r="O1112" s="30">
        <f t="shared" ref="O1112:P1112" si="171">+O1113+O1117+O1121+O1123+O1126+O1128+O1131+O1136+O1141+O1143+O1146+O1148+O1152+O1157+O1160+O1164+O1162</f>
        <v>3241.3532</v>
      </c>
      <c r="P1112" s="30">
        <f t="shared" si="171"/>
        <v>2434.9144000000001</v>
      </c>
      <c r="Q1112" s="30">
        <f t="shared" si="166"/>
        <v>7948.3472999999994</v>
      </c>
      <c r="R1112" s="143"/>
      <c r="S1112" s="238"/>
    </row>
    <row r="1113" spans="1:19" ht="45.75" customHeight="1">
      <c r="A1113" s="325"/>
      <c r="B1113" s="318"/>
      <c r="C1113" s="367"/>
      <c r="D1113" s="367"/>
      <c r="E1113" s="318"/>
      <c r="F1113" s="364"/>
      <c r="G1113" s="364"/>
      <c r="H1113" s="364"/>
      <c r="I1113" s="99" t="s">
        <v>368</v>
      </c>
      <c r="J1113" s="323"/>
      <c r="K1113" s="100" t="s">
        <v>10</v>
      </c>
      <c r="L1113" s="135"/>
      <c r="M1113" s="135"/>
      <c r="N1113" s="136">
        <f>N1114+N1115+N1116</f>
        <v>119.2124</v>
      </c>
      <c r="O1113" s="136">
        <f>O1114+O1115+O1116</f>
        <v>126.81770000000002</v>
      </c>
      <c r="P1113" s="136">
        <f>P1114+P1115+P1116</f>
        <v>28.974250000000001</v>
      </c>
      <c r="Q1113" s="30">
        <f t="shared" si="166"/>
        <v>275.00434999999999</v>
      </c>
      <c r="R1113" s="143"/>
      <c r="S1113" s="359"/>
    </row>
    <row r="1114" spans="1:19" ht="33.75" customHeight="1">
      <c r="A1114" s="325"/>
      <c r="B1114" s="318"/>
      <c r="C1114" s="367"/>
      <c r="D1114" s="367"/>
      <c r="E1114" s="318"/>
      <c r="F1114" s="364"/>
      <c r="G1114" s="364"/>
      <c r="H1114" s="364"/>
      <c r="I1114" s="99" t="s">
        <v>181</v>
      </c>
      <c r="J1114" s="323"/>
      <c r="K1114" s="101" t="s">
        <v>11</v>
      </c>
      <c r="L1114" s="13"/>
      <c r="M1114" s="13"/>
      <c r="N1114" s="13"/>
      <c r="O1114" s="135">
        <v>1.159</v>
      </c>
      <c r="P1114" s="135"/>
      <c r="Q1114" s="13">
        <f t="shared" si="166"/>
        <v>1.159</v>
      </c>
      <c r="R1114" s="143"/>
      <c r="S1114" s="359"/>
    </row>
    <row r="1115" spans="1:19" ht="33.75" customHeight="1">
      <c r="A1115" s="325"/>
      <c r="B1115" s="318"/>
      <c r="C1115" s="367"/>
      <c r="D1115" s="367"/>
      <c r="E1115" s="318"/>
      <c r="F1115" s="364"/>
      <c r="G1115" s="364"/>
      <c r="H1115" s="364"/>
      <c r="I1115" s="99" t="s">
        <v>16</v>
      </c>
      <c r="J1115" s="323"/>
      <c r="K1115" s="101" t="s">
        <v>12</v>
      </c>
      <c r="L1115" s="13"/>
      <c r="M1115" s="13"/>
      <c r="N1115" s="13">
        <v>119.2124</v>
      </c>
      <c r="O1115" s="135">
        <v>124.03270000000001</v>
      </c>
      <c r="P1115" s="135">
        <v>28.974250000000001</v>
      </c>
      <c r="Q1115" s="13">
        <f t="shared" si="166"/>
        <v>272.21935000000002</v>
      </c>
      <c r="R1115" s="143"/>
      <c r="S1115" s="359"/>
    </row>
    <row r="1116" spans="1:19" ht="45">
      <c r="A1116" s="325"/>
      <c r="B1116" s="318"/>
      <c r="C1116" s="367"/>
      <c r="D1116" s="367"/>
      <c r="E1116" s="318"/>
      <c r="F1116" s="364"/>
      <c r="G1116" s="364"/>
      <c r="H1116" s="364"/>
      <c r="I1116" s="99" t="s">
        <v>18</v>
      </c>
      <c r="J1116" s="323"/>
      <c r="K1116" s="101" t="s">
        <v>17</v>
      </c>
      <c r="L1116" s="13"/>
      <c r="M1116" s="13"/>
      <c r="N1116" s="13"/>
      <c r="O1116" s="135">
        <v>1.6259999999999999</v>
      </c>
      <c r="P1116" s="135"/>
      <c r="Q1116" s="13">
        <f t="shared" si="166"/>
        <v>1.6259999999999999</v>
      </c>
      <c r="R1116" s="143"/>
      <c r="S1116" s="359"/>
    </row>
    <row r="1117" spans="1:19" ht="23.25" customHeight="1">
      <c r="A1117" s="325"/>
      <c r="B1117" s="318"/>
      <c r="C1117" s="367"/>
      <c r="D1117" s="367"/>
      <c r="E1117" s="318"/>
      <c r="F1117" s="364"/>
      <c r="G1117" s="364"/>
      <c r="H1117" s="364"/>
      <c r="I1117" s="99" t="s">
        <v>262</v>
      </c>
      <c r="J1117" s="323"/>
      <c r="K1117" s="100" t="s">
        <v>46</v>
      </c>
      <c r="L1117" s="30"/>
      <c r="M1117" s="30"/>
      <c r="N1117" s="30">
        <f t="shared" ref="N1117" si="172">+N1118+N1119+N1120</f>
        <v>18.447099999999999</v>
      </c>
      <c r="O1117" s="30"/>
      <c r="P1117" s="30"/>
      <c r="Q1117" s="30">
        <f t="shared" si="166"/>
        <v>18.447099999999999</v>
      </c>
      <c r="R1117" s="143"/>
      <c r="S1117" s="359"/>
    </row>
    <row r="1118" spans="1:19" ht="33.75" customHeight="1">
      <c r="A1118" s="325"/>
      <c r="B1118" s="318"/>
      <c r="C1118" s="367"/>
      <c r="D1118" s="367"/>
      <c r="E1118" s="318"/>
      <c r="F1118" s="364"/>
      <c r="G1118" s="364"/>
      <c r="H1118" s="364"/>
      <c r="I1118" s="99" t="s">
        <v>181</v>
      </c>
      <c r="J1118" s="323"/>
      <c r="K1118" s="101" t="s">
        <v>11</v>
      </c>
      <c r="L1118" s="13"/>
      <c r="M1118" s="13"/>
      <c r="N1118" s="13"/>
      <c r="O1118" s="135"/>
      <c r="P1118" s="135"/>
      <c r="Q1118" s="13">
        <f t="shared" si="166"/>
        <v>0</v>
      </c>
      <c r="R1118" s="143"/>
      <c r="S1118" s="359"/>
    </row>
    <row r="1119" spans="1:19" ht="33.75" customHeight="1">
      <c r="A1119" s="325"/>
      <c r="B1119" s="318"/>
      <c r="C1119" s="367"/>
      <c r="D1119" s="367"/>
      <c r="E1119" s="318"/>
      <c r="F1119" s="364"/>
      <c r="G1119" s="364"/>
      <c r="H1119" s="364"/>
      <c r="I1119" s="99" t="s">
        <v>33</v>
      </c>
      <c r="J1119" s="323"/>
      <c r="K1119" s="101" t="s">
        <v>40</v>
      </c>
      <c r="L1119" s="13"/>
      <c r="M1119" s="13"/>
      <c r="N1119" s="13">
        <v>10.0001</v>
      </c>
      <c r="O1119" s="135"/>
      <c r="P1119" s="135"/>
      <c r="Q1119" s="13">
        <f t="shared" si="166"/>
        <v>10.0001</v>
      </c>
      <c r="R1119" s="143"/>
      <c r="S1119" s="359"/>
    </row>
    <row r="1120" spans="1:19" ht="33.75">
      <c r="A1120" s="325"/>
      <c r="B1120" s="318"/>
      <c r="C1120" s="367"/>
      <c r="D1120" s="367"/>
      <c r="E1120" s="318"/>
      <c r="F1120" s="364"/>
      <c r="G1120" s="364"/>
      <c r="H1120" s="364"/>
      <c r="I1120" s="99" t="s">
        <v>190</v>
      </c>
      <c r="J1120" s="323"/>
      <c r="K1120" s="101" t="s">
        <v>56</v>
      </c>
      <c r="L1120" s="13"/>
      <c r="M1120" s="13"/>
      <c r="N1120" s="13">
        <v>8.4469999999999992</v>
      </c>
      <c r="O1120" s="135"/>
      <c r="P1120" s="135"/>
      <c r="Q1120" s="13">
        <f t="shared" si="166"/>
        <v>8.4469999999999992</v>
      </c>
      <c r="R1120" s="143"/>
      <c r="S1120" s="359"/>
    </row>
    <row r="1121" spans="1:19" ht="23.25" customHeight="1">
      <c r="A1121" s="325"/>
      <c r="B1121" s="318"/>
      <c r="C1121" s="367"/>
      <c r="D1121" s="367"/>
      <c r="E1121" s="318"/>
      <c r="F1121" s="364"/>
      <c r="G1121" s="364"/>
      <c r="H1121" s="364"/>
      <c r="I1121" s="99" t="s">
        <v>107</v>
      </c>
      <c r="J1121" s="323"/>
      <c r="K1121" s="100" t="s">
        <v>69</v>
      </c>
      <c r="L1121" s="13"/>
      <c r="M1121" s="13"/>
      <c r="N1121" s="30">
        <f t="shared" ref="N1121" si="173">+N1122</f>
        <v>25.564</v>
      </c>
      <c r="O1121" s="136">
        <f>SUM(O1122)</f>
        <v>9.6704000000000008</v>
      </c>
      <c r="P1121" s="136">
        <f>SUM(P1122)</f>
        <v>51.219250000000002</v>
      </c>
      <c r="Q1121" s="30">
        <f t="shared" si="166"/>
        <v>86.45365000000001</v>
      </c>
      <c r="R1121" s="143"/>
      <c r="S1121" s="359"/>
    </row>
    <row r="1122" spans="1:19" ht="33.75" customHeight="1">
      <c r="A1122" s="325"/>
      <c r="B1122" s="318"/>
      <c r="C1122" s="367"/>
      <c r="D1122" s="367"/>
      <c r="E1122" s="318"/>
      <c r="F1122" s="364"/>
      <c r="G1122" s="364"/>
      <c r="H1122" s="364"/>
      <c r="I1122" s="99" t="s">
        <v>16</v>
      </c>
      <c r="J1122" s="323"/>
      <c r="K1122" s="101" t="s">
        <v>12</v>
      </c>
      <c r="L1122" s="13"/>
      <c r="M1122" s="13"/>
      <c r="N1122" s="13">
        <v>25.564</v>
      </c>
      <c r="O1122" s="135">
        <v>9.6704000000000008</v>
      </c>
      <c r="P1122" s="135">
        <v>51.219250000000002</v>
      </c>
      <c r="Q1122" s="13">
        <f t="shared" si="166"/>
        <v>86.45365000000001</v>
      </c>
      <c r="R1122" s="143"/>
      <c r="S1122" s="359"/>
    </row>
    <row r="1123" spans="1:19" ht="23.25" customHeight="1">
      <c r="A1123" s="325"/>
      <c r="B1123" s="318"/>
      <c r="C1123" s="367"/>
      <c r="D1123" s="367"/>
      <c r="E1123" s="318"/>
      <c r="F1123" s="364"/>
      <c r="G1123" s="364"/>
      <c r="H1123" s="364"/>
      <c r="I1123" s="99" t="s">
        <v>273</v>
      </c>
      <c r="J1123" s="323"/>
      <c r="K1123" s="100" t="s">
        <v>136</v>
      </c>
      <c r="L1123" s="30"/>
      <c r="M1123" s="30"/>
      <c r="N1123" s="30">
        <f>N1124+N1125</f>
        <v>326.29700000000003</v>
      </c>
      <c r="O1123" s="30"/>
      <c r="P1123" s="30">
        <f t="shared" ref="P1123" si="174">P1124+P1125</f>
        <v>14.504</v>
      </c>
      <c r="Q1123" s="30">
        <f t="shared" si="166"/>
        <v>340.80100000000004</v>
      </c>
      <c r="R1123" s="143"/>
      <c r="S1123" s="359"/>
    </row>
    <row r="1124" spans="1:19" ht="33.75" customHeight="1">
      <c r="A1124" s="325"/>
      <c r="B1124" s="318"/>
      <c r="C1124" s="367"/>
      <c r="D1124" s="367"/>
      <c r="E1124" s="318"/>
      <c r="F1124" s="364"/>
      <c r="G1124" s="364"/>
      <c r="H1124" s="364"/>
      <c r="I1124" s="99" t="s">
        <v>16</v>
      </c>
      <c r="J1124" s="323"/>
      <c r="K1124" s="101" t="s">
        <v>12</v>
      </c>
      <c r="L1124" s="13"/>
      <c r="M1124" s="13"/>
      <c r="N1124" s="13">
        <v>6.5449999999999999</v>
      </c>
      <c r="O1124" s="135"/>
      <c r="P1124" s="135"/>
      <c r="Q1124" s="13">
        <f t="shared" si="166"/>
        <v>6.5449999999999999</v>
      </c>
      <c r="R1124" s="143"/>
      <c r="S1124" s="359"/>
    </row>
    <row r="1125" spans="1:19" ht="33.75" customHeight="1">
      <c r="A1125" s="325"/>
      <c r="B1125" s="318"/>
      <c r="C1125" s="367"/>
      <c r="D1125" s="367"/>
      <c r="E1125" s="318"/>
      <c r="F1125" s="364"/>
      <c r="G1125" s="364"/>
      <c r="H1125" s="364"/>
      <c r="I1125" s="99" t="s">
        <v>33</v>
      </c>
      <c r="J1125" s="323"/>
      <c r="K1125" s="101" t="s">
        <v>40</v>
      </c>
      <c r="L1125" s="13"/>
      <c r="M1125" s="13"/>
      <c r="N1125" s="13">
        <v>319.75200000000001</v>
      </c>
      <c r="O1125" s="135"/>
      <c r="P1125" s="135">
        <v>14.504</v>
      </c>
      <c r="Q1125" s="13">
        <f t="shared" si="166"/>
        <v>334.25600000000003</v>
      </c>
      <c r="R1125" s="143"/>
      <c r="S1125" s="359"/>
    </row>
    <row r="1126" spans="1:19" ht="23.25" customHeight="1">
      <c r="A1126" s="325"/>
      <c r="B1126" s="318"/>
      <c r="C1126" s="367"/>
      <c r="D1126" s="367"/>
      <c r="E1126" s="318"/>
      <c r="F1126" s="364"/>
      <c r="G1126" s="364"/>
      <c r="H1126" s="364"/>
      <c r="I1126" s="99" t="s">
        <v>194</v>
      </c>
      <c r="J1126" s="323"/>
      <c r="K1126" s="100" t="s">
        <v>268</v>
      </c>
      <c r="L1126" s="30"/>
      <c r="M1126" s="30"/>
      <c r="N1126" s="30">
        <f t="shared" ref="N1126" si="175">+N1127</f>
        <v>27.931000000000001</v>
      </c>
      <c r="O1126" s="30"/>
      <c r="P1126" s="30"/>
      <c r="Q1126" s="30">
        <f t="shared" si="166"/>
        <v>27.931000000000001</v>
      </c>
      <c r="R1126" s="143"/>
      <c r="S1126" s="359"/>
    </row>
    <row r="1127" spans="1:19" ht="33.75" customHeight="1">
      <c r="A1127" s="325"/>
      <c r="B1127" s="318"/>
      <c r="C1127" s="367"/>
      <c r="D1127" s="367"/>
      <c r="E1127" s="318"/>
      <c r="F1127" s="364"/>
      <c r="G1127" s="364"/>
      <c r="H1127" s="364"/>
      <c r="I1127" s="99" t="s">
        <v>16</v>
      </c>
      <c r="J1127" s="323"/>
      <c r="K1127" s="101" t="s">
        <v>12</v>
      </c>
      <c r="L1127" s="13"/>
      <c r="M1127" s="13"/>
      <c r="N1127" s="13">
        <v>27.931000000000001</v>
      </c>
      <c r="O1127" s="135"/>
      <c r="P1127" s="135"/>
      <c r="Q1127" s="13">
        <f t="shared" si="166"/>
        <v>27.931000000000001</v>
      </c>
      <c r="R1127" s="143"/>
      <c r="S1127" s="238"/>
    </row>
    <row r="1128" spans="1:19" ht="45.75" customHeight="1">
      <c r="A1128" s="325"/>
      <c r="B1128" s="318"/>
      <c r="C1128" s="367"/>
      <c r="D1128" s="367"/>
      <c r="E1128" s="318"/>
      <c r="F1128" s="364"/>
      <c r="G1128" s="364"/>
      <c r="H1128" s="364"/>
      <c r="I1128" s="99" t="s">
        <v>277</v>
      </c>
      <c r="J1128" s="323"/>
      <c r="K1128" s="100" t="s">
        <v>140</v>
      </c>
      <c r="L1128" s="13"/>
      <c r="M1128" s="13"/>
      <c r="N1128" s="30">
        <f t="shared" ref="N1128:O1128" si="176">+N1129+N1130</f>
        <v>71.5852</v>
      </c>
      <c r="O1128" s="30">
        <f t="shared" si="176"/>
        <v>5.7030000000000003</v>
      </c>
      <c r="P1128" s="30"/>
      <c r="Q1128" s="30">
        <f t="shared" si="166"/>
        <v>77.288200000000003</v>
      </c>
      <c r="R1128" s="143"/>
      <c r="S1128" s="238"/>
    </row>
    <row r="1129" spans="1:19" ht="33.75" customHeight="1">
      <c r="A1129" s="325"/>
      <c r="B1129" s="318"/>
      <c r="C1129" s="367"/>
      <c r="D1129" s="367"/>
      <c r="E1129" s="318"/>
      <c r="F1129" s="364"/>
      <c r="G1129" s="364"/>
      <c r="H1129" s="364"/>
      <c r="I1129" s="99" t="s">
        <v>16</v>
      </c>
      <c r="J1129" s="323"/>
      <c r="K1129" s="101" t="s">
        <v>12</v>
      </c>
      <c r="L1129" s="13"/>
      <c r="M1129" s="13"/>
      <c r="N1129" s="13">
        <v>15.616199999999999</v>
      </c>
      <c r="O1129" s="135">
        <v>5.7030000000000003</v>
      </c>
      <c r="P1129" s="135"/>
      <c r="Q1129" s="13">
        <f t="shared" si="166"/>
        <v>21.319199999999999</v>
      </c>
      <c r="R1129" s="143"/>
      <c r="S1129" s="238"/>
    </row>
    <row r="1130" spans="1:19" ht="33.75" customHeight="1">
      <c r="A1130" s="325"/>
      <c r="B1130" s="318"/>
      <c r="C1130" s="367"/>
      <c r="D1130" s="367"/>
      <c r="E1130" s="318"/>
      <c r="F1130" s="364"/>
      <c r="G1130" s="364"/>
      <c r="H1130" s="364"/>
      <c r="I1130" s="99" t="s">
        <v>33</v>
      </c>
      <c r="J1130" s="323"/>
      <c r="K1130" s="101" t="s">
        <v>40</v>
      </c>
      <c r="L1130" s="13"/>
      <c r="M1130" s="13"/>
      <c r="N1130" s="13">
        <v>55.969000000000001</v>
      </c>
      <c r="O1130" s="135"/>
      <c r="P1130" s="135"/>
      <c r="Q1130" s="13">
        <f t="shared" si="166"/>
        <v>55.969000000000001</v>
      </c>
      <c r="R1130" s="143"/>
      <c r="S1130" s="238"/>
    </row>
    <row r="1131" spans="1:19" ht="23.25" customHeight="1">
      <c r="A1131" s="325"/>
      <c r="B1131" s="318"/>
      <c r="C1131" s="367"/>
      <c r="D1131" s="367"/>
      <c r="E1131" s="318"/>
      <c r="F1131" s="364"/>
      <c r="G1131" s="364"/>
      <c r="H1131" s="364"/>
      <c r="I1131" s="99" t="s">
        <v>278</v>
      </c>
      <c r="J1131" s="323"/>
      <c r="K1131" s="100" t="s">
        <v>40</v>
      </c>
      <c r="L1131" s="30"/>
      <c r="M1131" s="30"/>
      <c r="N1131" s="30">
        <f t="shared" ref="N1131:P1131" si="177">+N1132+N1133+N1134+N1135</f>
        <v>11.019</v>
      </c>
      <c r="O1131" s="30">
        <f t="shared" si="177"/>
        <v>1177.8132000000001</v>
      </c>
      <c r="P1131" s="30">
        <f t="shared" si="177"/>
        <v>183.65269999999998</v>
      </c>
      <c r="Q1131" s="30">
        <f t="shared" si="166"/>
        <v>1372.4848999999999</v>
      </c>
      <c r="R1131" s="143"/>
      <c r="S1131" s="238"/>
    </row>
    <row r="1132" spans="1:19" ht="33.75" customHeight="1">
      <c r="A1132" s="325"/>
      <c r="B1132" s="318"/>
      <c r="C1132" s="367"/>
      <c r="D1132" s="367"/>
      <c r="E1132" s="318"/>
      <c r="F1132" s="364"/>
      <c r="G1132" s="364"/>
      <c r="H1132" s="364"/>
      <c r="I1132" s="99" t="s">
        <v>181</v>
      </c>
      <c r="J1132" s="323"/>
      <c r="K1132" s="101" t="s">
        <v>11</v>
      </c>
      <c r="L1132" s="13"/>
      <c r="M1132" s="13"/>
      <c r="N1132" s="13"/>
      <c r="O1132" s="135">
        <v>734.87300000000005</v>
      </c>
      <c r="P1132" s="135"/>
      <c r="Q1132" s="13">
        <f t="shared" si="166"/>
        <v>734.87300000000005</v>
      </c>
      <c r="R1132" s="143"/>
      <c r="S1132" s="238"/>
    </row>
    <row r="1133" spans="1:19" ht="33.75" customHeight="1">
      <c r="A1133" s="325"/>
      <c r="B1133" s="318"/>
      <c r="C1133" s="367"/>
      <c r="D1133" s="367"/>
      <c r="E1133" s="318"/>
      <c r="F1133" s="364"/>
      <c r="G1133" s="364"/>
      <c r="H1133" s="364"/>
      <c r="I1133" s="99" t="s">
        <v>16</v>
      </c>
      <c r="J1133" s="323"/>
      <c r="K1133" s="101" t="s">
        <v>12</v>
      </c>
      <c r="L1133" s="13"/>
      <c r="M1133" s="13"/>
      <c r="N1133" s="13">
        <v>11.019</v>
      </c>
      <c r="O1133" s="135">
        <v>308.0942</v>
      </c>
      <c r="P1133" s="135">
        <v>30.9757</v>
      </c>
      <c r="Q1133" s="13">
        <f t="shared" si="166"/>
        <v>350.08890000000002</v>
      </c>
      <c r="R1133" s="143"/>
      <c r="S1133" s="238"/>
    </row>
    <row r="1134" spans="1:19" ht="33.75" customHeight="1">
      <c r="A1134" s="325"/>
      <c r="B1134" s="318"/>
      <c r="C1134" s="367"/>
      <c r="D1134" s="367"/>
      <c r="E1134" s="318"/>
      <c r="F1134" s="364"/>
      <c r="G1134" s="364"/>
      <c r="H1134" s="364"/>
      <c r="I1134" s="99" t="s">
        <v>33</v>
      </c>
      <c r="J1134" s="323"/>
      <c r="K1134" s="101" t="s">
        <v>40</v>
      </c>
      <c r="L1134" s="13"/>
      <c r="M1134" s="13"/>
      <c r="N1134" s="13"/>
      <c r="O1134" s="135"/>
      <c r="P1134" s="135">
        <v>152.67699999999999</v>
      </c>
      <c r="Q1134" s="13">
        <f t="shared" si="166"/>
        <v>152.67699999999999</v>
      </c>
      <c r="R1134" s="143"/>
      <c r="S1134" s="238"/>
    </row>
    <row r="1135" spans="1:19" ht="33.75">
      <c r="A1135" s="325"/>
      <c r="B1135" s="318"/>
      <c r="C1135" s="367"/>
      <c r="D1135" s="367"/>
      <c r="E1135" s="318"/>
      <c r="F1135" s="364"/>
      <c r="G1135" s="364"/>
      <c r="H1135" s="364"/>
      <c r="I1135" s="99" t="s">
        <v>190</v>
      </c>
      <c r="J1135" s="323"/>
      <c r="K1135" s="101" t="s">
        <v>56</v>
      </c>
      <c r="L1135" s="13"/>
      <c r="M1135" s="13"/>
      <c r="N1135" s="13"/>
      <c r="O1135" s="135">
        <v>134.846</v>
      </c>
      <c r="P1135" s="135"/>
      <c r="Q1135" s="13">
        <f t="shared" si="166"/>
        <v>134.846</v>
      </c>
      <c r="R1135" s="143"/>
      <c r="S1135" s="238"/>
    </row>
    <row r="1136" spans="1:19" ht="23.25" customHeight="1">
      <c r="A1136" s="325"/>
      <c r="B1136" s="318"/>
      <c r="C1136" s="367"/>
      <c r="D1136" s="367"/>
      <c r="E1136" s="318"/>
      <c r="F1136" s="364"/>
      <c r="G1136" s="364"/>
      <c r="H1136" s="364"/>
      <c r="I1136" s="99" t="s">
        <v>265</v>
      </c>
      <c r="J1136" s="323"/>
      <c r="K1136" s="100" t="s">
        <v>207</v>
      </c>
      <c r="L1136" s="30"/>
      <c r="M1136" s="30"/>
      <c r="N1136" s="30">
        <f t="shared" ref="N1136:P1136" si="178">+N1137+N1138+N1139+N1140</f>
        <v>139.55600000000001</v>
      </c>
      <c r="O1136" s="30">
        <f t="shared" si="178"/>
        <v>186.5728</v>
      </c>
      <c r="P1136" s="30">
        <f t="shared" si="178"/>
        <v>791.26110000000006</v>
      </c>
      <c r="Q1136" s="30">
        <f t="shared" si="166"/>
        <v>1117.3899000000001</v>
      </c>
      <c r="R1136" s="143"/>
      <c r="S1136" s="238"/>
    </row>
    <row r="1137" spans="1:19" ht="33.75" customHeight="1">
      <c r="A1137" s="325"/>
      <c r="B1137" s="318"/>
      <c r="C1137" s="367"/>
      <c r="D1137" s="367"/>
      <c r="E1137" s="318"/>
      <c r="F1137" s="364"/>
      <c r="G1137" s="364"/>
      <c r="H1137" s="364"/>
      <c r="I1137" s="99" t="s">
        <v>16</v>
      </c>
      <c r="J1137" s="323"/>
      <c r="K1137" s="101" t="s">
        <v>12</v>
      </c>
      <c r="L1137" s="13"/>
      <c r="M1137" s="13"/>
      <c r="N1137" s="13">
        <v>2.871</v>
      </c>
      <c r="O1137" s="135">
        <v>1</v>
      </c>
      <c r="P1137" s="135">
        <v>50.469099999999997</v>
      </c>
      <c r="Q1137" s="13">
        <f t="shared" si="166"/>
        <v>54.3401</v>
      </c>
      <c r="R1137" s="143"/>
      <c r="S1137" s="238"/>
    </row>
    <row r="1138" spans="1:19" ht="33.75" customHeight="1">
      <c r="A1138" s="325"/>
      <c r="B1138" s="318"/>
      <c r="C1138" s="367"/>
      <c r="D1138" s="367"/>
      <c r="E1138" s="318"/>
      <c r="F1138" s="364"/>
      <c r="G1138" s="364"/>
      <c r="H1138" s="364"/>
      <c r="I1138" s="99" t="s">
        <v>181</v>
      </c>
      <c r="J1138" s="323"/>
      <c r="K1138" s="101" t="s">
        <v>11</v>
      </c>
      <c r="L1138" s="13"/>
      <c r="M1138" s="13"/>
      <c r="N1138" s="13"/>
      <c r="O1138" s="135"/>
      <c r="P1138" s="135">
        <v>700</v>
      </c>
      <c r="Q1138" s="13">
        <f t="shared" si="166"/>
        <v>700</v>
      </c>
      <c r="R1138" s="143"/>
      <c r="S1138" s="238"/>
    </row>
    <row r="1139" spans="1:19" ht="33.75" customHeight="1">
      <c r="A1139" s="325"/>
      <c r="B1139" s="318"/>
      <c r="C1139" s="367"/>
      <c r="D1139" s="367"/>
      <c r="E1139" s="318"/>
      <c r="F1139" s="364"/>
      <c r="G1139" s="364"/>
      <c r="H1139" s="364"/>
      <c r="I1139" s="99" t="s">
        <v>33</v>
      </c>
      <c r="J1139" s="323"/>
      <c r="K1139" s="101" t="s">
        <v>40</v>
      </c>
      <c r="L1139" s="13"/>
      <c r="M1139" s="13"/>
      <c r="N1139" s="13">
        <v>8.452</v>
      </c>
      <c r="O1139" s="135">
        <v>38.530799999999999</v>
      </c>
      <c r="P1139" s="135">
        <v>40.792000000000002</v>
      </c>
      <c r="Q1139" s="13">
        <f t="shared" ref="Q1139:Q1202" si="179">M1139+N1139+O1139+P1139</f>
        <v>87.774799999999999</v>
      </c>
      <c r="R1139" s="143"/>
      <c r="S1139" s="238"/>
    </row>
    <row r="1140" spans="1:19" ht="33.75">
      <c r="A1140" s="325"/>
      <c r="B1140" s="318"/>
      <c r="C1140" s="367"/>
      <c r="D1140" s="367"/>
      <c r="E1140" s="318"/>
      <c r="F1140" s="364"/>
      <c r="G1140" s="364"/>
      <c r="H1140" s="364"/>
      <c r="I1140" s="99" t="s">
        <v>190</v>
      </c>
      <c r="J1140" s="323"/>
      <c r="K1140" s="101" t="s">
        <v>56</v>
      </c>
      <c r="L1140" s="13"/>
      <c r="M1140" s="13"/>
      <c r="N1140" s="13">
        <v>128.233</v>
      </c>
      <c r="O1140" s="135">
        <v>147.042</v>
      </c>
      <c r="P1140" s="135"/>
      <c r="Q1140" s="13">
        <f t="shared" si="179"/>
        <v>275.27499999999998</v>
      </c>
      <c r="R1140" s="143"/>
      <c r="S1140" s="238"/>
    </row>
    <row r="1141" spans="1:19" ht="34.5" customHeight="1">
      <c r="A1141" s="325"/>
      <c r="B1141" s="318"/>
      <c r="C1141" s="367"/>
      <c r="D1141" s="367"/>
      <c r="E1141" s="318"/>
      <c r="F1141" s="364"/>
      <c r="G1141" s="364"/>
      <c r="H1141" s="364"/>
      <c r="I1141" s="99" t="s">
        <v>81</v>
      </c>
      <c r="J1141" s="323"/>
      <c r="K1141" s="100" t="s">
        <v>56</v>
      </c>
      <c r="L1141" s="30"/>
      <c r="M1141" s="30"/>
      <c r="N1141" s="30"/>
      <c r="O1141" s="30">
        <f t="shared" ref="O1141" si="180">+O1142</f>
        <v>1.274</v>
      </c>
      <c r="P1141" s="30"/>
      <c r="Q1141" s="30">
        <f t="shared" si="179"/>
        <v>1.274</v>
      </c>
      <c r="R1141" s="143"/>
      <c r="S1141" s="238"/>
    </row>
    <row r="1142" spans="1:19" ht="33.75" customHeight="1">
      <c r="A1142" s="325"/>
      <c r="B1142" s="318"/>
      <c r="C1142" s="367"/>
      <c r="D1142" s="367"/>
      <c r="E1142" s="318"/>
      <c r="F1142" s="364"/>
      <c r="G1142" s="364"/>
      <c r="H1142" s="364"/>
      <c r="I1142" s="99" t="s">
        <v>16</v>
      </c>
      <c r="J1142" s="323"/>
      <c r="K1142" s="101" t="s">
        <v>12</v>
      </c>
      <c r="L1142" s="13"/>
      <c r="M1142" s="13"/>
      <c r="N1142" s="13"/>
      <c r="O1142" s="135">
        <v>1.274</v>
      </c>
      <c r="P1142" s="135"/>
      <c r="Q1142" s="13">
        <f t="shared" si="179"/>
        <v>1.274</v>
      </c>
      <c r="R1142" s="143"/>
      <c r="S1142" s="238"/>
    </row>
    <row r="1143" spans="1:19" ht="34.5" customHeight="1">
      <c r="A1143" s="325"/>
      <c r="B1143" s="318"/>
      <c r="C1143" s="367"/>
      <c r="D1143" s="367"/>
      <c r="E1143" s="318"/>
      <c r="F1143" s="364"/>
      <c r="G1143" s="364"/>
      <c r="H1143" s="364"/>
      <c r="I1143" s="99" t="s">
        <v>121</v>
      </c>
      <c r="J1143" s="323"/>
      <c r="K1143" s="100" t="s">
        <v>141</v>
      </c>
      <c r="L1143" s="30"/>
      <c r="M1143" s="30"/>
      <c r="N1143" s="30">
        <f t="shared" ref="N1143:P1143" si="181">+N1144+N1145</f>
        <v>135.59399999999999</v>
      </c>
      <c r="O1143" s="30"/>
      <c r="P1143" s="30">
        <f t="shared" si="181"/>
        <v>6.452</v>
      </c>
      <c r="Q1143" s="30">
        <f t="shared" si="179"/>
        <v>142.04599999999999</v>
      </c>
      <c r="R1143" s="143"/>
      <c r="S1143" s="238"/>
    </row>
    <row r="1144" spans="1:19" ht="33.75" customHeight="1">
      <c r="A1144" s="325"/>
      <c r="B1144" s="318"/>
      <c r="C1144" s="367"/>
      <c r="D1144" s="367"/>
      <c r="E1144" s="318"/>
      <c r="F1144" s="364"/>
      <c r="G1144" s="364"/>
      <c r="H1144" s="364"/>
      <c r="I1144" s="99" t="s">
        <v>16</v>
      </c>
      <c r="J1144" s="323"/>
      <c r="K1144" s="101" t="s">
        <v>12</v>
      </c>
      <c r="L1144" s="13"/>
      <c r="M1144" s="13"/>
      <c r="N1144" s="13">
        <v>12.497</v>
      </c>
      <c r="O1144" s="135"/>
      <c r="P1144" s="135"/>
      <c r="Q1144" s="13">
        <f t="shared" si="179"/>
        <v>12.497</v>
      </c>
      <c r="R1144" s="143"/>
      <c r="S1144" s="238"/>
    </row>
    <row r="1145" spans="1:19" ht="33.75" customHeight="1">
      <c r="A1145" s="325"/>
      <c r="B1145" s="318"/>
      <c r="C1145" s="367"/>
      <c r="D1145" s="367"/>
      <c r="E1145" s="318"/>
      <c r="F1145" s="364"/>
      <c r="G1145" s="364"/>
      <c r="H1145" s="364"/>
      <c r="I1145" s="99" t="s">
        <v>33</v>
      </c>
      <c r="J1145" s="323"/>
      <c r="K1145" s="101" t="s">
        <v>40</v>
      </c>
      <c r="L1145" s="13"/>
      <c r="M1145" s="13"/>
      <c r="N1145" s="13">
        <v>123.09699999999999</v>
      </c>
      <c r="O1145" s="135"/>
      <c r="P1145" s="135">
        <v>6.452</v>
      </c>
      <c r="Q1145" s="13">
        <f t="shared" si="179"/>
        <v>129.54900000000001</v>
      </c>
      <c r="R1145" s="143"/>
      <c r="S1145" s="238"/>
    </row>
    <row r="1146" spans="1:19" ht="23.25" customHeight="1">
      <c r="A1146" s="325"/>
      <c r="B1146" s="318"/>
      <c r="C1146" s="367"/>
      <c r="D1146" s="367"/>
      <c r="E1146" s="318"/>
      <c r="F1146" s="364"/>
      <c r="G1146" s="364"/>
      <c r="H1146" s="364"/>
      <c r="I1146" s="99" t="s">
        <v>111</v>
      </c>
      <c r="J1146" s="323"/>
      <c r="K1146" s="100" t="s">
        <v>370</v>
      </c>
      <c r="L1146" s="30"/>
      <c r="M1146" s="30"/>
      <c r="N1146" s="30"/>
      <c r="O1146" s="30">
        <f t="shared" ref="O1146:P1146" si="182">+O1147</f>
        <v>21.8504</v>
      </c>
      <c r="P1146" s="30">
        <f t="shared" si="182"/>
        <v>13.988899999999999</v>
      </c>
      <c r="Q1146" s="30">
        <f t="shared" si="179"/>
        <v>35.839300000000001</v>
      </c>
      <c r="R1146" s="143"/>
      <c r="S1146" s="238"/>
    </row>
    <row r="1147" spans="1:19" ht="33.75" customHeight="1">
      <c r="A1147" s="325"/>
      <c r="B1147" s="318"/>
      <c r="C1147" s="367"/>
      <c r="D1147" s="367"/>
      <c r="E1147" s="318"/>
      <c r="F1147" s="364"/>
      <c r="G1147" s="364"/>
      <c r="H1147" s="364"/>
      <c r="I1147" s="99" t="s">
        <v>16</v>
      </c>
      <c r="J1147" s="323"/>
      <c r="K1147" s="101" t="s">
        <v>12</v>
      </c>
      <c r="L1147" s="13"/>
      <c r="M1147" s="13"/>
      <c r="N1147" s="13"/>
      <c r="O1147" s="135">
        <v>21.8504</v>
      </c>
      <c r="P1147" s="135">
        <v>13.988899999999999</v>
      </c>
      <c r="Q1147" s="13">
        <f t="shared" si="179"/>
        <v>35.839300000000001</v>
      </c>
      <c r="R1147" s="143"/>
      <c r="S1147" s="238"/>
    </row>
    <row r="1148" spans="1:19" ht="15" customHeight="1">
      <c r="A1148" s="325"/>
      <c r="B1148" s="318"/>
      <c r="C1148" s="367"/>
      <c r="D1148" s="367"/>
      <c r="E1148" s="318"/>
      <c r="F1148" s="364"/>
      <c r="G1148" s="364"/>
      <c r="H1148" s="364"/>
      <c r="I1148" s="99" t="s">
        <v>122</v>
      </c>
      <c r="J1148" s="323"/>
      <c r="K1148" s="100" t="s">
        <v>173</v>
      </c>
      <c r="L1148" s="30"/>
      <c r="M1148" s="30"/>
      <c r="N1148" s="30">
        <f t="shared" ref="N1148:P1148" si="183">+N1149+N1150+N1151</f>
        <v>26.016999999999999</v>
      </c>
      <c r="O1148" s="30">
        <f t="shared" si="183"/>
        <v>58.795999999999999</v>
      </c>
      <c r="P1148" s="30">
        <f t="shared" si="183"/>
        <v>16.629200000000001</v>
      </c>
      <c r="Q1148" s="30">
        <f t="shared" si="179"/>
        <v>101.4422</v>
      </c>
      <c r="R1148" s="143"/>
      <c r="S1148" s="238"/>
    </row>
    <row r="1149" spans="1:19" ht="33.75" customHeight="1">
      <c r="A1149" s="325"/>
      <c r="B1149" s="318"/>
      <c r="C1149" s="367"/>
      <c r="D1149" s="367"/>
      <c r="E1149" s="318"/>
      <c r="F1149" s="364"/>
      <c r="G1149" s="364"/>
      <c r="H1149" s="364"/>
      <c r="I1149" s="99" t="s">
        <v>16</v>
      </c>
      <c r="J1149" s="323"/>
      <c r="K1149" s="101" t="s">
        <v>12</v>
      </c>
      <c r="L1149" s="13"/>
      <c r="M1149" s="13"/>
      <c r="N1149" s="13">
        <v>10.305999999999999</v>
      </c>
      <c r="O1149" s="135">
        <v>58.795999999999999</v>
      </c>
      <c r="P1149" s="135">
        <v>8.0957000000000008</v>
      </c>
      <c r="Q1149" s="13">
        <f t="shared" si="179"/>
        <v>77.197699999999998</v>
      </c>
      <c r="R1149" s="143"/>
      <c r="S1149" s="238"/>
    </row>
    <row r="1150" spans="1:19" ht="33.75" customHeight="1">
      <c r="A1150" s="325"/>
      <c r="B1150" s="318"/>
      <c r="C1150" s="367"/>
      <c r="D1150" s="367"/>
      <c r="E1150" s="318"/>
      <c r="F1150" s="364"/>
      <c r="G1150" s="364"/>
      <c r="H1150" s="364"/>
      <c r="I1150" s="99" t="s">
        <v>181</v>
      </c>
      <c r="J1150" s="323"/>
      <c r="K1150" s="101" t="s">
        <v>11</v>
      </c>
      <c r="L1150" s="13"/>
      <c r="M1150" s="13"/>
      <c r="N1150" s="13"/>
      <c r="O1150" s="135"/>
      <c r="P1150" s="135"/>
      <c r="Q1150" s="13">
        <f t="shared" si="179"/>
        <v>0</v>
      </c>
      <c r="R1150" s="143"/>
      <c r="S1150" s="238"/>
    </row>
    <row r="1151" spans="1:19" ht="33.75" customHeight="1">
      <c r="A1151" s="325"/>
      <c r="B1151" s="318"/>
      <c r="C1151" s="367"/>
      <c r="D1151" s="367"/>
      <c r="E1151" s="318"/>
      <c r="F1151" s="364"/>
      <c r="G1151" s="364"/>
      <c r="H1151" s="364"/>
      <c r="I1151" s="99" t="s">
        <v>33</v>
      </c>
      <c r="J1151" s="323"/>
      <c r="K1151" s="101" t="s">
        <v>40</v>
      </c>
      <c r="L1151" s="13"/>
      <c r="M1151" s="13"/>
      <c r="N1151" s="13">
        <v>15.711</v>
      </c>
      <c r="O1151" s="135"/>
      <c r="P1151" s="135">
        <v>8.5335000000000001</v>
      </c>
      <c r="Q1151" s="13">
        <f t="shared" si="179"/>
        <v>24.244500000000002</v>
      </c>
      <c r="R1151" s="143"/>
      <c r="S1151" s="238"/>
    </row>
    <row r="1152" spans="1:19" ht="34.5" customHeight="1">
      <c r="A1152" s="325"/>
      <c r="B1152" s="318"/>
      <c r="C1152" s="367"/>
      <c r="D1152" s="367"/>
      <c r="E1152" s="318"/>
      <c r="F1152" s="364"/>
      <c r="G1152" s="364"/>
      <c r="H1152" s="364"/>
      <c r="I1152" s="99" t="s">
        <v>369</v>
      </c>
      <c r="J1152" s="323"/>
      <c r="K1152" s="100" t="s">
        <v>146</v>
      </c>
      <c r="L1152" s="30"/>
      <c r="M1152" s="30"/>
      <c r="N1152" s="30">
        <f>N1153+N1154+N1155+N1156</f>
        <v>753.98099999999999</v>
      </c>
      <c r="O1152" s="30">
        <f>O1153+O1154+O1155+O1156</f>
        <v>1553.0576999999998</v>
      </c>
      <c r="P1152" s="30">
        <f t="shared" ref="P1152" si="184">P1153+P1154+P1155+P1156</f>
        <v>1328.2329999999999</v>
      </c>
      <c r="Q1152" s="30">
        <f t="shared" si="179"/>
        <v>3635.2717000000002</v>
      </c>
      <c r="R1152" s="143"/>
      <c r="S1152" s="238"/>
    </row>
    <row r="1153" spans="1:19" ht="33.75" customHeight="1">
      <c r="A1153" s="325"/>
      <c r="B1153" s="318"/>
      <c r="C1153" s="367"/>
      <c r="D1153" s="367"/>
      <c r="E1153" s="318"/>
      <c r="F1153" s="364"/>
      <c r="G1153" s="364"/>
      <c r="H1153" s="364"/>
      <c r="I1153" s="99" t="s">
        <v>16</v>
      </c>
      <c r="J1153" s="323"/>
      <c r="K1153" s="101" t="s">
        <v>12</v>
      </c>
      <c r="L1153" s="13"/>
      <c r="M1153" s="13"/>
      <c r="N1153" s="13">
        <v>16.11</v>
      </c>
      <c r="O1153" s="135">
        <v>6.2034000000000002</v>
      </c>
      <c r="P1153" s="135">
        <v>12.548</v>
      </c>
      <c r="Q1153" s="13">
        <f t="shared" si="179"/>
        <v>34.861400000000003</v>
      </c>
      <c r="R1153" s="143"/>
      <c r="S1153" s="238"/>
    </row>
    <row r="1154" spans="1:19" ht="33.75" customHeight="1">
      <c r="A1154" s="325"/>
      <c r="B1154" s="318"/>
      <c r="C1154" s="367"/>
      <c r="D1154" s="367"/>
      <c r="E1154" s="318"/>
      <c r="F1154" s="364"/>
      <c r="G1154" s="364"/>
      <c r="H1154" s="364"/>
      <c r="I1154" s="99" t="s">
        <v>33</v>
      </c>
      <c r="J1154" s="323"/>
      <c r="K1154" s="101" t="s">
        <v>40</v>
      </c>
      <c r="L1154" s="13"/>
      <c r="M1154" s="13"/>
      <c r="N1154" s="13">
        <v>23.198</v>
      </c>
      <c r="O1154" s="135">
        <v>13.3948</v>
      </c>
      <c r="P1154" s="135">
        <v>216.28100000000001</v>
      </c>
      <c r="Q1154" s="13">
        <f t="shared" si="179"/>
        <v>252.87380000000002</v>
      </c>
      <c r="R1154" s="143"/>
      <c r="S1154" s="238"/>
    </row>
    <row r="1155" spans="1:19" ht="33.75">
      <c r="A1155" s="325"/>
      <c r="B1155" s="318"/>
      <c r="C1155" s="367"/>
      <c r="D1155" s="367"/>
      <c r="E1155" s="318"/>
      <c r="F1155" s="364"/>
      <c r="G1155" s="364"/>
      <c r="H1155" s="364"/>
      <c r="I1155" s="99" t="s">
        <v>190</v>
      </c>
      <c r="J1155" s="323"/>
      <c r="K1155" s="101" t="s">
        <v>56</v>
      </c>
      <c r="L1155" s="13"/>
      <c r="M1155" s="13"/>
      <c r="N1155" s="13">
        <v>714.673</v>
      </c>
      <c r="O1155" s="135">
        <v>668.45749999999998</v>
      </c>
      <c r="P1155" s="135">
        <v>1099.404</v>
      </c>
      <c r="Q1155" s="13">
        <f t="shared" si="179"/>
        <v>2482.5344999999998</v>
      </c>
      <c r="R1155" s="143"/>
      <c r="S1155" s="238"/>
    </row>
    <row r="1156" spans="1:19" ht="45">
      <c r="A1156" s="325"/>
      <c r="B1156" s="318"/>
      <c r="C1156" s="367"/>
      <c r="D1156" s="367"/>
      <c r="E1156" s="318"/>
      <c r="F1156" s="364"/>
      <c r="G1156" s="364"/>
      <c r="H1156" s="364"/>
      <c r="I1156" s="99" t="s">
        <v>18</v>
      </c>
      <c r="J1156" s="323"/>
      <c r="K1156" s="101" t="s">
        <v>17</v>
      </c>
      <c r="L1156" s="13"/>
      <c r="M1156" s="13"/>
      <c r="N1156" s="13"/>
      <c r="O1156" s="135">
        <v>865.00199999999995</v>
      </c>
      <c r="P1156" s="135"/>
      <c r="Q1156" s="13">
        <f t="shared" si="179"/>
        <v>865.00199999999995</v>
      </c>
      <c r="R1156" s="143"/>
      <c r="S1156" s="238"/>
    </row>
    <row r="1157" spans="1:19" ht="57" customHeight="1">
      <c r="A1157" s="325"/>
      <c r="B1157" s="318"/>
      <c r="C1157" s="367"/>
      <c r="D1157" s="367"/>
      <c r="E1157" s="318"/>
      <c r="F1157" s="364"/>
      <c r="G1157" s="364"/>
      <c r="H1157" s="364"/>
      <c r="I1157" s="99" t="s">
        <v>365</v>
      </c>
      <c r="J1157" s="323"/>
      <c r="K1157" s="100" t="s">
        <v>191</v>
      </c>
      <c r="L1157" s="30"/>
      <c r="M1157" s="30"/>
      <c r="N1157" s="30">
        <f t="shared" ref="N1157:O1157" si="185">+N1158+N1159</f>
        <v>398.101</v>
      </c>
      <c r="O1157" s="30">
        <f t="shared" si="185"/>
        <v>55.091999999999999</v>
      </c>
      <c r="P1157" s="30"/>
      <c r="Q1157" s="30">
        <f t="shared" si="179"/>
        <v>453.19299999999998</v>
      </c>
      <c r="R1157" s="143"/>
      <c r="S1157" s="238"/>
    </row>
    <row r="1158" spans="1:19" ht="33.75" customHeight="1">
      <c r="A1158" s="325"/>
      <c r="B1158" s="318"/>
      <c r="C1158" s="367"/>
      <c r="D1158" s="367"/>
      <c r="E1158" s="318"/>
      <c r="F1158" s="364"/>
      <c r="G1158" s="364"/>
      <c r="H1158" s="364"/>
      <c r="I1158" s="99" t="s">
        <v>33</v>
      </c>
      <c r="J1158" s="323"/>
      <c r="K1158" s="101" t="s">
        <v>40</v>
      </c>
      <c r="L1158" s="13"/>
      <c r="M1158" s="13"/>
      <c r="N1158" s="13">
        <v>28.088000000000001</v>
      </c>
      <c r="O1158" s="135"/>
      <c r="P1158" s="135"/>
      <c r="Q1158" s="13">
        <f t="shared" si="179"/>
        <v>28.088000000000001</v>
      </c>
      <c r="R1158" s="143"/>
      <c r="S1158" s="238"/>
    </row>
    <row r="1159" spans="1:19" ht="33.75">
      <c r="A1159" s="325"/>
      <c r="B1159" s="318"/>
      <c r="C1159" s="367"/>
      <c r="D1159" s="367"/>
      <c r="E1159" s="318"/>
      <c r="F1159" s="364"/>
      <c r="G1159" s="364"/>
      <c r="H1159" s="364"/>
      <c r="I1159" s="99" t="s">
        <v>190</v>
      </c>
      <c r="J1159" s="323"/>
      <c r="K1159" s="101" t="s">
        <v>56</v>
      </c>
      <c r="L1159" s="13"/>
      <c r="M1159" s="13"/>
      <c r="N1159" s="13">
        <v>370.01299999999998</v>
      </c>
      <c r="O1159" s="135">
        <v>55.091999999999999</v>
      </c>
      <c r="P1159" s="135"/>
      <c r="Q1159" s="13">
        <f t="shared" si="179"/>
        <v>425.10499999999996</v>
      </c>
      <c r="R1159" s="143"/>
      <c r="S1159" s="238"/>
    </row>
    <row r="1160" spans="1:19" ht="45.75" customHeight="1">
      <c r="A1160" s="325"/>
      <c r="B1160" s="318"/>
      <c r="C1160" s="367"/>
      <c r="D1160" s="367"/>
      <c r="E1160" s="318"/>
      <c r="F1160" s="364"/>
      <c r="G1160" s="364"/>
      <c r="H1160" s="364"/>
      <c r="I1160" s="99" t="s">
        <v>38</v>
      </c>
      <c r="J1160" s="323"/>
      <c r="K1160" s="100" t="s">
        <v>48</v>
      </c>
      <c r="L1160" s="30"/>
      <c r="M1160" s="30"/>
      <c r="N1160" s="30"/>
      <c r="O1160" s="30">
        <f t="shared" ref="O1160" si="186">+O1161</f>
        <v>39.243000000000002</v>
      </c>
      <c r="P1160" s="30"/>
      <c r="Q1160" s="30">
        <f t="shared" si="179"/>
        <v>39.243000000000002</v>
      </c>
      <c r="R1160" s="143"/>
      <c r="S1160" s="238"/>
    </row>
    <row r="1161" spans="1:19" ht="45">
      <c r="A1161" s="325"/>
      <c r="B1161" s="318"/>
      <c r="C1161" s="367"/>
      <c r="D1161" s="367"/>
      <c r="E1161" s="318"/>
      <c r="F1161" s="364"/>
      <c r="G1161" s="364"/>
      <c r="H1161" s="364"/>
      <c r="I1161" s="99" t="s">
        <v>38</v>
      </c>
      <c r="J1161" s="323"/>
      <c r="K1161" s="101" t="s">
        <v>42</v>
      </c>
      <c r="L1161" s="13"/>
      <c r="M1161" s="13"/>
      <c r="N1161" s="13"/>
      <c r="O1161" s="135">
        <v>39.243000000000002</v>
      </c>
      <c r="P1161" s="135"/>
      <c r="Q1161" s="13">
        <f t="shared" si="179"/>
        <v>39.243000000000002</v>
      </c>
      <c r="R1161" s="143"/>
      <c r="S1161" s="238"/>
    </row>
    <row r="1162" spans="1:19" ht="33.75">
      <c r="A1162" s="325"/>
      <c r="B1162" s="318"/>
      <c r="C1162" s="367"/>
      <c r="D1162" s="367"/>
      <c r="E1162" s="318"/>
      <c r="F1162" s="364"/>
      <c r="G1162" s="364"/>
      <c r="H1162" s="364"/>
      <c r="I1162" s="99" t="s">
        <v>306</v>
      </c>
      <c r="J1162" s="323"/>
      <c r="K1162" s="100" t="s">
        <v>49</v>
      </c>
      <c r="L1162" s="30"/>
      <c r="M1162" s="30"/>
      <c r="N1162" s="30">
        <f t="shared" ref="N1162" si="187">+N1163</f>
        <v>203.702</v>
      </c>
      <c r="O1162" s="30"/>
      <c r="P1162" s="30"/>
      <c r="Q1162" s="30">
        <f t="shared" si="179"/>
        <v>203.702</v>
      </c>
      <c r="R1162" s="143"/>
      <c r="S1162" s="238"/>
    </row>
    <row r="1163" spans="1:19" ht="22.5">
      <c r="A1163" s="325"/>
      <c r="B1163" s="318"/>
      <c r="C1163" s="367"/>
      <c r="D1163" s="367"/>
      <c r="E1163" s="318"/>
      <c r="F1163" s="364"/>
      <c r="G1163" s="364"/>
      <c r="H1163" s="364"/>
      <c r="I1163" s="99" t="s">
        <v>16</v>
      </c>
      <c r="J1163" s="323"/>
      <c r="K1163" s="101" t="s">
        <v>12</v>
      </c>
      <c r="L1163" s="13"/>
      <c r="M1163" s="13"/>
      <c r="N1163" s="13">
        <v>203.702</v>
      </c>
      <c r="O1163" s="135"/>
      <c r="P1163" s="135"/>
      <c r="Q1163" s="13">
        <f t="shared" si="179"/>
        <v>203.702</v>
      </c>
      <c r="R1163" s="143"/>
      <c r="S1163" s="238"/>
    </row>
    <row r="1164" spans="1:19" ht="57" customHeight="1">
      <c r="A1164" s="325"/>
      <c r="B1164" s="318"/>
      <c r="C1164" s="367"/>
      <c r="D1164" s="367"/>
      <c r="E1164" s="318"/>
      <c r="F1164" s="364"/>
      <c r="G1164" s="364"/>
      <c r="H1164" s="364"/>
      <c r="I1164" s="99" t="s">
        <v>189</v>
      </c>
      <c r="J1164" s="323"/>
      <c r="K1164" s="100" t="s">
        <v>154</v>
      </c>
      <c r="L1164" s="30"/>
      <c r="M1164" s="30"/>
      <c r="N1164" s="30">
        <f t="shared" ref="N1164:O1164" si="188">+N1165</f>
        <v>15.073</v>
      </c>
      <c r="O1164" s="30">
        <f t="shared" si="188"/>
        <v>5.4630000000000001</v>
      </c>
      <c r="P1164" s="30"/>
      <c r="Q1164" s="30">
        <f t="shared" si="179"/>
        <v>20.536000000000001</v>
      </c>
      <c r="R1164" s="143"/>
      <c r="S1164" s="238"/>
    </row>
    <row r="1165" spans="1:19" ht="56.25">
      <c r="A1165" s="325"/>
      <c r="B1165" s="319"/>
      <c r="C1165" s="367"/>
      <c r="D1165" s="367"/>
      <c r="E1165" s="318"/>
      <c r="F1165" s="364"/>
      <c r="G1165" s="364"/>
      <c r="H1165" s="364"/>
      <c r="I1165" s="99" t="s">
        <v>189</v>
      </c>
      <c r="J1165" s="324"/>
      <c r="K1165" s="101" t="s">
        <v>565</v>
      </c>
      <c r="L1165" s="13"/>
      <c r="M1165" s="13"/>
      <c r="N1165" s="13">
        <v>15.073</v>
      </c>
      <c r="O1165" s="135">
        <v>5.4630000000000001</v>
      </c>
      <c r="P1165" s="135"/>
      <c r="Q1165" s="13">
        <f t="shared" si="179"/>
        <v>20.536000000000001</v>
      </c>
      <c r="R1165" s="143"/>
      <c r="S1165" s="238"/>
    </row>
    <row r="1166" spans="1:19" ht="15.75" customHeight="1">
      <c r="A1166" s="325">
        <v>30</v>
      </c>
      <c r="B1166" s="331" t="s">
        <v>371</v>
      </c>
      <c r="C1166" s="367"/>
      <c r="D1166" s="367"/>
      <c r="E1166" s="318"/>
      <c r="F1166" s="364"/>
      <c r="G1166" s="364"/>
      <c r="H1166" s="364"/>
      <c r="I1166" s="97" t="s">
        <v>13</v>
      </c>
      <c r="J1166" s="358" t="s">
        <v>370</v>
      </c>
      <c r="K1166" s="237"/>
      <c r="L1166" s="30"/>
      <c r="M1166" s="30"/>
      <c r="N1166" s="30">
        <f t="shared" ref="N1166" si="189">+N1167</f>
        <v>0.9</v>
      </c>
      <c r="O1166" s="30">
        <f>+O1167</f>
        <v>21.8504</v>
      </c>
      <c r="P1166" s="30">
        <f>+P1167</f>
        <v>13.988899999999999</v>
      </c>
      <c r="Q1166" s="30">
        <f t="shared" si="179"/>
        <v>36.7393</v>
      </c>
      <c r="R1166" s="143"/>
      <c r="S1166" s="359"/>
    </row>
    <row r="1167" spans="1:19" ht="22.5">
      <c r="A1167" s="325"/>
      <c r="B1167" s="331"/>
      <c r="C1167" s="367"/>
      <c r="D1167" s="367"/>
      <c r="E1167" s="318"/>
      <c r="F1167" s="364"/>
      <c r="G1167" s="364"/>
      <c r="H1167" s="364"/>
      <c r="I1167" s="99" t="s">
        <v>111</v>
      </c>
      <c r="J1167" s="358"/>
      <c r="K1167" s="34" t="s">
        <v>10</v>
      </c>
      <c r="L1167" s="135"/>
      <c r="M1167" s="135"/>
      <c r="N1167" s="136">
        <f t="shared" ref="N1167" si="190">N1168</f>
        <v>0.9</v>
      </c>
      <c r="O1167" s="136">
        <f>O1168</f>
        <v>21.8504</v>
      </c>
      <c r="P1167" s="136">
        <f>P1168</f>
        <v>13.988899999999999</v>
      </c>
      <c r="Q1167" s="30">
        <f t="shared" si="179"/>
        <v>36.7393</v>
      </c>
      <c r="R1167" s="143"/>
      <c r="S1167" s="359"/>
    </row>
    <row r="1168" spans="1:19" ht="22.5">
      <c r="A1168" s="325"/>
      <c r="B1168" s="331"/>
      <c r="C1168" s="367"/>
      <c r="D1168" s="367"/>
      <c r="E1168" s="318"/>
      <c r="F1168" s="364"/>
      <c r="G1168" s="364"/>
      <c r="H1168" s="364"/>
      <c r="I1168" s="99" t="s">
        <v>16</v>
      </c>
      <c r="J1168" s="358"/>
      <c r="K1168" s="237" t="s">
        <v>12</v>
      </c>
      <c r="L1168" s="13"/>
      <c r="M1168" s="13"/>
      <c r="N1168" s="13">
        <v>0.9</v>
      </c>
      <c r="O1168" s="135">
        <v>21.8504</v>
      </c>
      <c r="P1168" s="135">
        <v>13.988899999999999</v>
      </c>
      <c r="Q1168" s="13">
        <f t="shared" si="179"/>
        <v>36.7393</v>
      </c>
      <c r="R1168" s="143"/>
      <c r="S1168" s="359"/>
    </row>
    <row r="1169" spans="1:23" ht="56.25">
      <c r="A1169" s="229">
        <v>31</v>
      </c>
      <c r="B1169" s="232" t="s">
        <v>415</v>
      </c>
      <c r="C1169" s="367"/>
      <c r="D1169" s="367"/>
      <c r="E1169" s="318"/>
      <c r="F1169" s="364"/>
      <c r="G1169" s="364"/>
      <c r="H1169" s="364"/>
      <c r="I1169" s="99"/>
      <c r="J1169" s="237"/>
      <c r="K1169" s="237"/>
      <c r="L1169" s="13"/>
      <c r="M1169" s="13"/>
      <c r="N1169" s="13"/>
      <c r="O1169" s="135"/>
      <c r="P1169" s="135"/>
      <c r="Q1169" s="13">
        <f t="shared" si="179"/>
        <v>0</v>
      </c>
      <c r="R1169" s="143"/>
      <c r="S1169" s="238"/>
    </row>
    <row r="1170" spans="1:23" ht="56.25">
      <c r="A1170" s="229">
        <v>32</v>
      </c>
      <c r="B1170" s="232" t="s">
        <v>416</v>
      </c>
      <c r="C1170" s="367"/>
      <c r="D1170" s="367"/>
      <c r="E1170" s="318"/>
      <c r="F1170" s="364"/>
      <c r="G1170" s="364"/>
      <c r="H1170" s="364"/>
      <c r="I1170" s="99"/>
      <c r="J1170" s="237"/>
      <c r="K1170" s="237"/>
      <c r="L1170" s="13"/>
      <c r="M1170" s="13"/>
      <c r="N1170" s="13"/>
      <c r="O1170" s="135"/>
      <c r="P1170" s="135"/>
      <c r="Q1170" s="13">
        <f t="shared" si="179"/>
        <v>0</v>
      </c>
      <c r="R1170" s="143"/>
      <c r="S1170" s="239"/>
      <c r="T1170" s="5"/>
      <c r="U1170" s="5"/>
      <c r="V1170" s="5"/>
      <c r="W1170" s="5"/>
    </row>
    <row r="1171" spans="1:23" ht="33.75">
      <c r="A1171" s="229">
        <v>33</v>
      </c>
      <c r="B1171" s="232" t="s">
        <v>417</v>
      </c>
      <c r="C1171" s="367"/>
      <c r="D1171" s="367"/>
      <c r="E1171" s="318"/>
      <c r="F1171" s="364"/>
      <c r="G1171" s="364"/>
      <c r="H1171" s="364"/>
      <c r="I1171" s="99"/>
      <c r="J1171" s="237"/>
      <c r="K1171" s="237"/>
      <c r="L1171" s="13"/>
      <c r="M1171" s="13"/>
      <c r="N1171" s="13"/>
      <c r="O1171" s="135"/>
      <c r="P1171" s="135"/>
      <c r="Q1171" s="13">
        <f t="shared" si="179"/>
        <v>0</v>
      </c>
      <c r="R1171" s="143"/>
      <c r="S1171" s="239"/>
      <c r="T1171" s="5"/>
      <c r="U1171" s="5"/>
      <c r="V1171" s="5"/>
      <c r="W1171" s="5"/>
    </row>
    <row r="1172" spans="1:23" ht="22.5">
      <c r="A1172" s="229">
        <v>34</v>
      </c>
      <c r="B1172" s="232" t="s">
        <v>596</v>
      </c>
      <c r="C1172" s="368"/>
      <c r="D1172" s="368"/>
      <c r="E1172" s="319"/>
      <c r="F1172" s="365"/>
      <c r="G1172" s="365"/>
      <c r="H1172" s="365"/>
      <c r="I1172" s="99"/>
      <c r="J1172" s="237"/>
      <c r="K1172" s="237"/>
      <c r="L1172" s="13"/>
      <c r="M1172" s="13"/>
      <c r="N1172" s="13"/>
      <c r="O1172" s="135"/>
      <c r="P1172" s="135"/>
      <c r="Q1172" s="13">
        <f t="shared" si="179"/>
        <v>0</v>
      </c>
      <c r="R1172" s="143"/>
      <c r="S1172" s="239"/>
      <c r="T1172" s="5"/>
      <c r="U1172" s="5"/>
      <c r="V1172" s="5"/>
      <c r="W1172" s="5"/>
    </row>
    <row r="1173" spans="1:23" ht="75" customHeight="1">
      <c r="A1173" s="23">
        <v>4</v>
      </c>
      <c r="B1173" s="25" t="s">
        <v>714</v>
      </c>
      <c r="C1173" s="25" t="s">
        <v>14</v>
      </c>
      <c r="D1173" s="25" t="s">
        <v>15</v>
      </c>
      <c r="E1173" s="25" t="s">
        <v>778</v>
      </c>
      <c r="F1173" s="23" t="s">
        <v>592</v>
      </c>
      <c r="G1173" s="25" t="s">
        <v>888</v>
      </c>
      <c r="H1173" s="25" t="s">
        <v>889</v>
      </c>
      <c r="I1173" s="61"/>
      <c r="J1173" s="141"/>
      <c r="K1173" s="62"/>
      <c r="L1173" s="63"/>
      <c r="M1173" s="63"/>
      <c r="N1173" s="63"/>
      <c r="O1173" s="28">
        <f>O1174+O1181+O1196+O1205+O1214+O1225+O1235+O1245+O1258+O1271+O1284+O1294+O1304+O1314+O1332+O1360+O1365+O1378+O1389+O1395+O1403+O1448+O1474+O1502</f>
        <v>67326.107254030008</v>
      </c>
      <c r="P1173" s="28">
        <f>P1174+P1181+P1196+P1205+P1214+P1225+P1235+P1245+P1258+P1271+P1284+P1294+P1304+P1314+P1332+P1360+P1365+P1378+P1389+P1395+P1403+P1448+P1474+P1502</f>
        <v>6081.2816110000003</v>
      </c>
      <c r="Q1173" s="28">
        <f t="shared" si="179"/>
        <v>73407.388865030007</v>
      </c>
      <c r="R1173" s="23">
        <v>1</v>
      </c>
    </row>
    <row r="1174" spans="1:23" ht="11.25" customHeight="1">
      <c r="A1174" s="322">
        <v>1</v>
      </c>
      <c r="B1174" s="317" t="s">
        <v>715</v>
      </c>
      <c r="C1174" s="317" t="s">
        <v>378</v>
      </c>
      <c r="D1174" s="317" t="s">
        <v>15</v>
      </c>
      <c r="E1174" s="317" t="s">
        <v>778</v>
      </c>
      <c r="F1174" s="322" t="s">
        <v>592</v>
      </c>
      <c r="G1174" s="322" t="s">
        <v>888</v>
      </c>
      <c r="H1174" s="322" t="s">
        <v>889</v>
      </c>
      <c r="I1174" s="172" t="s">
        <v>13</v>
      </c>
      <c r="J1174" s="322">
        <v>112</v>
      </c>
      <c r="K1174" s="237"/>
      <c r="L1174" s="13"/>
      <c r="M1174" s="13"/>
      <c r="N1174" s="13"/>
      <c r="O1174" s="42">
        <f>+O1175+O1179+O1180</f>
        <v>62.561526600000001</v>
      </c>
      <c r="P1174" s="42">
        <f>+P1175+P1179+P1180</f>
        <v>37.125888000000003</v>
      </c>
      <c r="Q1174" s="42">
        <f t="shared" si="179"/>
        <v>99.687414600000011</v>
      </c>
      <c r="R1174" s="229"/>
    </row>
    <row r="1175" spans="1:23" ht="45">
      <c r="A1175" s="323"/>
      <c r="B1175" s="318"/>
      <c r="C1175" s="318"/>
      <c r="D1175" s="318"/>
      <c r="E1175" s="318"/>
      <c r="F1175" s="323"/>
      <c r="G1175" s="323"/>
      <c r="H1175" s="323"/>
      <c r="I1175" s="55" t="s">
        <v>25</v>
      </c>
      <c r="J1175" s="323"/>
      <c r="K1175" s="73" t="s">
        <v>10</v>
      </c>
      <c r="L1175" s="13"/>
      <c r="M1175" s="13"/>
      <c r="N1175" s="13"/>
      <c r="O1175" s="42">
        <f>O1176+O1177+O1178</f>
        <v>60.426446600000006</v>
      </c>
      <c r="P1175" s="42">
        <f>P1176+P1177+P1178</f>
        <v>36.747</v>
      </c>
      <c r="Q1175" s="42">
        <f t="shared" si="179"/>
        <v>97.173446600000005</v>
      </c>
      <c r="R1175" s="229"/>
    </row>
    <row r="1176" spans="1:23" ht="22.5">
      <c r="A1176" s="323"/>
      <c r="B1176" s="318"/>
      <c r="C1176" s="318"/>
      <c r="D1176" s="318"/>
      <c r="E1176" s="318"/>
      <c r="F1176" s="323"/>
      <c r="G1176" s="323"/>
      <c r="H1176" s="323"/>
      <c r="I1176" s="55" t="s">
        <v>181</v>
      </c>
      <c r="J1176" s="323"/>
      <c r="K1176" s="173" t="s">
        <v>11</v>
      </c>
      <c r="L1176" s="13"/>
      <c r="M1176" s="13"/>
      <c r="N1176" s="13"/>
      <c r="O1176" s="174">
        <v>0.78</v>
      </c>
      <c r="P1176" s="45"/>
      <c r="Q1176" s="45">
        <f t="shared" si="179"/>
        <v>0.78</v>
      </c>
      <c r="R1176" s="229"/>
    </row>
    <row r="1177" spans="1:23" ht="22.5">
      <c r="A1177" s="323"/>
      <c r="B1177" s="318"/>
      <c r="C1177" s="318"/>
      <c r="D1177" s="318"/>
      <c r="E1177" s="318"/>
      <c r="F1177" s="323"/>
      <c r="G1177" s="323"/>
      <c r="H1177" s="323"/>
      <c r="I1177" s="55" t="s">
        <v>16</v>
      </c>
      <c r="J1177" s="323"/>
      <c r="K1177" s="173" t="s">
        <v>12</v>
      </c>
      <c r="L1177" s="13"/>
      <c r="M1177" s="13"/>
      <c r="N1177" s="13"/>
      <c r="O1177" s="45">
        <v>58.866446600000003</v>
      </c>
      <c r="P1177" s="45">
        <v>36.747</v>
      </c>
      <c r="Q1177" s="45">
        <f t="shared" si="179"/>
        <v>95.613446600000003</v>
      </c>
      <c r="R1177" s="229"/>
    </row>
    <row r="1178" spans="1:23" ht="45">
      <c r="A1178" s="323"/>
      <c r="B1178" s="318"/>
      <c r="C1178" s="318"/>
      <c r="D1178" s="318"/>
      <c r="E1178" s="318"/>
      <c r="F1178" s="323"/>
      <c r="G1178" s="323"/>
      <c r="H1178" s="323"/>
      <c r="I1178" s="55" t="s">
        <v>18</v>
      </c>
      <c r="J1178" s="323"/>
      <c r="K1178" s="173" t="s">
        <v>17</v>
      </c>
      <c r="L1178" s="13"/>
      <c r="M1178" s="13"/>
      <c r="N1178" s="13"/>
      <c r="O1178" s="45">
        <v>0.78</v>
      </c>
      <c r="P1178" s="45"/>
      <c r="Q1178" s="45">
        <f t="shared" si="179"/>
        <v>0.78</v>
      </c>
      <c r="R1178" s="229"/>
    </row>
    <row r="1179" spans="1:23" ht="22.5">
      <c r="A1179" s="323"/>
      <c r="B1179" s="318"/>
      <c r="C1179" s="318"/>
      <c r="D1179" s="318"/>
      <c r="E1179" s="318"/>
      <c r="F1179" s="323"/>
      <c r="G1179" s="323"/>
      <c r="H1179" s="323"/>
      <c r="I1179" s="55" t="s">
        <v>29</v>
      </c>
      <c r="J1179" s="323"/>
      <c r="K1179" s="73" t="s">
        <v>30</v>
      </c>
      <c r="L1179" s="13"/>
      <c r="M1179" s="13"/>
      <c r="N1179" s="13"/>
      <c r="O1179" s="175">
        <v>1.05</v>
      </c>
      <c r="P1179" s="42">
        <v>0.378888</v>
      </c>
      <c r="Q1179" s="42">
        <f t="shared" si="179"/>
        <v>1.4288880000000002</v>
      </c>
      <c r="R1179" s="229"/>
      <c r="S1179" s="2"/>
    </row>
    <row r="1180" spans="1:23" ht="22.5">
      <c r="A1180" s="324"/>
      <c r="B1180" s="319"/>
      <c r="C1180" s="318"/>
      <c r="D1180" s="318"/>
      <c r="E1180" s="318"/>
      <c r="F1180" s="323"/>
      <c r="G1180" s="323"/>
      <c r="H1180" s="323"/>
      <c r="I1180" s="55" t="s">
        <v>285</v>
      </c>
      <c r="J1180" s="324"/>
      <c r="K1180" s="73" t="s">
        <v>31</v>
      </c>
      <c r="L1180" s="13"/>
      <c r="M1180" s="13"/>
      <c r="N1180" s="13"/>
      <c r="O1180" s="175">
        <v>1.08508</v>
      </c>
      <c r="P1180" s="42"/>
      <c r="Q1180" s="42">
        <f t="shared" si="179"/>
        <v>1.08508</v>
      </c>
      <c r="R1180" s="229"/>
      <c r="S1180" s="2"/>
    </row>
    <row r="1181" spans="1:23">
      <c r="A1181" s="322">
        <v>2</v>
      </c>
      <c r="B1181" s="317" t="s">
        <v>716</v>
      </c>
      <c r="C1181" s="318"/>
      <c r="D1181" s="318"/>
      <c r="E1181" s="318"/>
      <c r="F1181" s="323"/>
      <c r="G1181" s="323"/>
      <c r="H1181" s="323"/>
      <c r="I1181" s="172" t="s">
        <v>13</v>
      </c>
      <c r="J1181" s="325">
        <v>122</v>
      </c>
      <c r="K1181" s="237"/>
      <c r="L1181" s="13"/>
      <c r="M1181" s="13"/>
      <c r="N1181" s="13"/>
      <c r="O1181" s="30">
        <f>+O1182+O1186+O1187+O1191+O1193+O1194+O1195</f>
        <v>139.03129743</v>
      </c>
      <c r="P1181" s="30">
        <f>+P1182+P1186+P1187+P1191+P1193+P1194+P1195</f>
        <v>179.34350000000001</v>
      </c>
      <c r="Q1181" s="42">
        <f t="shared" si="179"/>
        <v>318.37479743</v>
      </c>
      <c r="R1181" s="229"/>
      <c r="S1181" s="2"/>
    </row>
    <row r="1182" spans="1:23" ht="42">
      <c r="A1182" s="323"/>
      <c r="B1182" s="318"/>
      <c r="C1182" s="318"/>
      <c r="D1182" s="318"/>
      <c r="E1182" s="318"/>
      <c r="F1182" s="323"/>
      <c r="G1182" s="323"/>
      <c r="H1182" s="323"/>
      <c r="I1182" s="176" t="s">
        <v>32</v>
      </c>
      <c r="J1182" s="325"/>
      <c r="K1182" s="73" t="s">
        <v>10</v>
      </c>
      <c r="L1182" s="13"/>
      <c r="M1182" s="13"/>
      <c r="N1182" s="13"/>
      <c r="O1182" s="42">
        <f>O1183+O1184+O1185</f>
        <v>29.258215530000001</v>
      </c>
      <c r="P1182" s="42">
        <f>P1183+P1184+P1185</f>
        <v>142.75620000000001</v>
      </c>
      <c r="Q1182" s="42">
        <f t="shared" si="179"/>
        <v>172.01441553000001</v>
      </c>
      <c r="R1182" s="229"/>
      <c r="S1182" s="2"/>
    </row>
    <row r="1183" spans="1:23" ht="22.5">
      <c r="A1183" s="323"/>
      <c r="B1183" s="318"/>
      <c r="C1183" s="318"/>
      <c r="D1183" s="318"/>
      <c r="E1183" s="318"/>
      <c r="F1183" s="323"/>
      <c r="G1183" s="323"/>
      <c r="H1183" s="323"/>
      <c r="I1183" s="177" t="s">
        <v>181</v>
      </c>
      <c r="J1183" s="325"/>
      <c r="K1183" s="173" t="s">
        <v>11</v>
      </c>
      <c r="L1183" s="13"/>
      <c r="M1183" s="13"/>
      <c r="N1183" s="13"/>
      <c r="O1183" s="45">
        <v>3.2189999999999999</v>
      </c>
      <c r="P1183" s="45"/>
      <c r="Q1183" s="45">
        <f t="shared" si="179"/>
        <v>3.2189999999999999</v>
      </c>
      <c r="R1183" s="229"/>
      <c r="S1183" s="2"/>
    </row>
    <row r="1184" spans="1:23" ht="22.5">
      <c r="A1184" s="323"/>
      <c r="B1184" s="318"/>
      <c r="C1184" s="318"/>
      <c r="D1184" s="318"/>
      <c r="E1184" s="318"/>
      <c r="F1184" s="323"/>
      <c r="G1184" s="323"/>
      <c r="H1184" s="323"/>
      <c r="I1184" s="177" t="s">
        <v>16</v>
      </c>
      <c r="J1184" s="325"/>
      <c r="K1184" s="173" t="s">
        <v>12</v>
      </c>
      <c r="L1184" s="13"/>
      <c r="M1184" s="13"/>
      <c r="N1184" s="13"/>
      <c r="O1184" s="45">
        <v>23.01921553</v>
      </c>
      <c r="P1184" s="179">
        <v>142.75620000000001</v>
      </c>
      <c r="Q1184" s="45">
        <f t="shared" si="179"/>
        <v>165.77541553</v>
      </c>
      <c r="R1184" s="229"/>
      <c r="S1184" s="2"/>
    </row>
    <row r="1185" spans="1:19" ht="45">
      <c r="A1185" s="323"/>
      <c r="B1185" s="318"/>
      <c r="C1185" s="318"/>
      <c r="D1185" s="318"/>
      <c r="E1185" s="318"/>
      <c r="F1185" s="323"/>
      <c r="G1185" s="323"/>
      <c r="H1185" s="323"/>
      <c r="I1185" s="177" t="s">
        <v>18</v>
      </c>
      <c r="J1185" s="325"/>
      <c r="K1185" s="173" t="s">
        <v>17</v>
      </c>
      <c r="L1185" s="13"/>
      <c r="M1185" s="13"/>
      <c r="N1185" s="13"/>
      <c r="O1185" s="45">
        <v>3.02</v>
      </c>
      <c r="P1185" s="45"/>
      <c r="Q1185" s="45">
        <f t="shared" si="179"/>
        <v>3.02</v>
      </c>
      <c r="R1185" s="229"/>
      <c r="S1185" s="2"/>
    </row>
    <row r="1186" spans="1:19" ht="21">
      <c r="A1186" s="323"/>
      <c r="B1186" s="318"/>
      <c r="C1186" s="318"/>
      <c r="D1186" s="318"/>
      <c r="E1186" s="318"/>
      <c r="F1186" s="323"/>
      <c r="G1186" s="323"/>
      <c r="H1186" s="323"/>
      <c r="I1186" s="176" t="s">
        <v>29</v>
      </c>
      <c r="J1186" s="325"/>
      <c r="K1186" s="73" t="s">
        <v>30</v>
      </c>
      <c r="L1186" s="13"/>
      <c r="M1186" s="13"/>
      <c r="N1186" s="13"/>
      <c r="O1186" s="175">
        <v>12.5663122</v>
      </c>
      <c r="P1186" s="246">
        <v>23.105699999999999</v>
      </c>
      <c r="Q1186" s="42">
        <f t="shared" si="179"/>
        <v>35.672012199999998</v>
      </c>
      <c r="R1186" s="229"/>
      <c r="S1186" s="2"/>
    </row>
    <row r="1187" spans="1:19" ht="31.5">
      <c r="A1187" s="323"/>
      <c r="B1187" s="318"/>
      <c r="C1187" s="318"/>
      <c r="D1187" s="318"/>
      <c r="E1187" s="318"/>
      <c r="F1187" s="323"/>
      <c r="G1187" s="323"/>
      <c r="H1187" s="323"/>
      <c r="I1187" s="176" t="s">
        <v>34</v>
      </c>
      <c r="J1187" s="325"/>
      <c r="K1187" s="73" t="s">
        <v>31</v>
      </c>
      <c r="L1187" s="13"/>
      <c r="M1187" s="13"/>
      <c r="N1187" s="13"/>
      <c r="O1187" s="42">
        <f>O1188+O1189+O1190</f>
        <v>24.506</v>
      </c>
      <c r="P1187" s="42">
        <f>P1188+P1189+P1190</f>
        <v>13.4816</v>
      </c>
      <c r="Q1187" s="42">
        <f t="shared" si="179"/>
        <v>37.9876</v>
      </c>
      <c r="R1187" s="229"/>
      <c r="S1187" s="2"/>
    </row>
    <row r="1188" spans="1:19" ht="22.5">
      <c r="A1188" s="323"/>
      <c r="B1188" s="318"/>
      <c r="C1188" s="318"/>
      <c r="D1188" s="318"/>
      <c r="E1188" s="318"/>
      <c r="F1188" s="323"/>
      <c r="G1188" s="323"/>
      <c r="H1188" s="323"/>
      <c r="I1188" s="177" t="s">
        <v>181</v>
      </c>
      <c r="J1188" s="325"/>
      <c r="K1188" s="173" t="s">
        <v>11</v>
      </c>
      <c r="L1188" s="13"/>
      <c r="M1188" s="13"/>
      <c r="N1188" s="13"/>
      <c r="O1188" s="179">
        <v>1.8440000000000001</v>
      </c>
      <c r="P1188" s="45"/>
      <c r="Q1188" s="45">
        <f t="shared" si="179"/>
        <v>1.8440000000000001</v>
      </c>
      <c r="R1188" s="229"/>
      <c r="S1188" s="2"/>
    </row>
    <row r="1189" spans="1:19" ht="22.5">
      <c r="A1189" s="323"/>
      <c r="B1189" s="318"/>
      <c r="C1189" s="318"/>
      <c r="D1189" s="318"/>
      <c r="E1189" s="318"/>
      <c r="F1189" s="323"/>
      <c r="G1189" s="323"/>
      <c r="H1189" s="323"/>
      <c r="I1189" s="177" t="s">
        <v>16</v>
      </c>
      <c r="J1189" s="325"/>
      <c r="K1189" s="173" t="s">
        <v>12</v>
      </c>
      <c r="L1189" s="13"/>
      <c r="M1189" s="13"/>
      <c r="N1189" s="13"/>
      <c r="O1189" s="179">
        <v>20.913</v>
      </c>
      <c r="P1189" s="178">
        <v>13.4816</v>
      </c>
      <c r="Q1189" s="45">
        <f t="shared" si="179"/>
        <v>34.394599999999997</v>
      </c>
      <c r="R1189" s="229"/>
      <c r="S1189" s="2"/>
    </row>
    <row r="1190" spans="1:19" ht="45">
      <c r="A1190" s="323"/>
      <c r="B1190" s="318"/>
      <c r="C1190" s="318"/>
      <c r="D1190" s="318"/>
      <c r="E1190" s="318"/>
      <c r="F1190" s="323"/>
      <c r="G1190" s="323"/>
      <c r="H1190" s="323"/>
      <c r="I1190" s="177" t="s">
        <v>18</v>
      </c>
      <c r="J1190" s="325"/>
      <c r="K1190" s="173" t="s">
        <v>17</v>
      </c>
      <c r="L1190" s="13"/>
      <c r="M1190" s="13"/>
      <c r="N1190" s="13"/>
      <c r="O1190" s="179">
        <v>1.7490000000000001</v>
      </c>
      <c r="P1190" s="45"/>
      <c r="Q1190" s="45">
        <f t="shared" si="179"/>
        <v>1.7490000000000001</v>
      </c>
      <c r="R1190" s="229"/>
      <c r="S1190" s="2"/>
    </row>
    <row r="1191" spans="1:19" ht="84">
      <c r="A1191" s="323"/>
      <c r="B1191" s="318"/>
      <c r="C1191" s="318"/>
      <c r="D1191" s="318"/>
      <c r="E1191" s="318"/>
      <c r="F1191" s="323"/>
      <c r="G1191" s="323"/>
      <c r="H1191" s="323"/>
      <c r="I1191" s="176" t="s">
        <v>717</v>
      </c>
      <c r="J1191" s="325"/>
      <c r="K1191" s="73" t="s">
        <v>45</v>
      </c>
      <c r="L1191" s="13"/>
      <c r="M1191" s="13"/>
      <c r="N1191" s="13"/>
      <c r="O1191" s="42">
        <v>1.0027697</v>
      </c>
      <c r="P1191" s="42"/>
      <c r="Q1191" s="42">
        <f t="shared" si="179"/>
        <v>1.0027697</v>
      </c>
      <c r="R1191" s="229"/>
      <c r="S1191" s="2"/>
    </row>
    <row r="1192" spans="1:19" ht="33.75">
      <c r="A1192" s="323"/>
      <c r="B1192" s="318"/>
      <c r="C1192" s="318"/>
      <c r="D1192" s="318"/>
      <c r="E1192" s="318"/>
      <c r="F1192" s="323"/>
      <c r="G1192" s="323"/>
      <c r="H1192" s="323"/>
      <c r="I1192" s="180" t="s">
        <v>718</v>
      </c>
      <c r="J1192" s="325"/>
      <c r="K1192" s="73" t="s">
        <v>49</v>
      </c>
      <c r="L1192" s="13"/>
      <c r="M1192" s="13"/>
      <c r="N1192" s="13"/>
      <c r="O1192" s="42">
        <f>O1194+O1193+O1195</f>
        <v>71.697999999999993</v>
      </c>
      <c r="P1192" s="42"/>
      <c r="Q1192" s="42">
        <f t="shared" si="179"/>
        <v>71.697999999999993</v>
      </c>
      <c r="R1192" s="229"/>
      <c r="S1192" s="2"/>
    </row>
    <row r="1193" spans="1:19" ht="22.5">
      <c r="A1193" s="323"/>
      <c r="B1193" s="318"/>
      <c r="C1193" s="318"/>
      <c r="D1193" s="318"/>
      <c r="E1193" s="318"/>
      <c r="F1193" s="323"/>
      <c r="G1193" s="323"/>
      <c r="H1193" s="323"/>
      <c r="I1193" s="181" t="s">
        <v>181</v>
      </c>
      <c r="J1193" s="325"/>
      <c r="K1193" s="173" t="s">
        <v>11</v>
      </c>
      <c r="L1193" s="13"/>
      <c r="M1193" s="13"/>
      <c r="N1193" s="13"/>
      <c r="O1193" s="45">
        <v>15.686</v>
      </c>
      <c r="P1193" s="45"/>
      <c r="Q1193" s="45">
        <f t="shared" si="179"/>
        <v>15.686</v>
      </c>
      <c r="R1193" s="229"/>
      <c r="S1193" s="2"/>
    </row>
    <row r="1194" spans="1:19" ht="22.5">
      <c r="A1194" s="323"/>
      <c r="B1194" s="318"/>
      <c r="C1194" s="318"/>
      <c r="D1194" s="318"/>
      <c r="E1194" s="318"/>
      <c r="F1194" s="323"/>
      <c r="G1194" s="323"/>
      <c r="H1194" s="323"/>
      <c r="I1194" s="181" t="s">
        <v>16</v>
      </c>
      <c r="J1194" s="325"/>
      <c r="K1194" s="173" t="s">
        <v>12</v>
      </c>
      <c r="L1194" s="13"/>
      <c r="M1194" s="13"/>
      <c r="N1194" s="13"/>
      <c r="O1194" s="45">
        <v>39.204999999999998</v>
      </c>
      <c r="P1194" s="178"/>
      <c r="Q1194" s="45">
        <f t="shared" si="179"/>
        <v>39.204999999999998</v>
      </c>
      <c r="R1194" s="229"/>
      <c r="S1194" s="2"/>
    </row>
    <row r="1195" spans="1:19" ht="45">
      <c r="A1195" s="324"/>
      <c r="B1195" s="319"/>
      <c r="C1195" s="318"/>
      <c r="D1195" s="318"/>
      <c r="E1195" s="318"/>
      <c r="F1195" s="323"/>
      <c r="G1195" s="323"/>
      <c r="H1195" s="323"/>
      <c r="I1195" s="181" t="s">
        <v>18</v>
      </c>
      <c r="J1195" s="325"/>
      <c r="K1195" s="173" t="s">
        <v>17</v>
      </c>
      <c r="L1195" s="13"/>
      <c r="M1195" s="13"/>
      <c r="N1195" s="13"/>
      <c r="O1195" s="45">
        <v>16.806999999999999</v>
      </c>
      <c r="P1195" s="45"/>
      <c r="Q1195" s="45">
        <f t="shared" si="179"/>
        <v>16.806999999999999</v>
      </c>
      <c r="R1195" s="229"/>
      <c r="S1195" s="2"/>
    </row>
    <row r="1196" spans="1:19" ht="11.25" customHeight="1">
      <c r="A1196" s="322">
        <v>3</v>
      </c>
      <c r="B1196" s="317" t="s">
        <v>719</v>
      </c>
      <c r="C1196" s="318"/>
      <c r="D1196" s="318"/>
      <c r="E1196" s="318"/>
      <c r="F1196" s="323"/>
      <c r="G1196" s="323"/>
      <c r="H1196" s="323"/>
      <c r="I1196" s="172" t="s">
        <v>13</v>
      </c>
      <c r="J1196" s="322">
        <v>124</v>
      </c>
      <c r="K1196" s="237"/>
      <c r="L1196" s="13"/>
      <c r="M1196" s="13"/>
      <c r="N1196" s="13"/>
      <c r="O1196" s="30">
        <f>+O1197+O1201+O1202+O1203+O1204</f>
        <v>52.731100000000012</v>
      </c>
      <c r="P1196" s="30">
        <f>+P1197+P1201+P1202+P1203+P1204</f>
        <v>23.7422</v>
      </c>
      <c r="Q1196" s="42">
        <f t="shared" si="179"/>
        <v>76.473300000000009</v>
      </c>
      <c r="R1196" s="229"/>
      <c r="S1196" s="2"/>
    </row>
    <row r="1197" spans="1:19" ht="52.5">
      <c r="A1197" s="323"/>
      <c r="B1197" s="318"/>
      <c r="C1197" s="318"/>
      <c r="D1197" s="318"/>
      <c r="E1197" s="318"/>
      <c r="F1197" s="323"/>
      <c r="G1197" s="323"/>
      <c r="H1197" s="323"/>
      <c r="I1197" s="48" t="s">
        <v>720</v>
      </c>
      <c r="J1197" s="323"/>
      <c r="K1197" s="73" t="s">
        <v>10</v>
      </c>
      <c r="L1197" s="13"/>
      <c r="M1197" s="13"/>
      <c r="N1197" s="13"/>
      <c r="O1197" s="41">
        <f>O1198+O1199+O1200</f>
        <v>37.169100000000007</v>
      </c>
      <c r="P1197" s="41">
        <f>P1198+P1199+P1200</f>
        <v>23.542200000000001</v>
      </c>
      <c r="Q1197" s="42">
        <f t="shared" si="179"/>
        <v>60.711300000000008</v>
      </c>
      <c r="R1197" s="229"/>
      <c r="S1197" s="2"/>
    </row>
    <row r="1198" spans="1:19" ht="22.5">
      <c r="A1198" s="323"/>
      <c r="B1198" s="318"/>
      <c r="C1198" s="318"/>
      <c r="D1198" s="318"/>
      <c r="E1198" s="318"/>
      <c r="F1198" s="323"/>
      <c r="G1198" s="323"/>
      <c r="H1198" s="323"/>
      <c r="I1198" s="55" t="s">
        <v>181</v>
      </c>
      <c r="J1198" s="323"/>
      <c r="K1198" s="173" t="s">
        <v>11</v>
      </c>
      <c r="L1198" s="13"/>
      <c r="M1198" s="13"/>
      <c r="N1198" s="13"/>
      <c r="O1198" s="39">
        <v>0.96199999999999997</v>
      </c>
      <c r="P1198" s="39"/>
      <c r="Q1198" s="42">
        <f t="shared" si="179"/>
        <v>0.96199999999999997</v>
      </c>
      <c r="R1198" s="229"/>
      <c r="S1198" s="2"/>
    </row>
    <row r="1199" spans="1:19" ht="22.5">
      <c r="A1199" s="323"/>
      <c r="B1199" s="318"/>
      <c r="C1199" s="318"/>
      <c r="D1199" s="318"/>
      <c r="E1199" s="318"/>
      <c r="F1199" s="323"/>
      <c r="G1199" s="323"/>
      <c r="H1199" s="323"/>
      <c r="I1199" s="55" t="s">
        <v>16</v>
      </c>
      <c r="J1199" s="323"/>
      <c r="K1199" s="173" t="s">
        <v>12</v>
      </c>
      <c r="L1199" s="13"/>
      <c r="M1199" s="13"/>
      <c r="N1199" s="13"/>
      <c r="O1199" s="39">
        <v>35.248100000000001</v>
      </c>
      <c r="P1199" s="247">
        <v>23.542200000000001</v>
      </c>
      <c r="Q1199" s="42">
        <f t="shared" si="179"/>
        <v>58.790300000000002</v>
      </c>
      <c r="R1199" s="229"/>
      <c r="S1199" s="2"/>
    </row>
    <row r="1200" spans="1:19" ht="45">
      <c r="A1200" s="323"/>
      <c r="B1200" s="318"/>
      <c r="C1200" s="318"/>
      <c r="D1200" s="318"/>
      <c r="E1200" s="318"/>
      <c r="F1200" s="323"/>
      <c r="G1200" s="323"/>
      <c r="H1200" s="323"/>
      <c r="I1200" s="55" t="s">
        <v>18</v>
      </c>
      <c r="J1200" s="323"/>
      <c r="K1200" s="173" t="s">
        <v>17</v>
      </c>
      <c r="L1200" s="13"/>
      <c r="M1200" s="13"/>
      <c r="N1200" s="13"/>
      <c r="O1200" s="39">
        <v>0.95899999999999996</v>
      </c>
      <c r="P1200" s="39"/>
      <c r="Q1200" s="42">
        <f t="shared" si="179"/>
        <v>0.95899999999999996</v>
      </c>
      <c r="R1200" s="229"/>
      <c r="S1200" s="2"/>
    </row>
    <row r="1201" spans="1:19" ht="21">
      <c r="A1201" s="323"/>
      <c r="B1201" s="318"/>
      <c r="C1201" s="318"/>
      <c r="D1201" s="318"/>
      <c r="E1201" s="318"/>
      <c r="F1201" s="323"/>
      <c r="G1201" s="323"/>
      <c r="H1201" s="323"/>
      <c r="I1201" s="183" t="s">
        <v>195</v>
      </c>
      <c r="J1201" s="323"/>
      <c r="K1201" s="184" t="s">
        <v>46</v>
      </c>
      <c r="L1201" s="13"/>
      <c r="M1201" s="13"/>
      <c r="N1201" s="13"/>
      <c r="O1201" s="185">
        <v>0.2</v>
      </c>
      <c r="P1201" s="185">
        <v>0.2</v>
      </c>
      <c r="Q1201" s="42">
        <f t="shared" si="179"/>
        <v>0.4</v>
      </c>
      <c r="R1201" s="229"/>
      <c r="S1201" s="2"/>
    </row>
    <row r="1202" spans="1:19" ht="21">
      <c r="A1202" s="323"/>
      <c r="B1202" s="318"/>
      <c r="C1202" s="318"/>
      <c r="D1202" s="318"/>
      <c r="E1202" s="318"/>
      <c r="F1202" s="323"/>
      <c r="G1202" s="323"/>
      <c r="H1202" s="323"/>
      <c r="I1202" s="48" t="s">
        <v>196</v>
      </c>
      <c r="J1202" s="323"/>
      <c r="K1202" s="73" t="s">
        <v>11</v>
      </c>
      <c r="L1202" s="13"/>
      <c r="M1202" s="13"/>
      <c r="N1202" s="13"/>
      <c r="O1202" s="41">
        <v>7.8620000000000001</v>
      </c>
      <c r="P1202" s="41"/>
      <c r="Q1202" s="42">
        <f t="shared" si="179"/>
        <v>7.8620000000000001</v>
      </c>
      <c r="R1202" s="229"/>
      <c r="S1202" s="2"/>
    </row>
    <row r="1203" spans="1:19" ht="21">
      <c r="A1203" s="323"/>
      <c r="B1203" s="318"/>
      <c r="C1203" s="318"/>
      <c r="D1203" s="318"/>
      <c r="E1203" s="318"/>
      <c r="F1203" s="323"/>
      <c r="G1203" s="323"/>
      <c r="H1203" s="323"/>
      <c r="I1203" s="48" t="s">
        <v>29</v>
      </c>
      <c r="J1203" s="323"/>
      <c r="K1203" s="73" t="s">
        <v>55</v>
      </c>
      <c r="L1203" s="13"/>
      <c r="M1203" s="13"/>
      <c r="N1203" s="13"/>
      <c r="O1203" s="41">
        <v>7.3</v>
      </c>
      <c r="P1203" s="41"/>
      <c r="Q1203" s="42">
        <f t="shared" ref="Q1203:Q1266" si="191">M1203+N1203+O1203+P1203</f>
        <v>7.3</v>
      </c>
      <c r="R1203" s="229"/>
      <c r="S1203" s="2"/>
    </row>
    <row r="1204" spans="1:19" ht="42">
      <c r="A1204" s="324"/>
      <c r="B1204" s="319"/>
      <c r="C1204" s="318"/>
      <c r="D1204" s="318"/>
      <c r="E1204" s="318"/>
      <c r="F1204" s="323"/>
      <c r="G1204" s="323"/>
      <c r="H1204" s="323"/>
      <c r="I1204" s="48" t="s">
        <v>722</v>
      </c>
      <c r="J1204" s="324"/>
      <c r="K1204" s="73" t="s">
        <v>40</v>
      </c>
      <c r="L1204" s="13"/>
      <c r="M1204" s="13"/>
      <c r="N1204" s="13"/>
      <c r="O1204" s="186">
        <v>0.2</v>
      </c>
      <c r="P1204" s="186"/>
      <c r="Q1204" s="42">
        <f t="shared" si="191"/>
        <v>0.2</v>
      </c>
      <c r="R1204" s="229"/>
      <c r="S1204" s="2"/>
    </row>
    <row r="1205" spans="1:19" ht="15" customHeight="1">
      <c r="A1205" s="322">
        <v>4</v>
      </c>
      <c r="B1205" s="317" t="s">
        <v>723</v>
      </c>
      <c r="C1205" s="318"/>
      <c r="D1205" s="318"/>
      <c r="E1205" s="318"/>
      <c r="F1205" s="323"/>
      <c r="G1205" s="323"/>
      <c r="H1205" s="323"/>
      <c r="I1205" s="172" t="s">
        <v>13</v>
      </c>
      <c r="J1205" s="322">
        <v>124</v>
      </c>
      <c r="K1205" s="237"/>
      <c r="L1205" s="13"/>
      <c r="M1205" s="13"/>
      <c r="N1205" s="13"/>
      <c r="O1205" s="30">
        <f>+O1206+O1210+O1211+O1212+O1213</f>
        <v>47.50480000000001</v>
      </c>
      <c r="P1205" s="30">
        <f>+P1206+P1210+P1211+P1212+P1213</f>
        <v>26.152699999999999</v>
      </c>
      <c r="Q1205" s="42">
        <f t="shared" si="191"/>
        <v>73.657500000000013</v>
      </c>
      <c r="R1205" s="229"/>
      <c r="S1205" s="2"/>
    </row>
    <row r="1206" spans="1:19" ht="52.5">
      <c r="A1206" s="323"/>
      <c r="B1206" s="318"/>
      <c r="C1206" s="318"/>
      <c r="D1206" s="318"/>
      <c r="E1206" s="318"/>
      <c r="F1206" s="323"/>
      <c r="G1206" s="323"/>
      <c r="H1206" s="323"/>
      <c r="I1206" s="48" t="s">
        <v>720</v>
      </c>
      <c r="J1206" s="323"/>
      <c r="K1206" s="73" t="s">
        <v>10</v>
      </c>
      <c r="L1206" s="13"/>
      <c r="M1206" s="13"/>
      <c r="N1206" s="13"/>
      <c r="O1206" s="41">
        <f>O1207+O1208+O1209</f>
        <v>41.402800000000006</v>
      </c>
      <c r="P1206" s="41">
        <f>P1207+P1208+P1209</f>
        <v>25.9527</v>
      </c>
      <c r="Q1206" s="42">
        <f t="shared" si="191"/>
        <v>67.355500000000006</v>
      </c>
      <c r="R1206" s="229"/>
      <c r="S1206" s="2"/>
    </row>
    <row r="1207" spans="1:19" ht="22.5">
      <c r="A1207" s="323"/>
      <c r="B1207" s="318"/>
      <c r="C1207" s="318"/>
      <c r="D1207" s="318"/>
      <c r="E1207" s="318"/>
      <c r="F1207" s="323"/>
      <c r="G1207" s="323"/>
      <c r="H1207" s="323"/>
      <c r="I1207" s="55" t="s">
        <v>181</v>
      </c>
      <c r="J1207" s="323"/>
      <c r="K1207" s="173" t="s">
        <v>11</v>
      </c>
      <c r="L1207" s="13"/>
      <c r="M1207" s="13"/>
      <c r="N1207" s="13"/>
      <c r="O1207" s="39">
        <v>0.95899999999999996</v>
      </c>
      <c r="P1207" s="39"/>
      <c r="Q1207" s="42">
        <f t="shared" si="191"/>
        <v>0.95899999999999996</v>
      </c>
      <c r="R1207" s="229"/>
      <c r="S1207" s="2"/>
    </row>
    <row r="1208" spans="1:19" ht="22.5">
      <c r="A1208" s="323"/>
      <c r="B1208" s="318"/>
      <c r="C1208" s="318"/>
      <c r="D1208" s="318"/>
      <c r="E1208" s="318"/>
      <c r="F1208" s="323"/>
      <c r="G1208" s="323"/>
      <c r="H1208" s="323"/>
      <c r="I1208" s="55" t="s">
        <v>16</v>
      </c>
      <c r="J1208" s="323"/>
      <c r="K1208" s="173" t="s">
        <v>12</v>
      </c>
      <c r="L1208" s="13"/>
      <c r="M1208" s="13"/>
      <c r="N1208" s="13"/>
      <c r="O1208" s="39">
        <v>39.465800000000002</v>
      </c>
      <c r="P1208" s="39">
        <v>25.9527</v>
      </c>
      <c r="Q1208" s="42">
        <f t="shared" si="191"/>
        <v>65.418499999999995</v>
      </c>
      <c r="R1208" s="229"/>
      <c r="S1208" s="2"/>
    </row>
    <row r="1209" spans="1:19" ht="45">
      <c r="A1209" s="323"/>
      <c r="B1209" s="318"/>
      <c r="C1209" s="318"/>
      <c r="D1209" s="318"/>
      <c r="E1209" s="318"/>
      <c r="F1209" s="323"/>
      <c r="G1209" s="323"/>
      <c r="H1209" s="323"/>
      <c r="I1209" s="55" t="s">
        <v>18</v>
      </c>
      <c r="J1209" s="323"/>
      <c r="K1209" s="173" t="s">
        <v>17</v>
      </c>
      <c r="L1209" s="13"/>
      <c r="M1209" s="13"/>
      <c r="N1209" s="13"/>
      <c r="O1209" s="39">
        <v>0.97799999999999998</v>
      </c>
      <c r="P1209" s="39"/>
      <c r="Q1209" s="42">
        <f t="shared" si="191"/>
        <v>0.97799999999999998</v>
      </c>
      <c r="R1209" s="229"/>
      <c r="S1209" s="2"/>
    </row>
    <row r="1210" spans="1:19" ht="22.5">
      <c r="A1210" s="323"/>
      <c r="B1210" s="318"/>
      <c r="C1210" s="318"/>
      <c r="D1210" s="318"/>
      <c r="E1210" s="318"/>
      <c r="F1210" s="323"/>
      <c r="G1210" s="323"/>
      <c r="H1210" s="323"/>
      <c r="I1210" s="55" t="s">
        <v>195</v>
      </c>
      <c r="J1210" s="323"/>
      <c r="K1210" s="187" t="s">
        <v>46</v>
      </c>
      <c r="L1210" s="13"/>
      <c r="M1210" s="13"/>
      <c r="N1210" s="13"/>
      <c r="O1210" s="41">
        <v>0.2</v>
      </c>
      <c r="P1210" s="41">
        <v>0.2</v>
      </c>
      <c r="Q1210" s="42">
        <f t="shared" si="191"/>
        <v>0.4</v>
      </c>
      <c r="R1210" s="229"/>
      <c r="S1210" s="2"/>
    </row>
    <row r="1211" spans="1:19" ht="21">
      <c r="A1211" s="323"/>
      <c r="B1211" s="318"/>
      <c r="C1211" s="318"/>
      <c r="D1211" s="318"/>
      <c r="E1211" s="318"/>
      <c r="F1211" s="323"/>
      <c r="G1211" s="323"/>
      <c r="H1211" s="323"/>
      <c r="I1211" s="48" t="s">
        <v>196</v>
      </c>
      <c r="J1211" s="323"/>
      <c r="K1211" s="73" t="s">
        <v>11</v>
      </c>
      <c r="L1211" s="13"/>
      <c r="M1211" s="13"/>
      <c r="N1211" s="13"/>
      <c r="O1211" s="41">
        <v>4.5</v>
      </c>
      <c r="P1211" s="41"/>
      <c r="Q1211" s="42">
        <f t="shared" si="191"/>
        <v>4.5</v>
      </c>
      <c r="R1211" s="229"/>
      <c r="S1211" s="2"/>
    </row>
    <row r="1212" spans="1:19" ht="21">
      <c r="A1212" s="323"/>
      <c r="B1212" s="318"/>
      <c r="C1212" s="318"/>
      <c r="D1212" s="318"/>
      <c r="E1212" s="318"/>
      <c r="F1212" s="323"/>
      <c r="G1212" s="323"/>
      <c r="H1212" s="323"/>
      <c r="I1212" s="48" t="s">
        <v>29</v>
      </c>
      <c r="J1212" s="323"/>
      <c r="K1212" s="73" t="s">
        <v>55</v>
      </c>
      <c r="L1212" s="13"/>
      <c r="M1212" s="13"/>
      <c r="N1212" s="13"/>
      <c r="O1212" s="41">
        <v>1.202</v>
      </c>
      <c r="P1212" s="41"/>
      <c r="Q1212" s="42">
        <f t="shared" si="191"/>
        <v>1.202</v>
      </c>
      <c r="R1212" s="229"/>
      <c r="S1212" s="2"/>
    </row>
    <row r="1213" spans="1:19" ht="42">
      <c r="A1213" s="324"/>
      <c r="B1213" s="319"/>
      <c r="C1213" s="318"/>
      <c r="D1213" s="318"/>
      <c r="E1213" s="318"/>
      <c r="F1213" s="323"/>
      <c r="G1213" s="323"/>
      <c r="H1213" s="323"/>
      <c r="I1213" s="188" t="s">
        <v>722</v>
      </c>
      <c r="J1213" s="324"/>
      <c r="K1213" s="189" t="s">
        <v>40</v>
      </c>
      <c r="L1213" s="13"/>
      <c r="M1213" s="13"/>
      <c r="N1213" s="13"/>
      <c r="O1213" s="41">
        <v>0.2</v>
      </c>
      <c r="P1213" s="41"/>
      <c r="Q1213" s="42">
        <f t="shared" si="191"/>
        <v>0.2</v>
      </c>
      <c r="R1213" s="229"/>
      <c r="S1213" s="2"/>
    </row>
    <row r="1214" spans="1:19" ht="15" customHeight="1">
      <c r="A1214" s="322">
        <v>5</v>
      </c>
      <c r="B1214" s="317" t="s">
        <v>724</v>
      </c>
      <c r="C1214" s="318"/>
      <c r="D1214" s="318"/>
      <c r="E1214" s="318"/>
      <c r="F1214" s="323"/>
      <c r="G1214" s="323"/>
      <c r="H1214" s="323"/>
      <c r="I1214" s="172" t="s">
        <v>13</v>
      </c>
      <c r="J1214" s="322">
        <v>124</v>
      </c>
      <c r="K1214" s="237"/>
      <c r="L1214" s="13"/>
      <c r="M1214" s="13"/>
      <c r="N1214" s="13"/>
      <c r="O1214" s="30">
        <f>+O1215+O1219+O1221+O1223+O1224</f>
        <v>217.0951</v>
      </c>
      <c r="P1214" s="30">
        <f>+P1215+P1219+P1221+P1223+P1224</f>
        <v>106.4509</v>
      </c>
      <c r="Q1214" s="42">
        <f t="shared" si="191"/>
        <v>323.54599999999999</v>
      </c>
      <c r="R1214" s="229"/>
      <c r="S1214" s="2"/>
    </row>
    <row r="1215" spans="1:19" ht="52.5">
      <c r="A1215" s="323"/>
      <c r="B1215" s="318"/>
      <c r="C1215" s="318"/>
      <c r="D1215" s="318"/>
      <c r="E1215" s="318"/>
      <c r="F1215" s="323"/>
      <c r="G1215" s="323"/>
      <c r="H1215" s="323"/>
      <c r="I1215" s="48" t="s">
        <v>720</v>
      </c>
      <c r="J1215" s="323"/>
      <c r="K1215" s="73" t="s">
        <v>10</v>
      </c>
      <c r="L1215" s="13"/>
      <c r="M1215" s="13"/>
      <c r="N1215" s="13"/>
      <c r="O1215" s="41">
        <f>O1216+O1217+O1218</f>
        <v>133.29240000000001</v>
      </c>
      <c r="P1215" s="41">
        <f>P1216+P1217+P1218</f>
        <v>82.263800000000003</v>
      </c>
      <c r="Q1215" s="42">
        <f t="shared" si="191"/>
        <v>215.55620000000002</v>
      </c>
      <c r="R1215" s="229"/>
      <c r="S1215" s="2"/>
    </row>
    <row r="1216" spans="1:19" ht="22.5">
      <c r="A1216" s="323"/>
      <c r="B1216" s="318"/>
      <c r="C1216" s="318"/>
      <c r="D1216" s="318"/>
      <c r="E1216" s="318"/>
      <c r="F1216" s="323"/>
      <c r="G1216" s="323"/>
      <c r="H1216" s="323"/>
      <c r="I1216" s="55" t="s">
        <v>181</v>
      </c>
      <c r="J1216" s="323"/>
      <c r="K1216" s="173" t="s">
        <v>11</v>
      </c>
      <c r="L1216" s="13"/>
      <c r="M1216" s="13"/>
      <c r="N1216" s="13"/>
      <c r="O1216" s="39">
        <v>2.6070000000000002</v>
      </c>
      <c r="P1216" s="41"/>
      <c r="Q1216" s="42">
        <f t="shared" si="191"/>
        <v>2.6070000000000002</v>
      </c>
      <c r="R1216" s="229"/>
      <c r="S1216" s="2"/>
    </row>
    <row r="1217" spans="1:19" ht="22.5">
      <c r="A1217" s="323"/>
      <c r="B1217" s="318"/>
      <c r="C1217" s="318"/>
      <c r="D1217" s="318"/>
      <c r="E1217" s="318"/>
      <c r="F1217" s="323"/>
      <c r="G1217" s="323"/>
      <c r="H1217" s="323"/>
      <c r="I1217" s="55" t="s">
        <v>16</v>
      </c>
      <c r="J1217" s="323"/>
      <c r="K1217" s="173" t="s">
        <v>12</v>
      </c>
      <c r="L1217" s="13"/>
      <c r="M1217" s="13"/>
      <c r="N1217" s="13"/>
      <c r="O1217" s="39">
        <v>126.8754</v>
      </c>
      <c r="P1217" s="70">
        <v>82.263800000000003</v>
      </c>
      <c r="Q1217" s="42">
        <f t="shared" si="191"/>
        <v>209.13920000000002</v>
      </c>
      <c r="R1217" s="229"/>
      <c r="S1217" s="2"/>
    </row>
    <row r="1218" spans="1:19" ht="45">
      <c r="A1218" s="323"/>
      <c r="B1218" s="318"/>
      <c r="C1218" s="318"/>
      <c r="D1218" s="318"/>
      <c r="E1218" s="318"/>
      <c r="F1218" s="323"/>
      <c r="G1218" s="323"/>
      <c r="H1218" s="323"/>
      <c r="I1218" s="55" t="s">
        <v>18</v>
      </c>
      <c r="J1218" s="323"/>
      <c r="K1218" s="173" t="s">
        <v>17</v>
      </c>
      <c r="L1218" s="13"/>
      <c r="M1218" s="13"/>
      <c r="N1218" s="13"/>
      <c r="O1218" s="39">
        <v>3.81</v>
      </c>
      <c r="P1218" s="41"/>
      <c r="Q1218" s="42">
        <f t="shared" si="191"/>
        <v>3.81</v>
      </c>
      <c r="R1218" s="229"/>
      <c r="S1218" s="2"/>
    </row>
    <row r="1219" spans="1:19" ht="21">
      <c r="A1219" s="323"/>
      <c r="B1219" s="318"/>
      <c r="C1219" s="318"/>
      <c r="D1219" s="318"/>
      <c r="E1219" s="318"/>
      <c r="F1219" s="323"/>
      <c r="G1219" s="323"/>
      <c r="H1219" s="323"/>
      <c r="I1219" s="48" t="s">
        <v>194</v>
      </c>
      <c r="J1219" s="323"/>
      <c r="K1219" s="73" t="s">
        <v>52</v>
      </c>
      <c r="L1219" s="13"/>
      <c r="M1219" s="13"/>
      <c r="N1219" s="13"/>
      <c r="O1219" s="41">
        <v>55.28</v>
      </c>
      <c r="P1219" s="41">
        <v>24.094999999999999</v>
      </c>
      <c r="Q1219" s="42">
        <f t="shared" si="191"/>
        <v>79.375</v>
      </c>
      <c r="R1219" s="229"/>
      <c r="S1219" s="2"/>
    </row>
    <row r="1220" spans="1:19" ht="31.5">
      <c r="A1220" s="323"/>
      <c r="B1220" s="318"/>
      <c r="C1220" s="318"/>
      <c r="D1220" s="318"/>
      <c r="E1220" s="318"/>
      <c r="F1220" s="323"/>
      <c r="G1220" s="323"/>
      <c r="H1220" s="323"/>
      <c r="I1220" s="48" t="s">
        <v>181</v>
      </c>
      <c r="J1220" s="323"/>
      <c r="K1220" s="173" t="s">
        <v>11</v>
      </c>
      <c r="L1220" s="13"/>
      <c r="M1220" s="13"/>
      <c r="N1220" s="13"/>
      <c r="O1220" s="39">
        <v>55.28</v>
      </c>
      <c r="P1220" s="41"/>
      <c r="Q1220" s="42">
        <f t="shared" si="191"/>
        <v>55.28</v>
      </c>
      <c r="R1220" s="229"/>
      <c r="S1220" s="2"/>
    </row>
    <row r="1221" spans="1:19" ht="21">
      <c r="A1221" s="323"/>
      <c r="B1221" s="318"/>
      <c r="C1221" s="318"/>
      <c r="D1221" s="318"/>
      <c r="E1221" s="318"/>
      <c r="F1221" s="323"/>
      <c r="G1221" s="323"/>
      <c r="H1221" s="323"/>
      <c r="I1221" s="48" t="s">
        <v>725</v>
      </c>
      <c r="J1221" s="323"/>
      <c r="K1221" s="73" t="s">
        <v>11</v>
      </c>
      <c r="L1221" s="13"/>
      <c r="M1221" s="13"/>
      <c r="N1221" s="13"/>
      <c r="O1221" s="41">
        <f>O1222</f>
        <v>19.3062</v>
      </c>
      <c r="P1221" s="41"/>
      <c r="Q1221" s="42">
        <f t="shared" si="191"/>
        <v>19.3062</v>
      </c>
      <c r="R1221" s="229"/>
      <c r="S1221" s="2"/>
    </row>
    <row r="1222" spans="1:19" ht="22.5">
      <c r="A1222" s="323"/>
      <c r="B1222" s="318"/>
      <c r="C1222" s="318"/>
      <c r="D1222" s="318"/>
      <c r="E1222" s="318"/>
      <c r="F1222" s="323"/>
      <c r="G1222" s="323"/>
      <c r="H1222" s="323"/>
      <c r="I1222" s="55" t="s">
        <v>16</v>
      </c>
      <c r="J1222" s="323"/>
      <c r="K1222" s="190" t="s">
        <v>12</v>
      </c>
      <c r="L1222" s="13"/>
      <c r="M1222" s="13"/>
      <c r="N1222" s="13"/>
      <c r="O1222" s="39">
        <v>19.3062</v>
      </c>
      <c r="P1222" s="39"/>
      <c r="Q1222" s="45">
        <f t="shared" si="191"/>
        <v>19.3062</v>
      </c>
      <c r="R1222" s="229"/>
      <c r="S1222" s="2"/>
    </row>
    <row r="1223" spans="1:19" ht="21">
      <c r="A1223" s="323"/>
      <c r="B1223" s="318"/>
      <c r="C1223" s="318"/>
      <c r="D1223" s="318"/>
      <c r="E1223" s="318"/>
      <c r="F1223" s="323"/>
      <c r="G1223" s="323"/>
      <c r="H1223" s="323"/>
      <c r="I1223" s="48" t="s">
        <v>29</v>
      </c>
      <c r="J1223" s="323"/>
      <c r="K1223" s="73" t="s">
        <v>55</v>
      </c>
      <c r="L1223" s="13"/>
      <c r="M1223" s="13"/>
      <c r="N1223" s="13"/>
      <c r="O1223" s="41">
        <v>9.0165000000000006</v>
      </c>
      <c r="P1223" s="41">
        <v>9.2100000000000001E-2</v>
      </c>
      <c r="Q1223" s="42">
        <f t="shared" si="191"/>
        <v>9.1086000000000009</v>
      </c>
      <c r="R1223" s="229"/>
      <c r="S1223" s="2"/>
    </row>
    <row r="1224" spans="1:19" ht="42">
      <c r="A1224" s="324"/>
      <c r="B1224" s="319"/>
      <c r="C1224" s="318"/>
      <c r="D1224" s="318"/>
      <c r="E1224" s="318"/>
      <c r="F1224" s="323"/>
      <c r="G1224" s="323"/>
      <c r="H1224" s="323"/>
      <c r="I1224" s="48" t="s">
        <v>722</v>
      </c>
      <c r="J1224" s="324"/>
      <c r="K1224" s="73" t="s">
        <v>40</v>
      </c>
      <c r="L1224" s="13"/>
      <c r="M1224" s="13"/>
      <c r="N1224" s="13"/>
      <c r="O1224" s="41">
        <v>0.2</v>
      </c>
      <c r="P1224" s="41"/>
      <c r="Q1224" s="42">
        <f t="shared" si="191"/>
        <v>0.2</v>
      </c>
      <c r="R1224" s="229"/>
      <c r="S1224" s="2"/>
    </row>
    <row r="1225" spans="1:19" ht="11.25" customHeight="1">
      <c r="A1225" s="322">
        <v>6</v>
      </c>
      <c r="B1225" s="317" t="s">
        <v>726</v>
      </c>
      <c r="C1225" s="318"/>
      <c r="D1225" s="318"/>
      <c r="E1225" s="318"/>
      <c r="F1225" s="323"/>
      <c r="G1225" s="323"/>
      <c r="H1225" s="323"/>
      <c r="I1225" s="172" t="s">
        <v>13</v>
      </c>
      <c r="J1225" s="322">
        <v>124</v>
      </c>
      <c r="K1225" s="237"/>
      <c r="L1225" s="13"/>
      <c r="M1225" s="13"/>
      <c r="N1225" s="13"/>
      <c r="O1225" s="30">
        <f>+O1226+O1230+O1231+O1232+O1233+O1234</f>
        <v>91.0184</v>
      </c>
      <c r="P1225" s="30">
        <f>+P1226+P1230+P1231+P1232+P1233+P1234</f>
        <v>44.195</v>
      </c>
      <c r="Q1225" s="42">
        <f t="shared" si="191"/>
        <v>135.21340000000001</v>
      </c>
      <c r="R1225" s="229"/>
      <c r="S1225" s="2"/>
    </row>
    <row r="1226" spans="1:19" ht="52.5">
      <c r="A1226" s="323"/>
      <c r="B1226" s="318"/>
      <c r="C1226" s="318"/>
      <c r="D1226" s="318"/>
      <c r="E1226" s="318"/>
      <c r="F1226" s="323"/>
      <c r="G1226" s="323"/>
      <c r="H1226" s="323"/>
      <c r="I1226" s="48" t="s">
        <v>720</v>
      </c>
      <c r="J1226" s="323"/>
      <c r="K1226" s="73" t="s">
        <v>10</v>
      </c>
      <c r="L1226" s="13"/>
      <c r="M1226" s="13"/>
      <c r="N1226" s="13"/>
      <c r="O1226" s="41">
        <f>O1227+O1228+O1229</f>
        <v>68.061400000000006</v>
      </c>
      <c r="P1226" s="41">
        <f>P1227+P1228+P1229</f>
        <v>41.622</v>
      </c>
      <c r="Q1226" s="42">
        <f t="shared" si="191"/>
        <v>109.68340000000001</v>
      </c>
      <c r="R1226" s="229"/>
      <c r="S1226" s="2"/>
    </row>
    <row r="1227" spans="1:19" ht="22.5">
      <c r="A1227" s="323"/>
      <c r="B1227" s="318"/>
      <c r="C1227" s="318"/>
      <c r="D1227" s="318"/>
      <c r="E1227" s="318"/>
      <c r="F1227" s="323"/>
      <c r="G1227" s="323"/>
      <c r="H1227" s="323"/>
      <c r="I1227" s="55" t="s">
        <v>181</v>
      </c>
      <c r="J1227" s="323"/>
      <c r="K1227" s="173" t="s">
        <v>11</v>
      </c>
      <c r="L1227" s="13"/>
      <c r="M1227" s="13"/>
      <c r="N1227" s="13"/>
      <c r="O1227" s="39">
        <v>1.29</v>
      </c>
      <c r="P1227" s="39"/>
      <c r="Q1227" s="42">
        <f t="shared" si="191"/>
        <v>1.29</v>
      </c>
      <c r="R1227" s="229"/>
      <c r="S1227" s="2"/>
    </row>
    <row r="1228" spans="1:19" ht="22.5">
      <c r="A1228" s="323"/>
      <c r="B1228" s="318"/>
      <c r="C1228" s="318"/>
      <c r="D1228" s="318"/>
      <c r="E1228" s="318"/>
      <c r="F1228" s="323"/>
      <c r="G1228" s="323"/>
      <c r="H1228" s="323"/>
      <c r="I1228" s="55" t="s">
        <v>16</v>
      </c>
      <c r="J1228" s="323"/>
      <c r="K1228" s="173" t="s">
        <v>12</v>
      </c>
      <c r="L1228" s="13"/>
      <c r="M1228" s="13"/>
      <c r="N1228" s="13"/>
      <c r="O1228" s="39">
        <v>65.289400000000001</v>
      </c>
      <c r="P1228" s="39">
        <v>41.622</v>
      </c>
      <c r="Q1228" s="42">
        <f t="shared" si="191"/>
        <v>106.9114</v>
      </c>
      <c r="R1228" s="229"/>
      <c r="S1228" s="2"/>
    </row>
    <row r="1229" spans="1:19" ht="45">
      <c r="A1229" s="323"/>
      <c r="B1229" s="318"/>
      <c r="C1229" s="318"/>
      <c r="D1229" s="318"/>
      <c r="E1229" s="318"/>
      <c r="F1229" s="323"/>
      <c r="G1229" s="323"/>
      <c r="H1229" s="323"/>
      <c r="I1229" s="55" t="s">
        <v>18</v>
      </c>
      <c r="J1229" s="323"/>
      <c r="K1229" s="173" t="s">
        <v>17</v>
      </c>
      <c r="L1229" s="13"/>
      <c r="M1229" s="13"/>
      <c r="N1229" s="13"/>
      <c r="O1229" s="39">
        <v>1.482</v>
      </c>
      <c r="P1229" s="39"/>
      <c r="Q1229" s="42">
        <f t="shared" si="191"/>
        <v>1.482</v>
      </c>
      <c r="R1229" s="229"/>
      <c r="S1229" s="2"/>
    </row>
    <row r="1230" spans="1:19" ht="21">
      <c r="A1230" s="323"/>
      <c r="B1230" s="318"/>
      <c r="C1230" s="318"/>
      <c r="D1230" s="318"/>
      <c r="E1230" s="318"/>
      <c r="F1230" s="323"/>
      <c r="G1230" s="323"/>
      <c r="H1230" s="323"/>
      <c r="I1230" s="48" t="s">
        <v>194</v>
      </c>
      <c r="J1230" s="323"/>
      <c r="K1230" s="73" t="s">
        <v>52</v>
      </c>
      <c r="L1230" s="13"/>
      <c r="M1230" s="13"/>
      <c r="N1230" s="13"/>
      <c r="O1230" s="41">
        <v>16.067</v>
      </c>
      <c r="P1230" s="41">
        <v>1.948</v>
      </c>
      <c r="Q1230" s="42">
        <f t="shared" si="191"/>
        <v>18.015000000000001</v>
      </c>
      <c r="R1230" s="229"/>
      <c r="S1230" s="2"/>
    </row>
    <row r="1231" spans="1:19" ht="21">
      <c r="A1231" s="323"/>
      <c r="B1231" s="318"/>
      <c r="C1231" s="318"/>
      <c r="D1231" s="318"/>
      <c r="E1231" s="318"/>
      <c r="F1231" s="323"/>
      <c r="G1231" s="323"/>
      <c r="H1231" s="323"/>
      <c r="I1231" s="48" t="s">
        <v>195</v>
      </c>
      <c r="J1231" s="323"/>
      <c r="K1231" s="73" t="s">
        <v>46</v>
      </c>
      <c r="L1231" s="13"/>
      <c r="M1231" s="13"/>
      <c r="N1231" s="13"/>
      <c r="O1231" s="41">
        <v>0.5</v>
      </c>
      <c r="P1231" s="41">
        <v>0.3</v>
      </c>
      <c r="Q1231" s="42">
        <f t="shared" si="191"/>
        <v>0.8</v>
      </c>
      <c r="R1231" s="229"/>
      <c r="S1231" s="2"/>
    </row>
    <row r="1232" spans="1:19" ht="21">
      <c r="A1232" s="323"/>
      <c r="B1232" s="318"/>
      <c r="C1232" s="318"/>
      <c r="D1232" s="318"/>
      <c r="E1232" s="318"/>
      <c r="F1232" s="323"/>
      <c r="G1232" s="323"/>
      <c r="H1232" s="323"/>
      <c r="I1232" s="48" t="s">
        <v>725</v>
      </c>
      <c r="J1232" s="323"/>
      <c r="K1232" s="73" t="s">
        <v>11</v>
      </c>
      <c r="L1232" s="13"/>
      <c r="M1232" s="13"/>
      <c r="N1232" s="13"/>
      <c r="O1232" s="41">
        <v>0.5</v>
      </c>
      <c r="P1232" s="41"/>
      <c r="Q1232" s="42">
        <f t="shared" si="191"/>
        <v>0.5</v>
      </c>
      <c r="R1232" s="229"/>
      <c r="S1232" s="2"/>
    </row>
    <row r="1233" spans="1:19" ht="21">
      <c r="A1233" s="323"/>
      <c r="B1233" s="318"/>
      <c r="C1233" s="318"/>
      <c r="D1233" s="318"/>
      <c r="E1233" s="318"/>
      <c r="F1233" s="323"/>
      <c r="G1233" s="323"/>
      <c r="H1233" s="323"/>
      <c r="I1233" s="48" t="s">
        <v>29</v>
      </c>
      <c r="J1233" s="323"/>
      <c r="K1233" s="73" t="s">
        <v>55</v>
      </c>
      <c r="L1233" s="13"/>
      <c r="M1233" s="13"/>
      <c r="N1233" s="13"/>
      <c r="O1233" s="41">
        <v>5.69</v>
      </c>
      <c r="P1233" s="41">
        <v>0.32500000000000001</v>
      </c>
      <c r="Q1233" s="42">
        <f t="shared" si="191"/>
        <v>6.0150000000000006</v>
      </c>
      <c r="R1233" s="229"/>
      <c r="S1233" s="2"/>
    </row>
    <row r="1234" spans="1:19" ht="42">
      <c r="A1234" s="323"/>
      <c r="B1234" s="318"/>
      <c r="C1234" s="318"/>
      <c r="D1234" s="318"/>
      <c r="E1234" s="318"/>
      <c r="F1234" s="323"/>
      <c r="G1234" s="323"/>
      <c r="H1234" s="323"/>
      <c r="I1234" s="48" t="s">
        <v>722</v>
      </c>
      <c r="J1234" s="323"/>
      <c r="K1234" s="73" t="s">
        <v>40</v>
      </c>
      <c r="L1234" s="13"/>
      <c r="M1234" s="13"/>
      <c r="N1234" s="13"/>
      <c r="O1234" s="41">
        <v>0.2</v>
      </c>
      <c r="P1234" s="41"/>
      <c r="Q1234" s="42">
        <f t="shared" si="191"/>
        <v>0.2</v>
      </c>
      <c r="R1234" s="229"/>
      <c r="S1234" s="2"/>
    </row>
    <row r="1235" spans="1:19" ht="15" customHeight="1">
      <c r="A1235" s="322">
        <v>7</v>
      </c>
      <c r="B1235" s="317" t="s">
        <v>728</v>
      </c>
      <c r="C1235" s="318"/>
      <c r="D1235" s="318"/>
      <c r="E1235" s="318"/>
      <c r="F1235" s="323"/>
      <c r="G1235" s="323"/>
      <c r="H1235" s="323"/>
      <c r="I1235" s="172" t="s">
        <v>13</v>
      </c>
      <c r="J1235" s="322">
        <v>124</v>
      </c>
      <c r="K1235" s="237"/>
      <c r="L1235" s="13"/>
      <c r="M1235" s="13"/>
      <c r="N1235" s="13"/>
      <c r="O1235" s="30">
        <f>+O1236+O1240+O1241+O1242+O1243+O1244</f>
        <v>86.561399999999992</v>
      </c>
      <c r="P1235" s="30">
        <f>+P1236+P1240+P1241+P1242+P1243+P1244</f>
        <v>57.254300000000001</v>
      </c>
      <c r="Q1235" s="42">
        <f t="shared" si="191"/>
        <v>143.81569999999999</v>
      </c>
      <c r="R1235" s="229"/>
      <c r="S1235" s="2"/>
    </row>
    <row r="1236" spans="1:19" ht="52.5">
      <c r="A1236" s="323"/>
      <c r="B1236" s="318"/>
      <c r="C1236" s="318"/>
      <c r="D1236" s="318"/>
      <c r="E1236" s="318"/>
      <c r="F1236" s="323"/>
      <c r="G1236" s="323"/>
      <c r="H1236" s="323"/>
      <c r="I1236" s="48" t="s">
        <v>720</v>
      </c>
      <c r="J1236" s="323"/>
      <c r="K1236" s="191" t="s">
        <v>10</v>
      </c>
      <c r="L1236" s="13"/>
      <c r="M1236" s="13"/>
      <c r="N1236" s="13"/>
      <c r="O1236" s="41">
        <f>O1237+O1238+O1239</f>
        <v>63.250399999999999</v>
      </c>
      <c r="P1236" s="41">
        <f>P1237+P1238+P1239</f>
        <v>43.007300000000001</v>
      </c>
      <c r="Q1236" s="42">
        <f t="shared" si="191"/>
        <v>106.2577</v>
      </c>
      <c r="R1236" s="229"/>
      <c r="S1236" s="2"/>
    </row>
    <row r="1237" spans="1:19" ht="22.5">
      <c r="A1237" s="323"/>
      <c r="B1237" s="318"/>
      <c r="C1237" s="318"/>
      <c r="D1237" s="318"/>
      <c r="E1237" s="318"/>
      <c r="F1237" s="323"/>
      <c r="G1237" s="323"/>
      <c r="H1237" s="323"/>
      <c r="I1237" s="55" t="s">
        <v>181</v>
      </c>
      <c r="J1237" s="323"/>
      <c r="K1237" s="192" t="s">
        <v>11</v>
      </c>
      <c r="L1237" s="13"/>
      <c r="M1237" s="13"/>
      <c r="N1237" s="13"/>
      <c r="O1237" s="39">
        <v>1.6759999999999999</v>
      </c>
      <c r="P1237" s="39"/>
      <c r="Q1237" s="42">
        <f t="shared" si="191"/>
        <v>1.6759999999999999</v>
      </c>
      <c r="R1237" s="229"/>
      <c r="S1237" s="2"/>
    </row>
    <row r="1238" spans="1:19" ht="22.5">
      <c r="A1238" s="323"/>
      <c r="B1238" s="318"/>
      <c r="C1238" s="318"/>
      <c r="D1238" s="318"/>
      <c r="E1238" s="318"/>
      <c r="F1238" s="323"/>
      <c r="G1238" s="323"/>
      <c r="H1238" s="323"/>
      <c r="I1238" s="55" t="s">
        <v>16</v>
      </c>
      <c r="J1238" s="323"/>
      <c r="K1238" s="192" t="s">
        <v>12</v>
      </c>
      <c r="L1238" s="13"/>
      <c r="M1238" s="13"/>
      <c r="N1238" s="13"/>
      <c r="O1238" s="39">
        <v>59.955399999999997</v>
      </c>
      <c r="P1238" s="247">
        <v>43.007300000000001</v>
      </c>
      <c r="Q1238" s="42">
        <f t="shared" si="191"/>
        <v>102.9627</v>
      </c>
      <c r="R1238" s="229"/>
      <c r="S1238" s="2"/>
    </row>
    <row r="1239" spans="1:19" ht="45">
      <c r="A1239" s="323"/>
      <c r="B1239" s="318"/>
      <c r="C1239" s="318"/>
      <c r="D1239" s="318"/>
      <c r="E1239" s="318"/>
      <c r="F1239" s="323"/>
      <c r="G1239" s="323"/>
      <c r="H1239" s="323"/>
      <c r="I1239" s="55" t="s">
        <v>18</v>
      </c>
      <c r="J1239" s="323"/>
      <c r="K1239" s="192" t="s">
        <v>17</v>
      </c>
      <c r="L1239" s="13"/>
      <c r="M1239" s="13"/>
      <c r="N1239" s="13"/>
      <c r="O1239" s="39">
        <v>1.619</v>
      </c>
      <c r="P1239" s="39"/>
      <c r="Q1239" s="42">
        <f t="shared" si="191"/>
        <v>1.619</v>
      </c>
      <c r="R1239" s="229"/>
      <c r="S1239" s="2"/>
    </row>
    <row r="1240" spans="1:19" ht="21">
      <c r="A1240" s="323"/>
      <c r="B1240" s="318"/>
      <c r="C1240" s="318"/>
      <c r="D1240" s="318"/>
      <c r="E1240" s="318"/>
      <c r="F1240" s="323"/>
      <c r="G1240" s="323"/>
      <c r="H1240" s="323"/>
      <c r="I1240" s="48" t="s">
        <v>194</v>
      </c>
      <c r="J1240" s="323"/>
      <c r="K1240" s="191" t="s">
        <v>52</v>
      </c>
      <c r="L1240" s="13"/>
      <c r="M1240" s="13"/>
      <c r="N1240" s="13"/>
      <c r="O1240" s="41">
        <v>15.657</v>
      </c>
      <c r="P1240" s="41">
        <v>13.946999999999999</v>
      </c>
      <c r="Q1240" s="42">
        <f t="shared" si="191"/>
        <v>29.603999999999999</v>
      </c>
      <c r="R1240" s="229"/>
      <c r="S1240" s="2"/>
    </row>
    <row r="1241" spans="1:19" ht="21">
      <c r="A1241" s="323"/>
      <c r="B1241" s="318"/>
      <c r="C1241" s="318"/>
      <c r="D1241" s="318"/>
      <c r="E1241" s="318"/>
      <c r="F1241" s="323"/>
      <c r="G1241" s="323"/>
      <c r="H1241" s="323"/>
      <c r="I1241" s="48" t="s">
        <v>195</v>
      </c>
      <c r="J1241" s="323"/>
      <c r="K1241" s="191" t="s">
        <v>46</v>
      </c>
      <c r="L1241" s="13"/>
      <c r="M1241" s="13"/>
      <c r="N1241" s="13"/>
      <c r="O1241" s="41">
        <v>0.3</v>
      </c>
      <c r="P1241" s="41">
        <v>0.3</v>
      </c>
      <c r="Q1241" s="42">
        <f t="shared" si="191"/>
        <v>0.6</v>
      </c>
      <c r="R1241" s="229"/>
      <c r="S1241" s="2"/>
    </row>
    <row r="1242" spans="1:19" ht="21">
      <c r="A1242" s="323"/>
      <c r="B1242" s="318"/>
      <c r="C1242" s="318"/>
      <c r="D1242" s="318"/>
      <c r="E1242" s="318"/>
      <c r="F1242" s="323"/>
      <c r="G1242" s="323"/>
      <c r="H1242" s="323"/>
      <c r="I1242" s="48" t="s">
        <v>725</v>
      </c>
      <c r="J1242" s="323"/>
      <c r="K1242" s="191" t="s">
        <v>11</v>
      </c>
      <c r="L1242" s="13"/>
      <c r="M1242" s="13"/>
      <c r="N1242" s="13"/>
      <c r="O1242" s="41">
        <v>5.657</v>
      </c>
      <c r="P1242" s="41"/>
      <c r="Q1242" s="42">
        <f t="shared" si="191"/>
        <v>5.657</v>
      </c>
      <c r="R1242" s="229"/>
      <c r="S1242" s="2"/>
    </row>
    <row r="1243" spans="1:19" ht="21">
      <c r="A1243" s="323"/>
      <c r="B1243" s="318"/>
      <c r="C1243" s="318"/>
      <c r="D1243" s="318"/>
      <c r="E1243" s="318"/>
      <c r="F1243" s="323"/>
      <c r="G1243" s="323"/>
      <c r="H1243" s="323"/>
      <c r="I1243" s="48" t="s">
        <v>29</v>
      </c>
      <c r="J1243" s="323"/>
      <c r="K1243" s="191" t="s">
        <v>55</v>
      </c>
      <c r="L1243" s="13"/>
      <c r="M1243" s="13"/>
      <c r="N1243" s="13"/>
      <c r="O1243" s="41">
        <v>1.4970000000000001</v>
      </c>
      <c r="P1243" s="41"/>
      <c r="Q1243" s="42">
        <f t="shared" si="191"/>
        <v>1.4970000000000001</v>
      </c>
      <c r="R1243" s="229"/>
      <c r="S1243" s="2"/>
    </row>
    <row r="1244" spans="1:19" ht="42">
      <c r="A1244" s="324"/>
      <c r="B1244" s="319"/>
      <c r="C1244" s="318"/>
      <c r="D1244" s="318"/>
      <c r="E1244" s="318"/>
      <c r="F1244" s="323"/>
      <c r="G1244" s="323"/>
      <c r="H1244" s="323"/>
      <c r="I1244" s="48" t="s">
        <v>722</v>
      </c>
      <c r="J1244" s="324"/>
      <c r="K1244" s="191" t="s">
        <v>40</v>
      </c>
      <c r="L1244" s="13"/>
      <c r="M1244" s="13"/>
      <c r="N1244" s="13"/>
      <c r="O1244" s="41">
        <v>0.2</v>
      </c>
      <c r="P1244" s="41"/>
      <c r="Q1244" s="42">
        <f t="shared" si="191"/>
        <v>0.2</v>
      </c>
      <c r="R1244" s="229"/>
      <c r="S1244" s="2"/>
    </row>
    <row r="1245" spans="1:19" ht="11.25" customHeight="1">
      <c r="A1245" s="322">
        <v>8</v>
      </c>
      <c r="B1245" s="317" t="s">
        <v>729</v>
      </c>
      <c r="C1245" s="318"/>
      <c r="D1245" s="318"/>
      <c r="E1245" s="318"/>
      <c r="F1245" s="323"/>
      <c r="G1245" s="323"/>
      <c r="H1245" s="323"/>
      <c r="I1245" s="172" t="s">
        <v>13</v>
      </c>
      <c r="J1245" s="322">
        <v>124</v>
      </c>
      <c r="K1245" s="237"/>
      <c r="L1245" s="13"/>
      <c r="M1245" s="13"/>
      <c r="N1245" s="13"/>
      <c r="O1245" s="30">
        <f>+O1246+O1250+O1253+O1254+O1255+O1256+O1257</f>
        <v>87.126200000000011</v>
      </c>
      <c r="P1245" s="30">
        <f>+P1246+P1250+P1253+P1254+P1255+P1256+P1257</f>
        <v>53.757300000000001</v>
      </c>
      <c r="Q1245" s="42">
        <f t="shared" si="191"/>
        <v>140.88350000000003</v>
      </c>
      <c r="R1245" s="229"/>
      <c r="S1245" s="2"/>
    </row>
    <row r="1246" spans="1:19" ht="52.5">
      <c r="A1246" s="323"/>
      <c r="B1246" s="318"/>
      <c r="C1246" s="318"/>
      <c r="D1246" s="318"/>
      <c r="E1246" s="318"/>
      <c r="F1246" s="323"/>
      <c r="G1246" s="323"/>
      <c r="H1246" s="323"/>
      <c r="I1246" s="48" t="s">
        <v>720</v>
      </c>
      <c r="J1246" s="323"/>
      <c r="K1246" s="73" t="s">
        <v>10</v>
      </c>
      <c r="L1246" s="13"/>
      <c r="M1246" s="13"/>
      <c r="N1246" s="13"/>
      <c r="O1246" s="41">
        <f>O1247+O1248+O1249</f>
        <v>76.135500000000008</v>
      </c>
      <c r="P1246" s="41">
        <f>P1247+P1248+P1249</f>
        <v>41.453899999999997</v>
      </c>
      <c r="Q1246" s="42">
        <f t="shared" si="191"/>
        <v>117.58940000000001</v>
      </c>
      <c r="R1246" s="229"/>
      <c r="S1246" s="2"/>
    </row>
    <row r="1247" spans="1:19" ht="22.5">
      <c r="A1247" s="323"/>
      <c r="B1247" s="318"/>
      <c r="C1247" s="318"/>
      <c r="D1247" s="318"/>
      <c r="E1247" s="318"/>
      <c r="F1247" s="323"/>
      <c r="G1247" s="323"/>
      <c r="H1247" s="323"/>
      <c r="I1247" s="55" t="s">
        <v>181</v>
      </c>
      <c r="J1247" s="323"/>
      <c r="K1247" s="173" t="s">
        <v>11</v>
      </c>
      <c r="L1247" s="13"/>
      <c r="M1247" s="13"/>
      <c r="N1247" s="13"/>
      <c r="O1247" s="39">
        <v>1.3480000000000001</v>
      </c>
      <c r="P1247" s="39"/>
      <c r="Q1247" s="42">
        <f t="shared" si="191"/>
        <v>1.3480000000000001</v>
      </c>
      <c r="R1247" s="229"/>
      <c r="S1247" s="2"/>
    </row>
    <row r="1248" spans="1:19" ht="22.5">
      <c r="A1248" s="323"/>
      <c r="B1248" s="318"/>
      <c r="C1248" s="318"/>
      <c r="D1248" s="318"/>
      <c r="E1248" s="318"/>
      <c r="F1248" s="323"/>
      <c r="G1248" s="323"/>
      <c r="H1248" s="323"/>
      <c r="I1248" s="55" t="s">
        <v>16</v>
      </c>
      <c r="J1248" s="323"/>
      <c r="K1248" s="173" t="s">
        <v>12</v>
      </c>
      <c r="L1248" s="13"/>
      <c r="M1248" s="13"/>
      <c r="N1248" s="13"/>
      <c r="O1248" s="39">
        <v>73.378500000000003</v>
      </c>
      <c r="P1248" s="70">
        <v>41.453899999999997</v>
      </c>
      <c r="Q1248" s="42">
        <f t="shared" si="191"/>
        <v>114.83240000000001</v>
      </c>
      <c r="R1248" s="229"/>
      <c r="S1248" s="2"/>
    </row>
    <row r="1249" spans="1:19" ht="45">
      <c r="A1249" s="323"/>
      <c r="B1249" s="318"/>
      <c r="C1249" s="318"/>
      <c r="D1249" s="318"/>
      <c r="E1249" s="318"/>
      <c r="F1249" s="323"/>
      <c r="G1249" s="323"/>
      <c r="H1249" s="323"/>
      <c r="I1249" s="55" t="s">
        <v>18</v>
      </c>
      <c r="J1249" s="323"/>
      <c r="K1249" s="173" t="s">
        <v>17</v>
      </c>
      <c r="L1249" s="13"/>
      <c r="M1249" s="13"/>
      <c r="N1249" s="13"/>
      <c r="O1249" s="39">
        <v>1.409</v>
      </c>
      <c r="P1249" s="39"/>
      <c r="Q1249" s="42">
        <f t="shared" si="191"/>
        <v>1.409</v>
      </c>
      <c r="R1249" s="229"/>
      <c r="S1249" s="2"/>
    </row>
    <row r="1250" spans="1:19" ht="31.5">
      <c r="A1250" s="323"/>
      <c r="B1250" s="318"/>
      <c r="C1250" s="318"/>
      <c r="D1250" s="318"/>
      <c r="E1250" s="318"/>
      <c r="F1250" s="323"/>
      <c r="G1250" s="323"/>
      <c r="H1250" s="323"/>
      <c r="I1250" s="48" t="s">
        <v>721</v>
      </c>
      <c r="J1250" s="323"/>
      <c r="K1250" s="73" t="s">
        <v>51</v>
      </c>
      <c r="L1250" s="13"/>
      <c r="M1250" s="13"/>
      <c r="N1250" s="13"/>
      <c r="O1250" s="41">
        <f>O1251+O1252</f>
        <v>0</v>
      </c>
      <c r="P1250" s="41">
        <f>P1251+P1252</f>
        <v>0</v>
      </c>
      <c r="Q1250" s="42">
        <f t="shared" si="191"/>
        <v>0</v>
      </c>
      <c r="R1250" s="229"/>
      <c r="S1250" s="2"/>
    </row>
    <row r="1251" spans="1:19" ht="22.5">
      <c r="A1251" s="323"/>
      <c r="B1251" s="318"/>
      <c r="C1251" s="318"/>
      <c r="D1251" s="318"/>
      <c r="E1251" s="318"/>
      <c r="F1251" s="323"/>
      <c r="G1251" s="323"/>
      <c r="H1251" s="323"/>
      <c r="I1251" s="55" t="s">
        <v>181</v>
      </c>
      <c r="J1251" s="323"/>
      <c r="K1251" s="173" t="s">
        <v>11</v>
      </c>
      <c r="L1251" s="13"/>
      <c r="M1251" s="13"/>
      <c r="N1251" s="13"/>
      <c r="O1251" s="39"/>
      <c r="P1251" s="39"/>
      <c r="Q1251" s="42">
        <f t="shared" si="191"/>
        <v>0</v>
      </c>
      <c r="R1251" s="229"/>
      <c r="S1251" s="2"/>
    </row>
    <row r="1252" spans="1:19" ht="22.5">
      <c r="A1252" s="323"/>
      <c r="B1252" s="318"/>
      <c r="C1252" s="318"/>
      <c r="D1252" s="318"/>
      <c r="E1252" s="318"/>
      <c r="F1252" s="323"/>
      <c r="G1252" s="323"/>
      <c r="H1252" s="323"/>
      <c r="I1252" s="55" t="s">
        <v>16</v>
      </c>
      <c r="J1252" s="323"/>
      <c r="K1252" s="173" t="s">
        <v>12</v>
      </c>
      <c r="L1252" s="13"/>
      <c r="M1252" s="13"/>
      <c r="N1252" s="13"/>
      <c r="O1252" s="39"/>
      <c r="P1252" s="39"/>
      <c r="Q1252" s="42">
        <f t="shared" si="191"/>
        <v>0</v>
      </c>
      <c r="R1252" s="229"/>
      <c r="S1252" s="2"/>
    </row>
    <row r="1253" spans="1:19" ht="21">
      <c r="A1253" s="323"/>
      <c r="B1253" s="318"/>
      <c r="C1253" s="318"/>
      <c r="D1253" s="318"/>
      <c r="E1253" s="318"/>
      <c r="F1253" s="323"/>
      <c r="G1253" s="323"/>
      <c r="H1253" s="323"/>
      <c r="I1253" s="48" t="s">
        <v>194</v>
      </c>
      <c r="J1253" s="323"/>
      <c r="K1253" s="73" t="s">
        <v>52</v>
      </c>
      <c r="L1253" s="13"/>
      <c r="M1253" s="13"/>
      <c r="N1253" s="13"/>
      <c r="O1253" s="41">
        <v>9.7906999999999993</v>
      </c>
      <c r="P1253" s="41">
        <v>2.7833999999999999</v>
      </c>
      <c r="Q1253" s="42">
        <f t="shared" si="191"/>
        <v>12.5741</v>
      </c>
      <c r="R1253" s="229"/>
      <c r="S1253" s="2"/>
    </row>
    <row r="1254" spans="1:19" ht="21">
      <c r="A1254" s="323"/>
      <c r="B1254" s="318"/>
      <c r="C1254" s="318"/>
      <c r="D1254" s="318"/>
      <c r="E1254" s="318"/>
      <c r="F1254" s="323"/>
      <c r="G1254" s="323"/>
      <c r="H1254" s="323"/>
      <c r="I1254" s="48" t="s">
        <v>195</v>
      </c>
      <c r="J1254" s="323"/>
      <c r="K1254" s="73" t="s">
        <v>46</v>
      </c>
      <c r="L1254" s="13"/>
      <c r="M1254" s="13"/>
      <c r="N1254" s="13"/>
      <c r="O1254" s="41">
        <v>0.7</v>
      </c>
      <c r="P1254" s="41">
        <v>0.6</v>
      </c>
      <c r="Q1254" s="42">
        <f t="shared" si="191"/>
        <v>1.2999999999999998</v>
      </c>
      <c r="R1254" s="229"/>
      <c r="S1254" s="2"/>
    </row>
    <row r="1255" spans="1:19" ht="21">
      <c r="A1255" s="323"/>
      <c r="B1255" s="318"/>
      <c r="C1255" s="318"/>
      <c r="D1255" s="318"/>
      <c r="E1255" s="318"/>
      <c r="F1255" s="323"/>
      <c r="G1255" s="323"/>
      <c r="H1255" s="323"/>
      <c r="I1255" s="48" t="s">
        <v>725</v>
      </c>
      <c r="J1255" s="323"/>
      <c r="K1255" s="73" t="s">
        <v>11</v>
      </c>
      <c r="L1255" s="13"/>
      <c r="M1255" s="13"/>
      <c r="N1255" s="13"/>
      <c r="O1255" s="41">
        <v>0.3</v>
      </c>
      <c r="P1255" s="41">
        <v>1.92</v>
      </c>
      <c r="Q1255" s="42">
        <f t="shared" si="191"/>
        <v>2.2199999999999998</v>
      </c>
      <c r="R1255" s="229"/>
      <c r="S1255" s="2"/>
    </row>
    <row r="1256" spans="1:19" ht="21">
      <c r="A1256" s="323"/>
      <c r="B1256" s="318"/>
      <c r="C1256" s="318"/>
      <c r="D1256" s="318"/>
      <c r="E1256" s="318"/>
      <c r="F1256" s="323"/>
      <c r="G1256" s="323"/>
      <c r="H1256" s="323"/>
      <c r="I1256" s="48" t="s">
        <v>29</v>
      </c>
      <c r="J1256" s="323"/>
      <c r="K1256" s="73" t="s">
        <v>55</v>
      </c>
      <c r="L1256" s="13"/>
      <c r="M1256" s="13"/>
      <c r="N1256" s="13"/>
      <c r="O1256" s="41">
        <v>0</v>
      </c>
      <c r="P1256" s="41">
        <v>7</v>
      </c>
      <c r="Q1256" s="42">
        <f t="shared" si="191"/>
        <v>7</v>
      </c>
      <c r="R1256" s="229"/>
      <c r="S1256" s="2"/>
    </row>
    <row r="1257" spans="1:19" ht="42">
      <c r="A1257" s="324"/>
      <c r="B1257" s="319"/>
      <c r="C1257" s="318"/>
      <c r="D1257" s="318"/>
      <c r="E1257" s="318"/>
      <c r="F1257" s="323"/>
      <c r="G1257" s="323"/>
      <c r="H1257" s="323"/>
      <c r="I1257" s="48" t="s">
        <v>722</v>
      </c>
      <c r="J1257" s="324"/>
      <c r="K1257" s="73" t="s">
        <v>40</v>
      </c>
      <c r="L1257" s="13"/>
      <c r="M1257" s="13"/>
      <c r="N1257" s="13"/>
      <c r="O1257" s="41">
        <v>0.2</v>
      </c>
      <c r="P1257" s="41"/>
      <c r="Q1257" s="42">
        <f t="shared" si="191"/>
        <v>0.2</v>
      </c>
      <c r="R1257" s="229"/>
      <c r="S1257" s="2"/>
    </row>
    <row r="1258" spans="1:19" ht="11.25" customHeight="1">
      <c r="A1258" s="322">
        <v>9</v>
      </c>
      <c r="B1258" s="317" t="s">
        <v>730</v>
      </c>
      <c r="C1258" s="318"/>
      <c r="D1258" s="318"/>
      <c r="E1258" s="318"/>
      <c r="F1258" s="323"/>
      <c r="G1258" s="323"/>
      <c r="H1258" s="323"/>
      <c r="I1258" s="172" t="s">
        <v>13</v>
      </c>
      <c r="J1258" s="322">
        <v>124</v>
      </c>
      <c r="K1258" s="237"/>
      <c r="L1258" s="13"/>
      <c r="M1258" s="13"/>
      <c r="N1258" s="13"/>
      <c r="O1258" s="30">
        <f>+O1259+O1263+O1265+O1267+O1269+O1270</f>
        <v>84.547299999999993</v>
      </c>
      <c r="P1258" s="30">
        <f>+P1259+P1263+P1265+P1267+P1269+P1270</f>
        <v>46.820200000000007</v>
      </c>
      <c r="Q1258" s="42">
        <f t="shared" si="191"/>
        <v>131.36750000000001</v>
      </c>
      <c r="R1258" s="229"/>
      <c r="S1258" s="2"/>
    </row>
    <row r="1259" spans="1:19" ht="52.5">
      <c r="A1259" s="323"/>
      <c r="B1259" s="318"/>
      <c r="C1259" s="318"/>
      <c r="D1259" s="318"/>
      <c r="E1259" s="318"/>
      <c r="F1259" s="323"/>
      <c r="G1259" s="323"/>
      <c r="H1259" s="323"/>
      <c r="I1259" s="48" t="s">
        <v>720</v>
      </c>
      <c r="J1259" s="323"/>
      <c r="K1259" s="73" t="s">
        <v>10</v>
      </c>
      <c r="L1259" s="13"/>
      <c r="M1259" s="13"/>
      <c r="N1259" s="13"/>
      <c r="O1259" s="42">
        <f>O1260+O1261+O1262</f>
        <v>63.024300000000004</v>
      </c>
      <c r="P1259" s="42">
        <f>P1260+P1261+P1262</f>
        <v>44.609400000000001</v>
      </c>
      <c r="Q1259" s="42">
        <f t="shared" si="191"/>
        <v>107.6337</v>
      </c>
      <c r="R1259" s="229"/>
      <c r="S1259" s="2"/>
    </row>
    <row r="1260" spans="1:19" ht="22.5">
      <c r="A1260" s="323"/>
      <c r="B1260" s="318"/>
      <c r="C1260" s="318"/>
      <c r="D1260" s="318"/>
      <c r="E1260" s="318"/>
      <c r="F1260" s="323"/>
      <c r="G1260" s="323"/>
      <c r="H1260" s="323"/>
      <c r="I1260" s="55" t="s">
        <v>181</v>
      </c>
      <c r="J1260" s="323"/>
      <c r="K1260" s="173" t="s">
        <v>11</v>
      </c>
      <c r="L1260" s="13"/>
      <c r="M1260" s="13"/>
      <c r="N1260" s="13"/>
      <c r="O1260" s="45">
        <v>1.3879999999999999</v>
      </c>
      <c r="P1260" s="45"/>
      <c r="Q1260" s="42">
        <f t="shared" si="191"/>
        <v>1.3879999999999999</v>
      </c>
      <c r="R1260" s="229"/>
      <c r="S1260" s="2"/>
    </row>
    <row r="1261" spans="1:19" ht="22.5">
      <c r="A1261" s="323"/>
      <c r="B1261" s="318"/>
      <c r="C1261" s="318"/>
      <c r="D1261" s="318"/>
      <c r="E1261" s="318"/>
      <c r="F1261" s="323"/>
      <c r="G1261" s="323"/>
      <c r="H1261" s="323"/>
      <c r="I1261" s="55" t="s">
        <v>16</v>
      </c>
      <c r="J1261" s="323"/>
      <c r="K1261" s="173" t="s">
        <v>12</v>
      </c>
      <c r="L1261" s="13"/>
      <c r="M1261" s="13"/>
      <c r="N1261" s="13"/>
      <c r="O1261" s="45">
        <v>60.247300000000003</v>
      </c>
      <c r="P1261" s="248">
        <v>44.609400000000001</v>
      </c>
      <c r="Q1261" s="42">
        <f t="shared" si="191"/>
        <v>104.8567</v>
      </c>
      <c r="R1261" s="229"/>
      <c r="S1261" s="2"/>
    </row>
    <row r="1262" spans="1:19" ht="45">
      <c r="A1262" s="323"/>
      <c r="B1262" s="318"/>
      <c r="C1262" s="318"/>
      <c r="D1262" s="318"/>
      <c r="E1262" s="318"/>
      <c r="F1262" s="323"/>
      <c r="G1262" s="323"/>
      <c r="H1262" s="323"/>
      <c r="I1262" s="55" t="s">
        <v>18</v>
      </c>
      <c r="J1262" s="323"/>
      <c r="K1262" s="173" t="s">
        <v>17</v>
      </c>
      <c r="L1262" s="13"/>
      <c r="M1262" s="13"/>
      <c r="N1262" s="13"/>
      <c r="O1262" s="45">
        <v>1.389</v>
      </c>
      <c r="P1262" s="45"/>
      <c r="Q1262" s="42">
        <f t="shared" si="191"/>
        <v>1.389</v>
      </c>
      <c r="R1262" s="229"/>
      <c r="S1262" s="2"/>
    </row>
    <row r="1263" spans="1:19" ht="21">
      <c r="A1263" s="323"/>
      <c r="B1263" s="318"/>
      <c r="C1263" s="318"/>
      <c r="D1263" s="318"/>
      <c r="E1263" s="318"/>
      <c r="F1263" s="323"/>
      <c r="G1263" s="323"/>
      <c r="H1263" s="323"/>
      <c r="I1263" s="48" t="s">
        <v>194</v>
      </c>
      <c r="J1263" s="323"/>
      <c r="K1263" s="73" t="s">
        <v>52</v>
      </c>
      <c r="L1263" s="13"/>
      <c r="M1263" s="13"/>
      <c r="N1263" s="13"/>
      <c r="O1263" s="42">
        <f>O1264</f>
        <v>13.201000000000001</v>
      </c>
      <c r="P1263" s="42">
        <f>P1264</f>
        <v>1.5289999999999999</v>
      </c>
      <c r="Q1263" s="42">
        <f t="shared" si="191"/>
        <v>14.73</v>
      </c>
      <c r="R1263" s="229"/>
      <c r="S1263" s="2"/>
    </row>
    <row r="1264" spans="1:19" ht="22.5">
      <c r="A1264" s="323"/>
      <c r="B1264" s="318"/>
      <c r="C1264" s="318"/>
      <c r="D1264" s="318"/>
      <c r="E1264" s="318"/>
      <c r="F1264" s="323"/>
      <c r="G1264" s="323"/>
      <c r="H1264" s="323"/>
      <c r="I1264" s="55" t="s">
        <v>16</v>
      </c>
      <c r="J1264" s="323"/>
      <c r="K1264" s="173" t="s">
        <v>12</v>
      </c>
      <c r="L1264" s="13"/>
      <c r="M1264" s="13"/>
      <c r="N1264" s="13"/>
      <c r="O1264" s="174">
        <v>13.201000000000001</v>
      </c>
      <c r="P1264" s="45">
        <v>1.5289999999999999</v>
      </c>
      <c r="Q1264" s="45">
        <f t="shared" si="191"/>
        <v>14.73</v>
      </c>
      <c r="R1264" s="229"/>
      <c r="S1264" s="2"/>
    </row>
    <row r="1265" spans="1:19" ht="21">
      <c r="A1265" s="323"/>
      <c r="B1265" s="318"/>
      <c r="C1265" s="318"/>
      <c r="D1265" s="318"/>
      <c r="E1265" s="318"/>
      <c r="F1265" s="323"/>
      <c r="G1265" s="323"/>
      <c r="H1265" s="323"/>
      <c r="I1265" s="48" t="s">
        <v>195</v>
      </c>
      <c r="J1265" s="323"/>
      <c r="K1265" s="73" t="s">
        <v>46</v>
      </c>
      <c r="L1265" s="13"/>
      <c r="M1265" s="13"/>
      <c r="N1265" s="13"/>
      <c r="O1265" s="42">
        <f>O1266</f>
        <v>0.3</v>
      </c>
      <c r="P1265" s="42">
        <f>P1266</f>
        <v>0.18</v>
      </c>
      <c r="Q1265" s="42">
        <f t="shared" si="191"/>
        <v>0.48</v>
      </c>
      <c r="R1265" s="229"/>
      <c r="S1265" s="2"/>
    </row>
    <row r="1266" spans="1:19" ht="22.5">
      <c r="A1266" s="323"/>
      <c r="B1266" s="318"/>
      <c r="C1266" s="318"/>
      <c r="D1266" s="318"/>
      <c r="E1266" s="318"/>
      <c r="F1266" s="323"/>
      <c r="G1266" s="323"/>
      <c r="H1266" s="323"/>
      <c r="I1266" s="55" t="s">
        <v>16</v>
      </c>
      <c r="J1266" s="323"/>
      <c r="K1266" s="173" t="s">
        <v>12</v>
      </c>
      <c r="L1266" s="13"/>
      <c r="M1266" s="13"/>
      <c r="N1266" s="13"/>
      <c r="O1266" s="175">
        <v>0.3</v>
      </c>
      <c r="P1266" s="45">
        <v>0.18</v>
      </c>
      <c r="Q1266" s="42">
        <f t="shared" si="191"/>
        <v>0.48</v>
      </c>
      <c r="R1266" s="229"/>
      <c r="S1266" s="2"/>
    </row>
    <row r="1267" spans="1:19" ht="21">
      <c r="A1267" s="323"/>
      <c r="B1267" s="318"/>
      <c r="C1267" s="318"/>
      <c r="D1267" s="318"/>
      <c r="E1267" s="318"/>
      <c r="F1267" s="323"/>
      <c r="G1267" s="323"/>
      <c r="H1267" s="323"/>
      <c r="I1267" s="48" t="s">
        <v>725</v>
      </c>
      <c r="J1267" s="323"/>
      <c r="K1267" s="73" t="s">
        <v>11</v>
      </c>
      <c r="L1267" s="13"/>
      <c r="M1267" s="13"/>
      <c r="N1267" s="13"/>
      <c r="O1267" s="42">
        <f>O1268</f>
        <v>1.3320000000000001</v>
      </c>
      <c r="P1267" s="42"/>
      <c r="Q1267" s="42">
        <f t="shared" ref="Q1267:Q1330" si="192">M1267+N1267+O1267+P1267</f>
        <v>1.3320000000000001</v>
      </c>
      <c r="R1267" s="229"/>
      <c r="S1267" s="2"/>
    </row>
    <row r="1268" spans="1:19" ht="22.5">
      <c r="A1268" s="323"/>
      <c r="B1268" s="318"/>
      <c r="C1268" s="318"/>
      <c r="D1268" s="318"/>
      <c r="E1268" s="318"/>
      <c r="F1268" s="323"/>
      <c r="G1268" s="323"/>
      <c r="H1268" s="323"/>
      <c r="I1268" s="55" t="s">
        <v>16</v>
      </c>
      <c r="J1268" s="323"/>
      <c r="K1268" s="173" t="s">
        <v>12</v>
      </c>
      <c r="L1268" s="13"/>
      <c r="M1268" s="13"/>
      <c r="N1268" s="13"/>
      <c r="O1268" s="45">
        <v>1.3320000000000001</v>
      </c>
      <c r="P1268" s="45"/>
      <c r="Q1268" s="42">
        <f t="shared" si="192"/>
        <v>1.3320000000000001</v>
      </c>
      <c r="R1268" s="229"/>
      <c r="S1268" s="2"/>
    </row>
    <row r="1269" spans="1:19" ht="21">
      <c r="A1269" s="323"/>
      <c r="B1269" s="318"/>
      <c r="C1269" s="318"/>
      <c r="D1269" s="318"/>
      <c r="E1269" s="318"/>
      <c r="F1269" s="323"/>
      <c r="G1269" s="323"/>
      <c r="H1269" s="323"/>
      <c r="I1269" s="48" t="s">
        <v>29</v>
      </c>
      <c r="J1269" s="323"/>
      <c r="K1269" s="73" t="s">
        <v>55</v>
      </c>
      <c r="L1269" s="13"/>
      <c r="M1269" s="13"/>
      <c r="N1269" s="13"/>
      <c r="O1269" s="42">
        <v>6.49</v>
      </c>
      <c r="P1269" s="42">
        <v>0.50180000000000002</v>
      </c>
      <c r="Q1269" s="42">
        <f t="shared" si="192"/>
        <v>6.9918000000000005</v>
      </c>
      <c r="R1269" s="229"/>
      <c r="S1269" s="2"/>
    </row>
    <row r="1270" spans="1:19" ht="42">
      <c r="A1270" s="324"/>
      <c r="B1270" s="319"/>
      <c r="C1270" s="318"/>
      <c r="D1270" s="318"/>
      <c r="E1270" s="318"/>
      <c r="F1270" s="323"/>
      <c r="G1270" s="323"/>
      <c r="H1270" s="323"/>
      <c r="I1270" s="48" t="s">
        <v>722</v>
      </c>
      <c r="J1270" s="324"/>
      <c r="K1270" s="73" t="s">
        <v>40</v>
      </c>
      <c r="L1270" s="13"/>
      <c r="M1270" s="13"/>
      <c r="N1270" s="13"/>
      <c r="O1270" s="42">
        <v>0.2</v>
      </c>
      <c r="P1270" s="42"/>
      <c r="Q1270" s="42">
        <f t="shared" si="192"/>
        <v>0.2</v>
      </c>
      <c r="R1270" s="229"/>
      <c r="S1270" s="2"/>
    </row>
    <row r="1271" spans="1:19" ht="11.25" customHeight="1">
      <c r="A1271" s="322">
        <v>10</v>
      </c>
      <c r="B1271" s="317" t="s">
        <v>731</v>
      </c>
      <c r="C1271" s="318"/>
      <c r="D1271" s="318"/>
      <c r="E1271" s="318"/>
      <c r="F1271" s="323"/>
      <c r="G1271" s="323"/>
      <c r="H1271" s="323"/>
      <c r="I1271" s="172" t="s">
        <v>13</v>
      </c>
      <c r="J1271" s="322">
        <v>124</v>
      </c>
      <c r="K1271" s="237"/>
      <c r="L1271" s="13"/>
      <c r="M1271" s="13"/>
      <c r="N1271" s="13"/>
      <c r="O1271" s="42">
        <f>+O1272+O1276+O1278+O1279+O1282+O1283</f>
        <v>80.166699999999992</v>
      </c>
      <c r="P1271" s="42">
        <f>+P1272+P1276+P1278+P1279+P1282+P1283</f>
        <v>44.3048</v>
      </c>
      <c r="Q1271" s="42">
        <f t="shared" si="192"/>
        <v>124.47149999999999</v>
      </c>
      <c r="R1271" s="229"/>
      <c r="S1271" s="2"/>
    </row>
    <row r="1272" spans="1:19" ht="52.5">
      <c r="A1272" s="323"/>
      <c r="B1272" s="318"/>
      <c r="C1272" s="318"/>
      <c r="D1272" s="318"/>
      <c r="E1272" s="318"/>
      <c r="F1272" s="323"/>
      <c r="G1272" s="323"/>
      <c r="H1272" s="323"/>
      <c r="I1272" s="48" t="s">
        <v>720</v>
      </c>
      <c r="J1272" s="323"/>
      <c r="K1272" s="73" t="s">
        <v>10</v>
      </c>
      <c r="L1272" s="13"/>
      <c r="M1272" s="13"/>
      <c r="N1272" s="13"/>
      <c r="O1272" s="41">
        <f>O1273+O1274+O1275</f>
        <v>50.968699999999998</v>
      </c>
      <c r="P1272" s="41">
        <f>P1273+P1274+P1275</f>
        <v>29.634899999999998</v>
      </c>
      <c r="Q1272" s="42">
        <f t="shared" si="192"/>
        <v>80.6036</v>
      </c>
      <c r="R1272" s="229"/>
      <c r="S1272" s="2"/>
    </row>
    <row r="1273" spans="1:19" ht="22.5">
      <c r="A1273" s="323"/>
      <c r="B1273" s="318"/>
      <c r="C1273" s="318"/>
      <c r="D1273" s="318"/>
      <c r="E1273" s="318"/>
      <c r="F1273" s="323"/>
      <c r="G1273" s="323"/>
      <c r="H1273" s="323"/>
      <c r="I1273" s="55" t="s">
        <v>181</v>
      </c>
      <c r="J1273" s="323"/>
      <c r="K1273" s="173" t="s">
        <v>11</v>
      </c>
      <c r="L1273" s="13"/>
      <c r="M1273" s="13"/>
      <c r="N1273" s="13"/>
      <c r="O1273" s="39">
        <v>1.0740000000000001</v>
      </c>
      <c r="P1273" s="39"/>
      <c r="Q1273" s="45">
        <f t="shared" si="192"/>
        <v>1.0740000000000001</v>
      </c>
      <c r="R1273" s="229"/>
      <c r="S1273" s="2"/>
    </row>
    <row r="1274" spans="1:19" ht="22.5">
      <c r="A1274" s="323"/>
      <c r="B1274" s="318"/>
      <c r="C1274" s="318"/>
      <c r="D1274" s="318"/>
      <c r="E1274" s="318"/>
      <c r="F1274" s="323"/>
      <c r="G1274" s="323"/>
      <c r="H1274" s="323"/>
      <c r="I1274" s="55" t="s">
        <v>16</v>
      </c>
      <c r="J1274" s="323"/>
      <c r="K1274" s="173" t="s">
        <v>12</v>
      </c>
      <c r="L1274" s="13"/>
      <c r="M1274" s="13"/>
      <c r="N1274" s="13"/>
      <c r="O1274" s="39">
        <v>48.8217</v>
      </c>
      <c r="P1274" s="247">
        <v>29.634899999999998</v>
      </c>
      <c r="Q1274" s="45">
        <f t="shared" si="192"/>
        <v>78.456599999999995</v>
      </c>
      <c r="R1274" s="229"/>
      <c r="S1274" s="2"/>
    </row>
    <row r="1275" spans="1:19" ht="45">
      <c r="A1275" s="323"/>
      <c r="B1275" s="318"/>
      <c r="C1275" s="318"/>
      <c r="D1275" s="318"/>
      <c r="E1275" s="318"/>
      <c r="F1275" s="323"/>
      <c r="G1275" s="323"/>
      <c r="H1275" s="323"/>
      <c r="I1275" s="55" t="s">
        <v>18</v>
      </c>
      <c r="J1275" s="323"/>
      <c r="K1275" s="173" t="s">
        <v>17</v>
      </c>
      <c r="L1275" s="13"/>
      <c r="M1275" s="13"/>
      <c r="N1275" s="13"/>
      <c r="O1275" s="39">
        <v>1.073</v>
      </c>
      <c r="P1275" s="39"/>
      <c r="Q1275" s="45">
        <f t="shared" si="192"/>
        <v>1.073</v>
      </c>
      <c r="R1275" s="229"/>
      <c r="S1275" s="2"/>
    </row>
    <row r="1276" spans="1:19" ht="21">
      <c r="A1276" s="323"/>
      <c r="B1276" s="318"/>
      <c r="C1276" s="318"/>
      <c r="D1276" s="318"/>
      <c r="E1276" s="318"/>
      <c r="F1276" s="323"/>
      <c r="G1276" s="323"/>
      <c r="H1276" s="323"/>
      <c r="I1276" s="48" t="s">
        <v>194</v>
      </c>
      <c r="J1276" s="323"/>
      <c r="K1276" s="73" t="s">
        <v>52</v>
      </c>
      <c r="L1276" s="13"/>
      <c r="M1276" s="13"/>
      <c r="N1276" s="13"/>
      <c r="O1276" s="41">
        <f>O1277</f>
        <v>28.398</v>
      </c>
      <c r="P1276" s="41">
        <f>P1277</f>
        <v>7.194</v>
      </c>
      <c r="Q1276" s="42">
        <f t="shared" si="192"/>
        <v>35.591999999999999</v>
      </c>
      <c r="R1276" s="229"/>
      <c r="S1276" s="2"/>
    </row>
    <row r="1277" spans="1:19" ht="22.5">
      <c r="A1277" s="323"/>
      <c r="B1277" s="318"/>
      <c r="C1277" s="318"/>
      <c r="D1277" s="318"/>
      <c r="E1277" s="318"/>
      <c r="F1277" s="323"/>
      <c r="G1277" s="323"/>
      <c r="H1277" s="323"/>
      <c r="I1277" s="55" t="s">
        <v>181</v>
      </c>
      <c r="J1277" s="323"/>
      <c r="K1277" s="190">
        <v>15</v>
      </c>
      <c r="L1277" s="13"/>
      <c r="M1277" s="13"/>
      <c r="N1277" s="13"/>
      <c r="O1277" s="39">
        <v>28.398</v>
      </c>
      <c r="P1277" s="39">
        <v>7.194</v>
      </c>
      <c r="Q1277" s="45">
        <f t="shared" si="192"/>
        <v>35.591999999999999</v>
      </c>
      <c r="R1277" s="229"/>
      <c r="S1277" s="2"/>
    </row>
    <row r="1278" spans="1:19" ht="21">
      <c r="A1278" s="323"/>
      <c r="B1278" s="318"/>
      <c r="C1278" s="318"/>
      <c r="D1278" s="318"/>
      <c r="E1278" s="318"/>
      <c r="F1278" s="323"/>
      <c r="G1278" s="323"/>
      <c r="H1278" s="323"/>
      <c r="I1278" s="48" t="s">
        <v>195</v>
      </c>
      <c r="J1278" s="323"/>
      <c r="K1278" s="73" t="s">
        <v>46</v>
      </c>
      <c r="L1278" s="13"/>
      <c r="M1278" s="13"/>
      <c r="N1278" s="13"/>
      <c r="O1278" s="41">
        <v>0.3</v>
      </c>
      <c r="P1278" s="41">
        <v>0.185</v>
      </c>
      <c r="Q1278" s="42">
        <f t="shared" si="192"/>
        <v>0.48499999999999999</v>
      </c>
      <c r="R1278" s="229"/>
      <c r="S1278" s="2"/>
    </row>
    <row r="1279" spans="1:19" ht="21">
      <c r="A1279" s="323"/>
      <c r="B1279" s="318"/>
      <c r="C1279" s="318"/>
      <c r="D1279" s="318"/>
      <c r="E1279" s="318"/>
      <c r="F1279" s="323"/>
      <c r="G1279" s="323"/>
      <c r="H1279" s="323"/>
      <c r="I1279" s="48" t="s">
        <v>725</v>
      </c>
      <c r="J1279" s="323"/>
      <c r="K1279" s="73" t="s">
        <v>11</v>
      </c>
      <c r="L1279" s="13"/>
      <c r="M1279" s="13"/>
      <c r="N1279" s="13"/>
      <c r="O1279" s="41">
        <f>O1280+O1281</f>
        <v>0.3</v>
      </c>
      <c r="P1279" s="41">
        <f>P1280+P1281</f>
        <v>0</v>
      </c>
      <c r="Q1279" s="42">
        <f t="shared" si="192"/>
        <v>0.3</v>
      </c>
      <c r="R1279" s="229"/>
      <c r="S1279" s="2"/>
    </row>
    <row r="1280" spans="1:19" ht="22.5">
      <c r="A1280" s="323"/>
      <c r="B1280" s="318"/>
      <c r="C1280" s="318"/>
      <c r="D1280" s="318"/>
      <c r="E1280" s="318"/>
      <c r="F1280" s="323"/>
      <c r="G1280" s="323"/>
      <c r="H1280" s="323"/>
      <c r="I1280" s="55" t="s">
        <v>181</v>
      </c>
      <c r="J1280" s="323"/>
      <c r="K1280" s="190" t="s">
        <v>11</v>
      </c>
      <c r="L1280" s="13"/>
      <c r="M1280" s="13"/>
      <c r="N1280" s="13"/>
      <c r="O1280" s="39"/>
      <c r="P1280" s="39"/>
      <c r="Q1280" s="45">
        <f t="shared" si="192"/>
        <v>0</v>
      </c>
      <c r="R1280" s="229"/>
      <c r="S1280" s="2"/>
    </row>
    <row r="1281" spans="1:19" ht="22.5">
      <c r="A1281" s="323"/>
      <c r="B1281" s="318"/>
      <c r="C1281" s="318"/>
      <c r="D1281" s="318"/>
      <c r="E1281" s="318"/>
      <c r="F1281" s="323"/>
      <c r="G1281" s="323"/>
      <c r="H1281" s="323"/>
      <c r="I1281" s="55" t="s">
        <v>16</v>
      </c>
      <c r="J1281" s="323"/>
      <c r="K1281" s="190" t="s">
        <v>12</v>
      </c>
      <c r="L1281" s="13"/>
      <c r="M1281" s="13"/>
      <c r="N1281" s="13"/>
      <c r="O1281" s="39">
        <v>0.3</v>
      </c>
      <c r="P1281" s="39">
        <v>0</v>
      </c>
      <c r="Q1281" s="45">
        <f t="shared" si="192"/>
        <v>0.3</v>
      </c>
      <c r="R1281" s="229"/>
      <c r="S1281" s="2"/>
    </row>
    <row r="1282" spans="1:19" ht="21">
      <c r="A1282" s="323"/>
      <c r="B1282" s="318"/>
      <c r="C1282" s="318"/>
      <c r="D1282" s="318"/>
      <c r="E1282" s="318"/>
      <c r="F1282" s="323"/>
      <c r="G1282" s="323"/>
      <c r="H1282" s="323"/>
      <c r="I1282" s="48" t="s">
        <v>29</v>
      </c>
      <c r="J1282" s="323"/>
      <c r="K1282" s="73" t="s">
        <v>55</v>
      </c>
      <c r="L1282" s="13"/>
      <c r="M1282" s="13"/>
      <c r="N1282" s="13"/>
      <c r="O1282" s="41">
        <v>0</v>
      </c>
      <c r="P1282" s="41">
        <v>7.2908999999999997</v>
      </c>
      <c r="Q1282" s="42">
        <f t="shared" si="192"/>
        <v>7.2908999999999997</v>
      </c>
      <c r="R1282" s="229"/>
      <c r="S1282" s="2"/>
    </row>
    <row r="1283" spans="1:19" ht="42">
      <c r="A1283" s="324"/>
      <c r="B1283" s="319"/>
      <c r="C1283" s="318"/>
      <c r="D1283" s="318"/>
      <c r="E1283" s="318"/>
      <c r="F1283" s="323"/>
      <c r="G1283" s="323"/>
      <c r="H1283" s="323"/>
      <c r="I1283" s="48" t="s">
        <v>722</v>
      </c>
      <c r="J1283" s="324"/>
      <c r="K1283" s="73" t="s">
        <v>40</v>
      </c>
      <c r="L1283" s="13"/>
      <c r="M1283" s="13"/>
      <c r="N1283" s="13"/>
      <c r="O1283" s="41">
        <v>0.2</v>
      </c>
      <c r="P1283" s="41">
        <v>0</v>
      </c>
      <c r="Q1283" s="42">
        <f t="shared" si="192"/>
        <v>0.2</v>
      </c>
      <c r="R1283" s="229"/>
      <c r="S1283" s="2"/>
    </row>
    <row r="1284" spans="1:19" ht="11.25" customHeight="1">
      <c r="A1284" s="322">
        <v>11</v>
      </c>
      <c r="B1284" s="317" t="s">
        <v>733</v>
      </c>
      <c r="C1284" s="318"/>
      <c r="D1284" s="318"/>
      <c r="E1284" s="318"/>
      <c r="F1284" s="323"/>
      <c r="G1284" s="323"/>
      <c r="H1284" s="323"/>
      <c r="I1284" s="172" t="s">
        <v>13</v>
      </c>
      <c r="J1284" s="322">
        <v>124</v>
      </c>
      <c r="K1284" s="237"/>
      <c r="L1284" s="13"/>
      <c r="M1284" s="13"/>
      <c r="N1284" s="13"/>
      <c r="O1284" s="42">
        <f>+O1285+O1289+O1290+O1291+O1292+O1293</f>
        <v>60.661500000000004</v>
      </c>
      <c r="P1284" s="42">
        <f>+P1285+P1289+P1290+P1291+P1292+P1293</f>
        <v>40.478900000000003</v>
      </c>
      <c r="Q1284" s="42">
        <f t="shared" si="192"/>
        <v>101.1404</v>
      </c>
      <c r="R1284" s="229"/>
      <c r="S1284" s="2"/>
    </row>
    <row r="1285" spans="1:19" ht="52.5">
      <c r="A1285" s="323"/>
      <c r="B1285" s="318"/>
      <c r="C1285" s="318"/>
      <c r="D1285" s="318"/>
      <c r="E1285" s="318"/>
      <c r="F1285" s="323"/>
      <c r="G1285" s="323"/>
      <c r="H1285" s="323"/>
      <c r="I1285" s="48" t="s">
        <v>720</v>
      </c>
      <c r="J1285" s="323"/>
      <c r="K1285" s="73" t="s">
        <v>10</v>
      </c>
      <c r="L1285" s="13"/>
      <c r="M1285" s="13"/>
      <c r="N1285" s="13"/>
      <c r="O1285" s="41">
        <f>O1286+O1287+O1288</f>
        <v>50.249500000000005</v>
      </c>
      <c r="P1285" s="41">
        <f>P1286+P1287+P1288</f>
        <v>32.391300000000001</v>
      </c>
      <c r="Q1285" s="42">
        <f t="shared" si="192"/>
        <v>82.640800000000013</v>
      </c>
      <c r="R1285" s="229"/>
      <c r="S1285" s="2"/>
    </row>
    <row r="1286" spans="1:19" ht="22.5">
      <c r="A1286" s="323"/>
      <c r="B1286" s="318"/>
      <c r="C1286" s="318"/>
      <c r="D1286" s="318"/>
      <c r="E1286" s="318"/>
      <c r="F1286" s="323"/>
      <c r="G1286" s="323"/>
      <c r="H1286" s="323"/>
      <c r="I1286" s="55" t="s">
        <v>181</v>
      </c>
      <c r="J1286" s="323"/>
      <c r="K1286" s="173" t="s">
        <v>11</v>
      </c>
      <c r="L1286" s="13"/>
      <c r="M1286" s="13"/>
      <c r="N1286" s="13"/>
      <c r="O1286" s="39">
        <v>1.3740000000000001</v>
      </c>
      <c r="P1286" s="39"/>
      <c r="Q1286" s="42">
        <f t="shared" si="192"/>
        <v>1.3740000000000001</v>
      </c>
      <c r="R1286" s="229"/>
      <c r="S1286" s="2"/>
    </row>
    <row r="1287" spans="1:19" ht="22.5">
      <c r="A1287" s="323"/>
      <c r="B1287" s="318"/>
      <c r="C1287" s="318"/>
      <c r="D1287" s="318"/>
      <c r="E1287" s="318"/>
      <c r="F1287" s="323"/>
      <c r="G1287" s="323"/>
      <c r="H1287" s="323"/>
      <c r="I1287" s="55" t="s">
        <v>16</v>
      </c>
      <c r="J1287" s="323"/>
      <c r="K1287" s="173" t="s">
        <v>12</v>
      </c>
      <c r="L1287" s="13"/>
      <c r="M1287" s="13"/>
      <c r="N1287" s="13"/>
      <c r="O1287" s="39">
        <v>47.794499999999999</v>
      </c>
      <c r="P1287" s="39">
        <v>32.391300000000001</v>
      </c>
      <c r="Q1287" s="42">
        <f t="shared" si="192"/>
        <v>80.1858</v>
      </c>
      <c r="R1287" s="229"/>
      <c r="S1287" s="2"/>
    </row>
    <row r="1288" spans="1:19" ht="45">
      <c r="A1288" s="323"/>
      <c r="B1288" s="318"/>
      <c r="C1288" s="318"/>
      <c r="D1288" s="318"/>
      <c r="E1288" s="318"/>
      <c r="F1288" s="323"/>
      <c r="G1288" s="323"/>
      <c r="H1288" s="323"/>
      <c r="I1288" s="55" t="s">
        <v>18</v>
      </c>
      <c r="J1288" s="323"/>
      <c r="K1288" s="173" t="s">
        <v>17</v>
      </c>
      <c r="L1288" s="13"/>
      <c r="M1288" s="13"/>
      <c r="N1288" s="13"/>
      <c r="O1288" s="39">
        <v>1.081</v>
      </c>
      <c r="P1288" s="39"/>
      <c r="Q1288" s="42">
        <f t="shared" si="192"/>
        <v>1.081</v>
      </c>
      <c r="R1288" s="229"/>
      <c r="S1288" s="2"/>
    </row>
    <row r="1289" spans="1:19" ht="21">
      <c r="A1289" s="323"/>
      <c r="B1289" s="318"/>
      <c r="C1289" s="318"/>
      <c r="D1289" s="318"/>
      <c r="E1289" s="318"/>
      <c r="F1289" s="323"/>
      <c r="G1289" s="323"/>
      <c r="H1289" s="323"/>
      <c r="I1289" s="48" t="s">
        <v>194</v>
      </c>
      <c r="J1289" s="323"/>
      <c r="K1289" s="73" t="s">
        <v>52</v>
      </c>
      <c r="L1289" s="13"/>
      <c r="M1289" s="13"/>
      <c r="N1289" s="13"/>
      <c r="O1289" s="41">
        <v>9.6120000000000001</v>
      </c>
      <c r="P1289" s="41">
        <v>0.72499999999999998</v>
      </c>
      <c r="Q1289" s="42">
        <f t="shared" si="192"/>
        <v>10.337</v>
      </c>
      <c r="R1289" s="229"/>
      <c r="S1289" s="2"/>
    </row>
    <row r="1290" spans="1:19" ht="21">
      <c r="A1290" s="323"/>
      <c r="B1290" s="318"/>
      <c r="C1290" s="318"/>
      <c r="D1290" s="318"/>
      <c r="E1290" s="318"/>
      <c r="F1290" s="323"/>
      <c r="G1290" s="323"/>
      <c r="H1290" s="323"/>
      <c r="I1290" s="48" t="s">
        <v>195</v>
      </c>
      <c r="J1290" s="323"/>
      <c r="K1290" s="73" t="s">
        <v>46</v>
      </c>
      <c r="L1290" s="13"/>
      <c r="M1290" s="13"/>
      <c r="N1290" s="13"/>
      <c r="O1290" s="41">
        <v>0.3</v>
      </c>
      <c r="P1290" s="41">
        <v>0.2</v>
      </c>
      <c r="Q1290" s="42">
        <f t="shared" si="192"/>
        <v>0.5</v>
      </c>
      <c r="R1290" s="229"/>
      <c r="S1290" s="2"/>
    </row>
    <row r="1291" spans="1:19" ht="21">
      <c r="A1291" s="323"/>
      <c r="B1291" s="318"/>
      <c r="C1291" s="318"/>
      <c r="D1291" s="318"/>
      <c r="E1291" s="318"/>
      <c r="F1291" s="323"/>
      <c r="G1291" s="323"/>
      <c r="H1291" s="323"/>
      <c r="I1291" s="48" t="s">
        <v>725</v>
      </c>
      <c r="J1291" s="323"/>
      <c r="K1291" s="73" t="s">
        <v>11</v>
      </c>
      <c r="L1291" s="13"/>
      <c r="M1291" s="13"/>
      <c r="N1291" s="13"/>
      <c r="O1291" s="41">
        <v>0.3</v>
      </c>
      <c r="P1291" s="41"/>
      <c r="Q1291" s="42">
        <f t="shared" si="192"/>
        <v>0.3</v>
      </c>
      <c r="R1291" s="229"/>
      <c r="S1291" s="2"/>
    </row>
    <row r="1292" spans="1:19" ht="21">
      <c r="A1292" s="323"/>
      <c r="B1292" s="318"/>
      <c r="C1292" s="318"/>
      <c r="D1292" s="318"/>
      <c r="E1292" s="318"/>
      <c r="F1292" s="323"/>
      <c r="G1292" s="323"/>
      <c r="H1292" s="323"/>
      <c r="I1292" s="183" t="s">
        <v>29</v>
      </c>
      <c r="J1292" s="323"/>
      <c r="K1292" s="243" t="s">
        <v>55</v>
      </c>
      <c r="L1292" s="13"/>
      <c r="M1292" s="13"/>
      <c r="N1292" s="13"/>
      <c r="O1292" s="185"/>
      <c r="P1292" s="185">
        <v>7.1626000000000003</v>
      </c>
      <c r="Q1292" s="42">
        <f t="shared" si="192"/>
        <v>7.1626000000000003</v>
      </c>
      <c r="R1292" s="229"/>
      <c r="S1292" s="2"/>
    </row>
    <row r="1293" spans="1:19" ht="42">
      <c r="A1293" s="324"/>
      <c r="B1293" s="319"/>
      <c r="C1293" s="318"/>
      <c r="D1293" s="318"/>
      <c r="E1293" s="318"/>
      <c r="F1293" s="323"/>
      <c r="G1293" s="323"/>
      <c r="H1293" s="323"/>
      <c r="I1293" s="48" t="s">
        <v>722</v>
      </c>
      <c r="J1293" s="324"/>
      <c r="K1293" s="73" t="s">
        <v>40</v>
      </c>
      <c r="L1293" s="13"/>
      <c r="M1293" s="13"/>
      <c r="N1293" s="13"/>
      <c r="O1293" s="41">
        <v>0.2</v>
      </c>
      <c r="P1293" s="41"/>
      <c r="Q1293" s="42">
        <f t="shared" si="192"/>
        <v>0.2</v>
      </c>
      <c r="R1293" s="229"/>
      <c r="S1293" s="2"/>
    </row>
    <row r="1294" spans="1:19" ht="16.5" customHeight="1">
      <c r="A1294" s="322">
        <v>12</v>
      </c>
      <c r="B1294" s="317" t="s">
        <v>734</v>
      </c>
      <c r="C1294" s="318"/>
      <c r="D1294" s="318"/>
      <c r="E1294" s="318"/>
      <c r="F1294" s="323"/>
      <c r="G1294" s="323"/>
      <c r="H1294" s="323"/>
      <c r="I1294" s="172" t="s">
        <v>13</v>
      </c>
      <c r="J1294" s="322">
        <v>124</v>
      </c>
      <c r="K1294" s="237"/>
      <c r="L1294" s="13"/>
      <c r="M1294" s="13"/>
      <c r="N1294" s="13"/>
      <c r="O1294" s="30">
        <f>+O1295+O1299+O1300+O1301+O1302+O1303</f>
        <v>52.542599999999993</v>
      </c>
      <c r="P1294" s="30">
        <f>+P1295+P1299+P1300+P1301+P1302+P1303</f>
        <v>39.269600000000004</v>
      </c>
      <c r="Q1294" s="42">
        <f t="shared" si="192"/>
        <v>91.81219999999999</v>
      </c>
      <c r="R1294" s="229"/>
      <c r="S1294" s="2"/>
    </row>
    <row r="1295" spans="1:19" ht="52.5">
      <c r="A1295" s="323"/>
      <c r="B1295" s="318"/>
      <c r="C1295" s="318"/>
      <c r="D1295" s="318"/>
      <c r="E1295" s="318"/>
      <c r="F1295" s="323"/>
      <c r="G1295" s="323"/>
      <c r="H1295" s="323"/>
      <c r="I1295" s="48" t="s">
        <v>720</v>
      </c>
      <c r="J1295" s="323"/>
      <c r="K1295" s="73" t="s">
        <v>10</v>
      </c>
      <c r="L1295" s="13"/>
      <c r="M1295" s="13"/>
      <c r="N1295" s="45"/>
      <c r="O1295" s="41">
        <f>O1296+O1297+O1298</f>
        <v>45.116199999999999</v>
      </c>
      <c r="P1295" s="41">
        <f>P1296+P1297+P1298</f>
        <v>32.069600000000001</v>
      </c>
      <c r="Q1295" s="42">
        <f t="shared" si="192"/>
        <v>77.1858</v>
      </c>
      <c r="R1295" s="229"/>
      <c r="S1295" s="2"/>
    </row>
    <row r="1296" spans="1:19" ht="22.5">
      <c r="A1296" s="323"/>
      <c r="B1296" s="318"/>
      <c r="C1296" s="318"/>
      <c r="D1296" s="318"/>
      <c r="E1296" s="318"/>
      <c r="F1296" s="323"/>
      <c r="G1296" s="323"/>
      <c r="H1296" s="323"/>
      <c r="I1296" s="55" t="s">
        <v>181</v>
      </c>
      <c r="J1296" s="323"/>
      <c r="K1296" s="173" t="s">
        <v>11</v>
      </c>
      <c r="L1296" s="13"/>
      <c r="M1296" s="13"/>
      <c r="N1296" s="45"/>
      <c r="O1296" s="39">
        <v>1.073</v>
      </c>
      <c r="P1296" s="193"/>
      <c r="Q1296" s="42">
        <f t="shared" si="192"/>
        <v>1.073</v>
      </c>
      <c r="R1296" s="229"/>
      <c r="S1296" s="2"/>
    </row>
    <row r="1297" spans="1:19" ht="22.5">
      <c r="A1297" s="323"/>
      <c r="B1297" s="318"/>
      <c r="C1297" s="318"/>
      <c r="D1297" s="318"/>
      <c r="E1297" s="318"/>
      <c r="F1297" s="323"/>
      <c r="G1297" s="323"/>
      <c r="H1297" s="323"/>
      <c r="I1297" s="55" t="s">
        <v>16</v>
      </c>
      <c r="J1297" s="323"/>
      <c r="K1297" s="173" t="s">
        <v>12</v>
      </c>
      <c r="L1297" s="13"/>
      <c r="M1297" s="13"/>
      <c r="N1297" s="45"/>
      <c r="O1297" s="39">
        <v>42.975200000000001</v>
      </c>
      <c r="P1297" s="247">
        <v>32.069600000000001</v>
      </c>
      <c r="Q1297" s="42">
        <f t="shared" si="192"/>
        <v>75.044800000000009</v>
      </c>
      <c r="R1297" s="229"/>
      <c r="S1297" s="2"/>
    </row>
    <row r="1298" spans="1:19" ht="45">
      <c r="A1298" s="323"/>
      <c r="B1298" s="318"/>
      <c r="C1298" s="318"/>
      <c r="D1298" s="318"/>
      <c r="E1298" s="318"/>
      <c r="F1298" s="323"/>
      <c r="G1298" s="323"/>
      <c r="H1298" s="323"/>
      <c r="I1298" s="55" t="s">
        <v>18</v>
      </c>
      <c r="J1298" s="323"/>
      <c r="K1298" s="173" t="s">
        <v>17</v>
      </c>
      <c r="L1298" s="13"/>
      <c r="M1298" s="13"/>
      <c r="N1298" s="45"/>
      <c r="O1298" s="39">
        <v>1.0680000000000001</v>
      </c>
      <c r="P1298" s="193"/>
      <c r="Q1298" s="42">
        <f t="shared" si="192"/>
        <v>1.0680000000000001</v>
      </c>
      <c r="R1298" s="229"/>
      <c r="S1298" s="2"/>
    </row>
    <row r="1299" spans="1:19" ht="21">
      <c r="A1299" s="323"/>
      <c r="B1299" s="318"/>
      <c r="C1299" s="318"/>
      <c r="D1299" s="318"/>
      <c r="E1299" s="318"/>
      <c r="F1299" s="323"/>
      <c r="G1299" s="323"/>
      <c r="H1299" s="323"/>
      <c r="I1299" s="48" t="s">
        <v>194</v>
      </c>
      <c r="J1299" s="323"/>
      <c r="K1299" s="73" t="s">
        <v>52</v>
      </c>
      <c r="L1299" s="13"/>
      <c r="M1299" s="13"/>
      <c r="N1299" s="45"/>
      <c r="O1299" s="41">
        <v>6.6264000000000003</v>
      </c>
      <c r="P1299" s="41"/>
      <c r="Q1299" s="42">
        <f t="shared" si="192"/>
        <v>6.6264000000000003</v>
      </c>
      <c r="R1299" s="229"/>
      <c r="S1299" s="2"/>
    </row>
    <row r="1300" spans="1:19" ht="21">
      <c r="A1300" s="323"/>
      <c r="B1300" s="318"/>
      <c r="C1300" s="318"/>
      <c r="D1300" s="318"/>
      <c r="E1300" s="318"/>
      <c r="F1300" s="323"/>
      <c r="G1300" s="323"/>
      <c r="H1300" s="323"/>
      <c r="I1300" s="48" t="s">
        <v>195</v>
      </c>
      <c r="J1300" s="323"/>
      <c r="K1300" s="73" t="s">
        <v>46</v>
      </c>
      <c r="L1300" s="13"/>
      <c r="M1300" s="13"/>
      <c r="N1300" s="45"/>
      <c r="O1300" s="41">
        <v>0.3</v>
      </c>
      <c r="P1300" s="41">
        <v>0.2</v>
      </c>
      <c r="Q1300" s="42">
        <f t="shared" si="192"/>
        <v>0.5</v>
      </c>
      <c r="R1300" s="229"/>
      <c r="S1300" s="2"/>
    </row>
    <row r="1301" spans="1:19" ht="21">
      <c r="A1301" s="323"/>
      <c r="B1301" s="318"/>
      <c r="C1301" s="318"/>
      <c r="D1301" s="318"/>
      <c r="E1301" s="318"/>
      <c r="F1301" s="323"/>
      <c r="G1301" s="323"/>
      <c r="H1301" s="323"/>
      <c r="I1301" s="48" t="s">
        <v>725</v>
      </c>
      <c r="J1301" s="323"/>
      <c r="K1301" s="73" t="s">
        <v>11</v>
      </c>
      <c r="L1301" s="13"/>
      <c r="M1301" s="13"/>
      <c r="N1301" s="45"/>
      <c r="O1301" s="41">
        <v>0.3</v>
      </c>
      <c r="P1301" s="41"/>
      <c r="Q1301" s="42">
        <f t="shared" si="192"/>
        <v>0.3</v>
      </c>
      <c r="R1301" s="229"/>
      <c r="S1301" s="2"/>
    </row>
    <row r="1302" spans="1:19" ht="21">
      <c r="A1302" s="323"/>
      <c r="B1302" s="318"/>
      <c r="C1302" s="318"/>
      <c r="D1302" s="318"/>
      <c r="E1302" s="318"/>
      <c r="F1302" s="323"/>
      <c r="G1302" s="323"/>
      <c r="H1302" s="323"/>
      <c r="I1302" s="48" t="s">
        <v>29</v>
      </c>
      <c r="J1302" s="323"/>
      <c r="K1302" s="73" t="s">
        <v>55</v>
      </c>
      <c r="L1302" s="13"/>
      <c r="M1302" s="13"/>
      <c r="N1302" s="45"/>
      <c r="O1302" s="41"/>
      <c r="P1302" s="41">
        <v>7</v>
      </c>
      <c r="Q1302" s="42">
        <f t="shared" si="192"/>
        <v>7</v>
      </c>
      <c r="R1302" s="229"/>
      <c r="S1302" s="2"/>
    </row>
    <row r="1303" spans="1:19" ht="42">
      <c r="A1303" s="324"/>
      <c r="B1303" s="319"/>
      <c r="C1303" s="318"/>
      <c r="D1303" s="318"/>
      <c r="E1303" s="318"/>
      <c r="F1303" s="323"/>
      <c r="G1303" s="323"/>
      <c r="H1303" s="323"/>
      <c r="I1303" s="48" t="s">
        <v>722</v>
      </c>
      <c r="J1303" s="324"/>
      <c r="K1303" s="73" t="s">
        <v>40</v>
      </c>
      <c r="L1303" s="13"/>
      <c r="M1303" s="13"/>
      <c r="N1303" s="45"/>
      <c r="O1303" s="41">
        <v>0.2</v>
      </c>
      <c r="P1303" s="41"/>
      <c r="Q1303" s="42">
        <f t="shared" si="192"/>
        <v>0.2</v>
      </c>
      <c r="R1303" s="229"/>
      <c r="S1303" s="2"/>
    </row>
    <row r="1304" spans="1:19" ht="11.25" customHeight="1">
      <c r="A1304" s="322">
        <v>13</v>
      </c>
      <c r="B1304" s="317" t="s">
        <v>735</v>
      </c>
      <c r="C1304" s="318"/>
      <c r="D1304" s="318"/>
      <c r="E1304" s="318"/>
      <c r="F1304" s="323"/>
      <c r="G1304" s="323"/>
      <c r="H1304" s="323"/>
      <c r="I1304" s="172" t="s">
        <v>13</v>
      </c>
      <c r="J1304" s="322">
        <v>124</v>
      </c>
      <c r="K1304" s="237"/>
      <c r="L1304" s="13"/>
      <c r="M1304" s="13"/>
      <c r="N1304" s="13"/>
      <c r="O1304" s="30">
        <f>+O1305+O1309+O1310+O1311+O1312+O1313</f>
        <v>91.726000000000013</v>
      </c>
      <c r="P1304" s="30">
        <f>+P1305+P1309+P1310+P1311+P1312+P1313</f>
        <v>46.826900000000002</v>
      </c>
      <c r="Q1304" s="42">
        <f t="shared" si="192"/>
        <v>138.55290000000002</v>
      </c>
      <c r="R1304" s="229"/>
      <c r="S1304" s="2"/>
    </row>
    <row r="1305" spans="1:19" ht="52.5">
      <c r="A1305" s="323"/>
      <c r="B1305" s="318"/>
      <c r="C1305" s="318"/>
      <c r="D1305" s="318"/>
      <c r="E1305" s="318"/>
      <c r="F1305" s="323"/>
      <c r="G1305" s="323"/>
      <c r="H1305" s="323"/>
      <c r="I1305" s="48" t="s">
        <v>720</v>
      </c>
      <c r="J1305" s="323"/>
      <c r="K1305" s="73" t="s">
        <v>10</v>
      </c>
      <c r="L1305" s="13"/>
      <c r="M1305" s="13"/>
      <c r="N1305" s="13"/>
      <c r="O1305" s="41">
        <f>O1306+O1307+O1308</f>
        <v>62.476999999999997</v>
      </c>
      <c r="P1305" s="41">
        <f>P1306+P1307+P1308</f>
        <v>35.826900000000002</v>
      </c>
      <c r="Q1305" s="42">
        <f t="shared" si="192"/>
        <v>98.303899999999999</v>
      </c>
      <c r="R1305" s="229"/>
      <c r="S1305" s="2"/>
    </row>
    <row r="1306" spans="1:19" ht="22.5">
      <c r="A1306" s="323"/>
      <c r="B1306" s="318"/>
      <c r="C1306" s="318"/>
      <c r="D1306" s="318"/>
      <c r="E1306" s="318"/>
      <c r="F1306" s="323"/>
      <c r="G1306" s="323"/>
      <c r="H1306" s="323"/>
      <c r="I1306" s="55" t="s">
        <v>181</v>
      </c>
      <c r="J1306" s="323"/>
      <c r="K1306" s="173" t="s">
        <v>11</v>
      </c>
      <c r="L1306" s="13"/>
      <c r="M1306" s="13"/>
      <c r="N1306" s="13"/>
      <c r="O1306" s="39">
        <v>1.0760000000000001</v>
      </c>
      <c r="P1306" s="39"/>
      <c r="Q1306" s="42">
        <f t="shared" si="192"/>
        <v>1.0760000000000001</v>
      </c>
      <c r="R1306" s="229"/>
      <c r="S1306" s="2"/>
    </row>
    <row r="1307" spans="1:19" ht="22.5">
      <c r="A1307" s="323"/>
      <c r="B1307" s="318"/>
      <c r="C1307" s="318"/>
      <c r="D1307" s="318"/>
      <c r="E1307" s="318"/>
      <c r="F1307" s="323"/>
      <c r="G1307" s="323"/>
      <c r="H1307" s="323"/>
      <c r="I1307" s="55" t="s">
        <v>16</v>
      </c>
      <c r="J1307" s="323"/>
      <c r="K1307" s="173" t="s">
        <v>12</v>
      </c>
      <c r="L1307" s="13"/>
      <c r="M1307" s="13"/>
      <c r="N1307" s="13"/>
      <c r="O1307" s="39">
        <v>60.323999999999998</v>
      </c>
      <c r="P1307" s="247">
        <v>35.826900000000002</v>
      </c>
      <c r="Q1307" s="42">
        <f t="shared" si="192"/>
        <v>96.150900000000007</v>
      </c>
      <c r="R1307" s="229"/>
      <c r="S1307" s="2"/>
    </row>
    <row r="1308" spans="1:19" ht="45">
      <c r="A1308" s="323"/>
      <c r="B1308" s="318"/>
      <c r="C1308" s="318"/>
      <c r="D1308" s="318"/>
      <c r="E1308" s="318"/>
      <c r="F1308" s="323"/>
      <c r="G1308" s="323"/>
      <c r="H1308" s="323"/>
      <c r="I1308" s="55" t="s">
        <v>18</v>
      </c>
      <c r="J1308" s="323"/>
      <c r="K1308" s="173" t="s">
        <v>17</v>
      </c>
      <c r="L1308" s="13"/>
      <c r="M1308" s="13"/>
      <c r="N1308" s="13"/>
      <c r="O1308" s="39">
        <v>1.077</v>
      </c>
      <c r="P1308" s="39"/>
      <c r="Q1308" s="42">
        <f t="shared" si="192"/>
        <v>1.077</v>
      </c>
      <c r="R1308" s="229"/>
      <c r="S1308" s="2"/>
    </row>
    <row r="1309" spans="1:19" ht="21">
      <c r="A1309" s="323"/>
      <c r="B1309" s="318"/>
      <c r="C1309" s="318"/>
      <c r="D1309" s="318"/>
      <c r="E1309" s="318"/>
      <c r="F1309" s="323"/>
      <c r="G1309" s="323"/>
      <c r="H1309" s="323"/>
      <c r="I1309" s="48" t="s">
        <v>194</v>
      </c>
      <c r="J1309" s="323"/>
      <c r="K1309" s="73" t="s">
        <v>52</v>
      </c>
      <c r="L1309" s="13"/>
      <c r="M1309" s="13"/>
      <c r="N1309" s="13"/>
      <c r="O1309" s="41">
        <v>0.92100000000000004</v>
      </c>
      <c r="P1309" s="41">
        <v>11</v>
      </c>
      <c r="Q1309" s="42">
        <f t="shared" si="192"/>
        <v>11.920999999999999</v>
      </c>
      <c r="R1309" s="229"/>
      <c r="S1309" s="2"/>
    </row>
    <row r="1310" spans="1:19" ht="21">
      <c r="A1310" s="323"/>
      <c r="B1310" s="318"/>
      <c r="C1310" s="318"/>
      <c r="D1310" s="318"/>
      <c r="E1310" s="318"/>
      <c r="F1310" s="323"/>
      <c r="G1310" s="323"/>
      <c r="H1310" s="323"/>
      <c r="I1310" s="48" t="s">
        <v>195</v>
      </c>
      <c r="J1310" s="323"/>
      <c r="K1310" s="73" t="s">
        <v>46</v>
      </c>
      <c r="L1310" s="13"/>
      <c r="M1310" s="13"/>
      <c r="N1310" s="13"/>
      <c r="O1310" s="41">
        <v>0</v>
      </c>
      <c r="P1310" s="41"/>
      <c r="Q1310" s="42">
        <f t="shared" si="192"/>
        <v>0</v>
      </c>
      <c r="R1310" s="229"/>
      <c r="S1310" s="2"/>
    </row>
    <row r="1311" spans="1:19" ht="21">
      <c r="A1311" s="323"/>
      <c r="B1311" s="318"/>
      <c r="C1311" s="318"/>
      <c r="D1311" s="318"/>
      <c r="E1311" s="318"/>
      <c r="F1311" s="323"/>
      <c r="G1311" s="323"/>
      <c r="H1311" s="323"/>
      <c r="I1311" s="48" t="s">
        <v>725</v>
      </c>
      <c r="J1311" s="323"/>
      <c r="K1311" s="73" t="s">
        <v>11</v>
      </c>
      <c r="L1311" s="13"/>
      <c r="M1311" s="13"/>
      <c r="N1311" s="13"/>
      <c r="O1311" s="41">
        <v>20.698</v>
      </c>
      <c r="P1311" s="41">
        <v>0</v>
      </c>
      <c r="Q1311" s="42">
        <f t="shared" si="192"/>
        <v>20.698</v>
      </c>
      <c r="R1311" s="229"/>
      <c r="S1311" s="2"/>
    </row>
    <row r="1312" spans="1:19" ht="21">
      <c r="A1312" s="323"/>
      <c r="B1312" s="318"/>
      <c r="C1312" s="318"/>
      <c r="D1312" s="318"/>
      <c r="E1312" s="318"/>
      <c r="F1312" s="323"/>
      <c r="G1312" s="323"/>
      <c r="H1312" s="323"/>
      <c r="I1312" s="48" t="s">
        <v>29</v>
      </c>
      <c r="J1312" s="323"/>
      <c r="K1312" s="73" t="s">
        <v>55</v>
      </c>
      <c r="L1312" s="13"/>
      <c r="M1312" s="13"/>
      <c r="N1312" s="13"/>
      <c r="O1312" s="41">
        <v>7.43</v>
      </c>
      <c r="P1312" s="41"/>
      <c r="Q1312" s="42">
        <f t="shared" si="192"/>
        <v>7.43</v>
      </c>
      <c r="R1312" s="229"/>
      <c r="S1312" s="2"/>
    </row>
    <row r="1313" spans="1:19" ht="42">
      <c r="A1313" s="324"/>
      <c r="B1313" s="319"/>
      <c r="C1313" s="318"/>
      <c r="D1313" s="318"/>
      <c r="E1313" s="318"/>
      <c r="F1313" s="323"/>
      <c r="G1313" s="323"/>
      <c r="H1313" s="323"/>
      <c r="I1313" s="48" t="s">
        <v>722</v>
      </c>
      <c r="J1313" s="324"/>
      <c r="K1313" s="73" t="s">
        <v>40</v>
      </c>
      <c r="L1313" s="13"/>
      <c r="M1313" s="13"/>
      <c r="N1313" s="13"/>
      <c r="O1313" s="41">
        <v>0.2</v>
      </c>
      <c r="P1313" s="41">
        <v>0</v>
      </c>
      <c r="Q1313" s="42">
        <f t="shared" si="192"/>
        <v>0.2</v>
      </c>
      <c r="R1313" s="229"/>
      <c r="S1313" s="2"/>
    </row>
    <row r="1314" spans="1:19" ht="11.25" customHeight="1">
      <c r="A1314" s="322">
        <v>14</v>
      </c>
      <c r="B1314" s="317" t="s">
        <v>736</v>
      </c>
      <c r="C1314" s="318"/>
      <c r="D1314" s="318"/>
      <c r="E1314" s="318"/>
      <c r="F1314" s="323"/>
      <c r="G1314" s="323"/>
      <c r="H1314" s="323"/>
      <c r="I1314" s="172" t="s">
        <v>13</v>
      </c>
      <c r="J1314" s="322">
        <v>124</v>
      </c>
      <c r="K1314" s="237"/>
      <c r="L1314" s="13"/>
      <c r="M1314" s="13"/>
      <c r="N1314" s="13"/>
      <c r="O1314" s="30">
        <f>+O1315+O1319+O1322+O1325+O1326+O1327+O1329+O1330+O1331</f>
        <v>51076.185000000005</v>
      </c>
      <c r="P1314" s="30">
        <f>+P1315+P1319+P1322+P1325+P1326+P1327+P1329+P1330+P1331</f>
        <v>45.183500000000002</v>
      </c>
      <c r="Q1314" s="42">
        <f t="shared" si="192"/>
        <v>51121.368500000004</v>
      </c>
      <c r="R1314" s="229"/>
      <c r="S1314" s="2"/>
    </row>
    <row r="1315" spans="1:19" ht="52.5">
      <c r="A1315" s="323"/>
      <c r="B1315" s="318"/>
      <c r="C1315" s="318"/>
      <c r="D1315" s="318"/>
      <c r="E1315" s="318"/>
      <c r="F1315" s="323"/>
      <c r="G1315" s="323"/>
      <c r="H1315" s="323"/>
      <c r="I1315" s="48" t="s">
        <v>720</v>
      </c>
      <c r="J1315" s="323"/>
      <c r="K1315" s="73" t="s">
        <v>10</v>
      </c>
      <c r="L1315" s="13"/>
      <c r="M1315" s="13"/>
      <c r="N1315" s="13"/>
      <c r="O1315" s="41">
        <v>51044.9</v>
      </c>
      <c r="P1315" s="41">
        <f>P1316+P1317+P1318</f>
        <v>34.999400000000001</v>
      </c>
      <c r="Q1315" s="42">
        <f t="shared" si="192"/>
        <v>51079.899400000002</v>
      </c>
      <c r="R1315" s="229"/>
      <c r="S1315" s="2"/>
    </row>
    <row r="1316" spans="1:19" ht="22.5">
      <c r="A1316" s="323"/>
      <c r="B1316" s="318"/>
      <c r="C1316" s="318"/>
      <c r="D1316" s="318"/>
      <c r="E1316" s="318"/>
      <c r="F1316" s="323"/>
      <c r="G1316" s="323"/>
      <c r="H1316" s="323"/>
      <c r="I1316" s="55" t="s">
        <v>181</v>
      </c>
      <c r="J1316" s="323"/>
      <c r="K1316" s="173" t="s">
        <v>11</v>
      </c>
      <c r="L1316" s="13"/>
      <c r="M1316" s="13"/>
      <c r="N1316" s="13"/>
      <c r="O1316" s="39">
        <v>0.85899999999999999</v>
      </c>
      <c r="P1316" s="39"/>
      <c r="Q1316" s="42">
        <f t="shared" si="192"/>
        <v>0.85899999999999999</v>
      </c>
      <c r="R1316" s="229"/>
      <c r="S1316" s="2"/>
    </row>
    <row r="1317" spans="1:19" ht="22.5">
      <c r="A1317" s="323"/>
      <c r="B1317" s="318"/>
      <c r="C1317" s="318"/>
      <c r="D1317" s="318"/>
      <c r="E1317" s="318"/>
      <c r="F1317" s="323"/>
      <c r="G1317" s="323"/>
      <c r="H1317" s="323"/>
      <c r="I1317" s="55" t="s">
        <v>16</v>
      </c>
      <c r="J1317" s="323"/>
      <c r="K1317" s="173" t="s">
        <v>12</v>
      </c>
      <c r="L1317" s="13"/>
      <c r="M1317" s="13"/>
      <c r="N1317" s="13"/>
      <c r="O1317" s="39">
        <v>49.323900000000002</v>
      </c>
      <c r="P1317" s="182">
        <v>34.999400000000001</v>
      </c>
      <c r="Q1317" s="42">
        <f t="shared" si="192"/>
        <v>84.323300000000003</v>
      </c>
      <c r="R1317" s="229"/>
      <c r="S1317" s="2"/>
    </row>
    <row r="1318" spans="1:19" ht="45">
      <c r="A1318" s="323"/>
      <c r="B1318" s="318"/>
      <c r="C1318" s="318"/>
      <c r="D1318" s="318"/>
      <c r="E1318" s="318"/>
      <c r="F1318" s="323"/>
      <c r="G1318" s="323"/>
      <c r="H1318" s="323"/>
      <c r="I1318" s="55" t="s">
        <v>18</v>
      </c>
      <c r="J1318" s="323"/>
      <c r="K1318" s="173" t="s">
        <v>17</v>
      </c>
      <c r="L1318" s="13"/>
      <c r="M1318" s="13"/>
      <c r="N1318" s="13"/>
      <c r="O1318" s="39">
        <v>0.86199999999999999</v>
      </c>
      <c r="P1318" s="39"/>
      <c r="Q1318" s="42">
        <f t="shared" si="192"/>
        <v>0.86199999999999999</v>
      </c>
      <c r="R1318" s="229"/>
      <c r="S1318" s="2"/>
    </row>
    <row r="1319" spans="1:19" ht="21">
      <c r="A1319" s="323"/>
      <c r="B1319" s="318"/>
      <c r="C1319" s="318"/>
      <c r="D1319" s="318"/>
      <c r="E1319" s="318"/>
      <c r="F1319" s="323"/>
      <c r="G1319" s="323"/>
      <c r="H1319" s="323"/>
      <c r="I1319" s="48" t="s">
        <v>732</v>
      </c>
      <c r="J1319" s="323"/>
      <c r="K1319" s="73" t="s">
        <v>30</v>
      </c>
      <c r="L1319" s="13"/>
      <c r="M1319" s="13"/>
      <c r="N1319" s="13"/>
      <c r="O1319" s="41">
        <f>O1320+O1321</f>
        <v>0</v>
      </c>
      <c r="P1319" s="41">
        <f>P1320+P1321</f>
        <v>0</v>
      </c>
      <c r="Q1319" s="42">
        <f t="shared" si="192"/>
        <v>0</v>
      </c>
      <c r="R1319" s="229"/>
      <c r="S1319" s="2"/>
    </row>
    <row r="1320" spans="1:19" ht="22.5">
      <c r="A1320" s="323"/>
      <c r="B1320" s="318"/>
      <c r="C1320" s="318"/>
      <c r="D1320" s="318"/>
      <c r="E1320" s="318"/>
      <c r="F1320" s="323"/>
      <c r="G1320" s="323"/>
      <c r="H1320" s="323"/>
      <c r="I1320" s="55" t="s">
        <v>181</v>
      </c>
      <c r="J1320" s="323"/>
      <c r="K1320" s="173" t="s">
        <v>11</v>
      </c>
      <c r="L1320" s="13"/>
      <c r="M1320" s="13"/>
      <c r="N1320" s="13"/>
      <c r="O1320" s="39"/>
      <c r="P1320" s="39"/>
      <c r="Q1320" s="42">
        <f t="shared" si="192"/>
        <v>0</v>
      </c>
      <c r="R1320" s="229"/>
      <c r="S1320" s="2"/>
    </row>
    <row r="1321" spans="1:19" ht="22.5">
      <c r="A1321" s="323"/>
      <c r="B1321" s="318"/>
      <c r="C1321" s="318"/>
      <c r="D1321" s="318"/>
      <c r="E1321" s="318"/>
      <c r="F1321" s="323"/>
      <c r="G1321" s="323"/>
      <c r="H1321" s="323"/>
      <c r="I1321" s="55" t="s">
        <v>16</v>
      </c>
      <c r="J1321" s="323"/>
      <c r="K1321" s="173" t="s">
        <v>12</v>
      </c>
      <c r="L1321" s="13"/>
      <c r="M1321" s="13"/>
      <c r="N1321" s="13"/>
      <c r="O1321" s="39"/>
      <c r="P1321" s="39"/>
      <c r="Q1321" s="42">
        <f t="shared" si="192"/>
        <v>0</v>
      </c>
      <c r="R1321" s="229"/>
      <c r="S1321" s="2"/>
    </row>
    <row r="1322" spans="1:19" ht="31.5">
      <c r="A1322" s="323"/>
      <c r="B1322" s="318"/>
      <c r="C1322" s="318"/>
      <c r="D1322" s="318"/>
      <c r="E1322" s="318"/>
      <c r="F1322" s="323"/>
      <c r="G1322" s="323"/>
      <c r="H1322" s="323"/>
      <c r="I1322" s="48" t="s">
        <v>721</v>
      </c>
      <c r="J1322" s="323"/>
      <c r="K1322" s="73" t="s">
        <v>51</v>
      </c>
      <c r="L1322" s="13"/>
      <c r="M1322" s="13"/>
      <c r="N1322" s="13"/>
      <c r="O1322" s="41">
        <f>O1323+O1324</f>
        <v>0</v>
      </c>
      <c r="P1322" s="41">
        <f>P1323+P1324</f>
        <v>0</v>
      </c>
      <c r="Q1322" s="42">
        <f t="shared" si="192"/>
        <v>0</v>
      </c>
      <c r="R1322" s="229"/>
      <c r="S1322" s="2"/>
    </row>
    <row r="1323" spans="1:19" ht="22.5">
      <c r="A1323" s="323"/>
      <c r="B1323" s="318"/>
      <c r="C1323" s="318"/>
      <c r="D1323" s="318"/>
      <c r="E1323" s="318"/>
      <c r="F1323" s="323"/>
      <c r="G1323" s="323"/>
      <c r="H1323" s="323"/>
      <c r="I1323" s="55" t="s">
        <v>181</v>
      </c>
      <c r="J1323" s="323"/>
      <c r="K1323" s="173" t="s">
        <v>11</v>
      </c>
      <c r="L1323" s="13"/>
      <c r="M1323" s="13"/>
      <c r="N1323" s="13"/>
      <c r="O1323" s="39"/>
      <c r="P1323" s="39"/>
      <c r="Q1323" s="42">
        <f t="shared" si="192"/>
        <v>0</v>
      </c>
      <c r="R1323" s="229"/>
      <c r="S1323" s="2"/>
    </row>
    <row r="1324" spans="1:19" ht="22.5">
      <c r="A1324" s="323"/>
      <c r="B1324" s="318"/>
      <c r="C1324" s="318"/>
      <c r="D1324" s="318"/>
      <c r="E1324" s="318"/>
      <c r="F1324" s="323"/>
      <c r="G1324" s="323"/>
      <c r="H1324" s="323"/>
      <c r="I1324" s="55" t="s">
        <v>16</v>
      </c>
      <c r="J1324" s="323"/>
      <c r="K1324" s="173" t="s">
        <v>12</v>
      </c>
      <c r="L1324" s="13"/>
      <c r="M1324" s="13"/>
      <c r="N1324" s="13"/>
      <c r="O1324" s="39"/>
      <c r="P1324" s="39"/>
      <c r="Q1324" s="42">
        <f t="shared" si="192"/>
        <v>0</v>
      </c>
      <c r="R1324" s="229"/>
      <c r="S1324" s="2"/>
    </row>
    <row r="1325" spans="1:19" ht="21">
      <c r="A1325" s="323"/>
      <c r="B1325" s="318"/>
      <c r="C1325" s="318"/>
      <c r="D1325" s="318"/>
      <c r="E1325" s="318"/>
      <c r="F1325" s="323"/>
      <c r="G1325" s="323"/>
      <c r="H1325" s="323"/>
      <c r="I1325" s="48" t="s">
        <v>194</v>
      </c>
      <c r="J1325" s="323"/>
      <c r="K1325" s="187" t="s">
        <v>52</v>
      </c>
      <c r="L1325" s="13"/>
      <c r="M1325" s="13"/>
      <c r="N1325" s="13"/>
      <c r="O1325" s="39"/>
      <c r="P1325" s="39">
        <v>10.184100000000001</v>
      </c>
      <c r="Q1325" s="42">
        <f t="shared" si="192"/>
        <v>10.184100000000001</v>
      </c>
      <c r="R1325" s="229"/>
      <c r="S1325" s="2"/>
    </row>
    <row r="1326" spans="1:19" ht="21">
      <c r="A1326" s="323"/>
      <c r="B1326" s="318"/>
      <c r="C1326" s="318"/>
      <c r="D1326" s="318"/>
      <c r="E1326" s="318"/>
      <c r="F1326" s="323"/>
      <c r="G1326" s="323"/>
      <c r="H1326" s="323"/>
      <c r="I1326" s="48" t="s">
        <v>195</v>
      </c>
      <c r="J1326" s="323"/>
      <c r="K1326" s="73" t="s">
        <v>46</v>
      </c>
      <c r="L1326" s="13"/>
      <c r="M1326" s="13"/>
      <c r="N1326" s="13"/>
      <c r="O1326" s="41"/>
      <c r="P1326" s="41"/>
      <c r="Q1326" s="42">
        <f t="shared" si="192"/>
        <v>0</v>
      </c>
      <c r="R1326" s="229"/>
      <c r="S1326" s="2"/>
    </row>
    <row r="1327" spans="1:19" ht="21">
      <c r="A1327" s="323"/>
      <c r="B1327" s="318"/>
      <c r="C1327" s="318"/>
      <c r="D1327" s="318"/>
      <c r="E1327" s="318"/>
      <c r="F1327" s="323"/>
      <c r="G1327" s="323"/>
      <c r="H1327" s="323"/>
      <c r="I1327" s="48" t="s">
        <v>725</v>
      </c>
      <c r="J1327" s="323"/>
      <c r="K1327" s="73" t="s">
        <v>11</v>
      </c>
      <c r="L1327" s="13"/>
      <c r="M1327" s="13"/>
      <c r="N1327" s="13"/>
      <c r="O1327" s="41">
        <f>O1328</f>
        <v>24.263999999999999</v>
      </c>
      <c r="P1327" s="41">
        <f>P1328</f>
        <v>0</v>
      </c>
      <c r="Q1327" s="42">
        <f t="shared" si="192"/>
        <v>24.263999999999999</v>
      </c>
      <c r="R1327" s="229"/>
      <c r="S1327" s="2"/>
    </row>
    <row r="1328" spans="1:19" ht="22.5">
      <c r="A1328" s="323"/>
      <c r="B1328" s="318"/>
      <c r="C1328" s="318"/>
      <c r="D1328" s="318"/>
      <c r="E1328" s="318"/>
      <c r="F1328" s="323"/>
      <c r="G1328" s="323"/>
      <c r="H1328" s="323"/>
      <c r="I1328" s="55" t="s">
        <v>16</v>
      </c>
      <c r="J1328" s="323"/>
      <c r="K1328" s="173" t="s">
        <v>12</v>
      </c>
      <c r="L1328" s="13"/>
      <c r="M1328" s="13"/>
      <c r="N1328" s="13"/>
      <c r="O1328" s="39">
        <v>24.263999999999999</v>
      </c>
      <c r="P1328" s="39">
        <v>0</v>
      </c>
      <c r="Q1328" s="42">
        <f t="shared" si="192"/>
        <v>24.263999999999999</v>
      </c>
      <c r="R1328" s="229"/>
      <c r="S1328" s="2"/>
    </row>
    <row r="1329" spans="1:19" ht="21">
      <c r="A1329" s="323"/>
      <c r="B1329" s="318"/>
      <c r="C1329" s="318"/>
      <c r="D1329" s="318"/>
      <c r="E1329" s="318"/>
      <c r="F1329" s="323"/>
      <c r="G1329" s="323"/>
      <c r="H1329" s="323"/>
      <c r="I1329" s="48" t="s">
        <v>29</v>
      </c>
      <c r="J1329" s="323"/>
      <c r="K1329" s="73" t="s">
        <v>55</v>
      </c>
      <c r="L1329" s="13"/>
      <c r="M1329" s="13"/>
      <c r="N1329" s="13"/>
      <c r="O1329" s="41">
        <v>6.8209999999999997</v>
      </c>
      <c r="P1329" s="41"/>
      <c r="Q1329" s="42">
        <f t="shared" si="192"/>
        <v>6.8209999999999997</v>
      </c>
      <c r="R1329" s="229"/>
      <c r="S1329" s="2"/>
    </row>
    <row r="1330" spans="1:19" ht="42">
      <c r="A1330" s="323"/>
      <c r="B1330" s="318"/>
      <c r="C1330" s="318"/>
      <c r="D1330" s="318"/>
      <c r="E1330" s="318"/>
      <c r="F1330" s="323"/>
      <c r="G1330" s="323"/>
      <c r="H1330" s="323"/>
      <c r="I1330" s="48" t="s">
        <v>722</v>
      </c>
      <c r="J1330" s="323"/>
      <c r="K1330" s="73" t="s">
        <v>40</v>
      </c>
      <c r="L1330" s="13"/>
      <c r="M1330" s="13"/>
      <c r="N1330" s="13"/>
      <c r="O1330" s="41">
        <v>0.2</v>
      </c>
      <c r="P1330" s="41">
        <v>0</v>
      </c>
      <c r="Q1330" s="42">
        <f t="shared" si="192"/>
        <v>0.2</v>
      </c>
      <c r="R1330" s="229"/>
      <c r="S1330" s="2"/>
    </row>
    <row r="1331" spans="1:19" ht="21">
      <c r="A1331" s="324"/>
      <c r="B1331" s="319"/>
      <c r="C1331" s="318"/>
      <c r="D1331" s="318"/>
      <c r="E1331" s="318"/>
      <c r="F1331" s="323"/>
      <c r="G1331" s="323"/>
      <c r="H1331" s="323"/>
      <c r="I1331" s="48" t="s">
        <v>727</v>
      </c>
      <c r="J1331" s="324"/>
      <c r="K1331" s="73" t="s">
        <v>171</v>
      </c>
      <c r="L1331" s="13"/>
      <c r="M1331" s="13"/>
      <c r="N1331" s="13"/>
      <c r="O1331" s="41"/>
      <c r="P1331" s="41"/>
      <c r="Q1331" s="42">
        <f t="shared" ref="Q1331:Q1394" si="193">M1331+N1331+O1331+P1331</f>
        <v>0</v>
      </c>
      <c r="R1331" s="229"/>
      <c r="S1331" s="2"/>
    </row>
    <row r="1332" spans="1:19" ht="11.25" customHeight="1">
      <c r="A1332" s="322">
        <v>15</v>
      </c>
      <c r="B1332" s="317" t="s">
        <v>737</v>
      </c>
      <c r="C1332" s="318"/>
      <c r="D1332" s="318"/>
      <c r="E1332" s="318"/>
      <c r="F1332" s="323"/>
      <c r="G1332" s="323"/>
      <c r="H1332" s="323"/>
      <c r="I1332" s="172" t="s">
        <v>13</v>
      </c>
      <c r="J1332" s="325">
        <v>451</v>
      </c>
      <c r="K1332" s="237"/>
      <c r="L1332" s="13"/>
      <c r="M1332" s="13"/>
      <c r="N1332" s="13"/>
      <c r="O1332" s="42">
        <f>+O1333+O1337+O1338+O1339+O1343+O1344+O1347+O1348+O1349+O1355+O1359</f>
        <v>1327.2209000000003</v>
      </c>
      <c r="P1332" s="42">
        <f>+P1333+P1337+P1338+P1339+P1343+P1344+P1347+P1348+P1349+P1355+P1359</f>
        <v>648.53279999999995</v>
      </c>
      <c r="Q1332" s="42">
        <f t="shared" si="193"/>
        <v>1975.7537000000002</v>
      </c>
      <c r="R1332" s="229"/>
      <c r="S1332" s="2"/>
    </row>
    <row r="1333" spans="1:19" ht="63">
      <c r="A1333" s="323"/>
      <c r="B1333" s="318"/>
      <c r="C1333" s="318"/>
      <c r="D1333" s="318"/>
      <c r="E1333" s="318"/>
      <c r="F1333" s="323"/>
      <c r="G1333" s="323"/>
      <c r="H1333" s="323"/>
      <c r="I1333" s="176" t="s">
        <v>738</v>
      </c>
      <c r="J1333" s="325"/>
      <c r="K1333" s="73" t="s">
        <v>10</v>
      </c>
      <c r="L1333" s="13"/>
      <c r="M1333" s="13"/>
      <c r="N1333" s="13"/>
      <c r="O1333" s="41">
        <f>O1334+O1335+O1336</f>
        <v>71.39439999999999</v>
      </c>
      <c r="P1333" s="41">
        <f>P1334+P1335+P1336</f>
        <v>42.673999999999999</v>
      </c>
      <c r="Q1333" s="42">
        <f t="shared" si="193"/>
        <v>114.0684</v>
      </c>
      <c r="R1333" s="229"/>
      <c r="S1333" s="2"/>
    </row>
    <row r="1334" spans="1:19" ht="22.5">
      <c r="A1334" s="323"/>
      <c r="B1334" s="318"/>
      <c r="C1334" s="318"/>
      <c r="D1334" s="318"/>
      <c r="E1334" s="318"/>
      <c r="F1334" s="323"/>
      <c r="G1334" s="323"/>
      <c r="H1334" s="323"/>
      <c r="I1334" s="177" t="s">
        <v>181</v>
      </c>
      <c r="J1334" s="325"/>
      <c r="K1334" s="173" t="s">
        <v>11</v>
      </c>
      <c r="L1334" s="13"/>
      <c r="M1334" s="13"/>
      <c r="N1334" s="13"/>
      <c r="O1334" s="194">
        <v>3.7549999999999999</v>
      </c>
      <c r="P1334" s="39"/>
      <c r="Q1334" s="42">
        <f t="shared" si="193"/>
        <v>3.7549999999999999</v>
      </c>
      <c r="R1334" s="229"/>
      <c r="S1334" s="2"/>
    </row>
    <row r="1335" spans="1:19" ht="22.5">
      <c r="A1335" s="323"/>
      <c r="B1335" s="318"/>
      <c r="C1335" s="318"/>
      <c r="D1335" s="318"/>
      <c r="E1335" s="318"/>
      <c r="F1335" s="323"/>
      <c r="G1335" s="323"/>
      <c r="H1335" s="323"/>
      <c r="I1335" s="177" t="s">
        <v>16</v>
      </c>
      <c r="J1335" s="325"/>
      <c r="K1335" s="173" t="s">
        <v>12</v>
      </c>
      <c r="L1335" s="13"/>
      <c r="M1335" s="13"/>
      <c r="N1335" s="13"/>
      <c r="O1335" s="194">
        <v>67.348399999999998</v>
      </c>
      <c r="P1335" s="194">
        <v>42.673999999999999</v>
      </c>
      <c r="Q1335" s="42">
        <f t="shared" si="193"/>
        <v>110.0224</v>
      </c>
      <c r="R1335" s="229"/>
      <c r="S1335" s="2"/>
    </row>
    <row r="1336" spans="1:19" ht="45">
      <c r="A1336" s="323"/>
      <c r="B1336" s="318"/>
      <c r="C1336" s="318"/>
      <c r="D1336" s="318"/>
      <c r="E1336" s="318"/>
      <c r="F1336" s="323"/>
      <c r="G1336" s="323"/>
      <c r="H1336" s="323"/>
      <c r="I1336" s="177" t="s">
        <v>18</v>
      </c>
      <c r="J1336" s="325"/>
      <c r="K1336" s="173" t="s">
        <v>17</v>
      </c>
      <c r="L1336" s="13"/>
      <c r="M1336" s="13"/>
      <c r="N1336" s="13"/>
      <c r="O1336" s="195">
        <v>0.29099999999999998</v>
      </c>
      <c r="P1336" s="39"/>
      <c r="Q1336" s="42">
        <f t="shared" si="193"/>
        <v>0.29099999999999998</v>
      </c>
      <c r="R1336" s="229"/>
      <c r="S1336" s="2"/>
    </row>
    <row r="1337" spans="1:19">
      <c r="A1337" s="323"/>
      <c r="B1337" s="318"/>
      <c r="C1337" s="318"/>
      <c r="D1337" s="318"/>
      <c r="E1337" s="318"/>
      <c r="F1337" s="323"/>
      <c r="G1337" s="323"/>
      <c r="H1337" s="323"/>
      <c r="I1337" s="176"/>
      <c r="J1337" s="325"/>
      <c r="K1337" s="73" t="s">
        <v>43</v>
      </c>
      <c r="L1337" s="13"/>
      <c r="M1337" s="13"/>
      <c r="N1337" s="13"/>
      <c r="O1337" s="41">
        <f>O1338</f>
        <v>54.901000000000003</v>
      </c>
      <c r="P1337" s="41">
        <f>P1338</f>
        <v>0</v>
      </c>
      <c r="Q1337" s="42">
        <f t="shared" si="193"/>
        <v>54.901000000000003</v>
      </c>
      <c r="R1337" s="229"/>
      <c r="S1337" s="2"/>
    </row>
    <row r="1338" spans="1:19" ht="84">
      <c r="A1338" s="323"/>
      <c r="B1338" s="318"/>
      <c r="C1338" s="318"/>
      <c r="D1338" s="318"/>
      <c r="E1338" s="318"/>
      <c r="F1338" s="323"/>
      <c r="G1338" s="323"/>
      <c r="H1338" s="323"/>
      <c r="I1338" s="176" t="s">
        <v>60</v>
      </c>
      <c r="J1338" s="325"/>
      <c r="K1338" s="73" t="s">
        <v>51</v>
      </c>
      <c r="L1338" s="13"/>
      <c r="M1338" s="13"/>
      <c r="N1338" s="13"/>
      <c r="O1338" s="194">
        <v>54.901000000000003</v>
      </c>
      <c r="P1338" s="41"/>
      <c r="Q1338" s="42">
        <f t="shared" si="193"/>
        <v>54.901000000000003</v>
      </c>
      <c r="R1338" s="229"/>
      <c r="S1338" s="2"/>
    </row>
    <row r="1339" spans="1:19" ht="21">
      <c r="A1339" s="323"/>
      <c r="B1339" s="318"/>
      <c r="C1339" s="318"/>
      <c r="D1339" s="318"/>
      <c r="E1339" s="318"/>
      <c r="F1339" s="323"/>
      <c r="G1339" s="323"/>
      <c r="H1339" s="323"/>
      <c r="I1339" s="176" t="s">
        <v>219</v>
      </c>
      <c r="J1339" s="325"/>
      <c r="K1339" s="73" t="s">
        <v>31</v>
      </c>
      <c r="L1339" s="13"/>
      <c r="M1339" s="13"/>
      <c r="N1339" s="13"/>
      <c r="O1339" s="41">
        <f>O1340+O1341</f>
        <v>438.41600000000005</v>
      </c>
      <c r="P1339" s="41">
        <f>P1340+P1341+P1342</f>
        <v>147.30709999999999</v>
      </c>
      <c r="Q1339" s="42">
        <f t="shared" si="193"/>
        <v>585.72310000000004</v>
      </c>
      <c r="R1339" s="229"/>
      <c r="S1339" s="2"/>
    </row>
    <row r="1340" spans="1:19" ht="22.5">
      <c r="A1340" s="323"/>
      <c r="B1340" s="318"/>
      <c r="C1340" s="318"/>
      <c r="D1340" s="318"/>
      <c r="E1340" s="318"/>
      <c r="F1340" s="323"/>
      <c r="G1340" s="323"/>
      <c r="H1340" s="323"/>
      <c r="I1340" s="177" t="s">
        <v>181</v>
      </c>
      <c r="J1340" s="325"/>
      <c r="K1340" s="173" t="s">
        <v>11</v>
      </c>
      <c r="L1340" s="13"/>
      <c r="M1340" s="13"/>
      <c r="N1340" s="13"/>
      <c r="O1340" s="194">
        <v>366.91</v>
      </c>
      <c r="P1340" s="39"/>
      <c r="Q1340" s="42">
        <f t="shared" si="193"/>
        <v>366.91</v>
      </c>
      <c r="R1340" s="229"/>
      <c r="S1340" s="2"/>
    </row>
    <row r="1341" spans="1:19" ht="22.5">
      <c r="A1341" s="323"/>
      <c r="B1341" s="318"/>
      <c r="C1341" s="318"/>
      <c r="D1341" s="318"/>
      <c r="E1341" s="318"/>
      <c r="F1341" s="323"/>
      <c r="G1341" s="323"/>
      <c r="H1341" s="323"/>
      <c r="I1341" s="177" t="s">
        <v>16</v>
      </c>
      <c r="J1341" s="325"/>
      <c r="K1341" s="173" t="s">
        <v>12</v>
      </c>
      <c r="L1341" s="13"/>
      <c r="M1341" s="13"/>
      <c r="N1341" s="13"/>
      <c r="O1341" s="194">
        <v>71.506</v>
      </c>
      <c r="P1341" s="194">
        <v>7.5444000000000004</v>
      </c>
      <c r="Q1341" s="42">
        <f t="shared" si="193"/>
        <v>79.050399999999996</v>
      </c>
      <c r="R1341" s="229"/>
      <c r="S1341" s="2"/>
    </row>
    <row r="1342" spans="1:19" ht="33.75">
      <c r="A1342" s="323"/>
      <c r="B1342" s="318"/>
      <c r="C1342" s="318"/>
      <c r="D1342" s="318"/>
      <c r="E1342" s="318"/>
      <c r="F1342" s="323"/>
      <c r="G1342" s="323"/>
      <c r="H1342" s="323"/>
      <c r="I1342" s="196" t="s">
        <v>72</v>
      </c>
      <c r="J1342" s="325"/>
      <c r="K1342" s="173" t="s">
        <v>56</v>
      </c>
      <c r="L1342" s="13"/>
      <c r="M1342" s="13"/>
      <c r="N1342" s="13"/>
      <c r="O1342" s="39"/>
      <c r="P1342" s="194">
        <v>139.7627</v>
      </c>
      <c r="Q1342" s="42">
        <f t="shared" si="193"/>
        <v>139.7627</v>
      </c>
      <c r="R1342" s="229"/>
      <c r="S1342" s="2"/>
    </row>
    <row r="1343" spans="1:19">
      <c r="A1343" s="323"/>
      <c r="B1343" s="318"/>
      <c r="C1343" s="318"/>
      <c r="D1343" s="318"/>
      <c r="E1343" s="318"/>
      <c r="F1343" s="323"/>
      <c r="G1343" s="323"/>
      <c r="H1343" s="323"/>
      <c r="I1343" s="176" t="s">
        <v>220</v>
      </c>
      <c r="J1343" s="325"/>
      <c r="K1343" s="73" t="s">
        <v>44</v>
      </c>
      <c r="L1343" s="13"/>
      <c r="M1343" s="13"/>
      <c r="N1343" s="13"/>
      <c r="O1343" s="194">
        <v>15</v>
      </c>
      <c r="P1343" s="194">
        <v>16.155000000000001</v>
      </c>
      <c r="Q1343" s="42">
        <f t="shared" si="193"/>
        <v>31.155000000000001</v>
      </c>
      <c r="R1343" s="229"/>
      <c r="S1343" s="2"/>
    </row>
    <row r="1344" spans="1:19" ht="52.5">
      <c r="A1344" s="323"/>
      <c r="B1344" s="318"/>
      <c r="C1344" s="318"/>
      <c r="D1344" s="318"/>
      <c r="E1344" s="318"/>
      <c r="F1344" s="323"/>
      <c r="G1344" s="323"/>
      <c r="H1344" s="323"/>
      <c r="I1344" s="176" t="s">
        <v>739</v>
      </c>
      <c r="J1344" s="325"/>
      <c r="K1344" s="73" t="s">
        <v>45</v>
      </c>
      <c r="L1344" s="13"/>
      <c r="M1344" s="13"/>
      <c r="N1344" s="13"/>
      <c r="O1344" s="41">
        <f>O1345+O1346</f>
        <v>135.28899999999999</v>
      </c>
      <c r="P1344" s="41">
        <f>P1345+P1346</f>
        <v>85.119</v>
      </c>
      <c r="Q1344" s="42">
        <f t="shared" si="193"/>
        <v>220.40799999999999</v>
      </c>
      <c r="R1344" s="229"/>
      <c r="S1344" s="2"/>
    </row>
    <row r="1345" spans="1:19" ht="22.5">
      <c r="A1345" s="323"/>
      <c r="B1345" s="318"/>
      <c r="C1345" s="318"/>
      <c r="D1345" s="318"/>
      <c r="E1345" s="318"/>
      <c r="F1345" s="323"/>
      <c r="G1345" s="323"/>
      <c r="H1345" s="323"/>
      <c r="I1345" s="177" t="s">
        <v>181</v>
      </c>
      <c r="J1345" s="325"/>
      <c r="K1345" s="173" t="s">
        <v>11</v>
      </c>
      <c r="L1345" s="13"/>
      <c r="M1345" s="13"/>
      <c r="N1345" s="13"/>
      <c r="O1345" s="194">
        <v>20.884</v>
      </c>
      <c r="P1345" s="194"/>
      <c r="Q1345" s="42">
        <f t="shared" si="193"/>
        <v>20.884</v>
      </c>
      <c r="R1345" s="229"/>
      <c r="S1345" s="2"/>
    </row>
    <row r="1346" spans="1:19" ht="22.5">
      <c r="A1346" s="323"/>
      <c r="B1346" s="318"/>
      <c r="C1346" s="318"/>
      <c r="D1346" s="318"/>
      <c r="E1346" s="318"/>
      <c r="F1346" s="323"/>
      <c r="G1346" s="323"/>
      <c r="H1346" s="323"/>
      <c r="I1346" s="177" t="s">
        <v>16</v>
      </c>
      <c r="J1346" s="325"/>
      <c r="K1346" s="173" t="s">
        <v>12</v>
      </c>
      <c r="L1346" s="13"/>
      <c r="M1346" s="13"/>
      <c r="N1346" s="13"/>
      <c r="O1346" s="194">
        <v>114.405</v>
      </c>
      <c r="P1346" s="194">
        <v>85.119</v>
      </c>
      <c r="Q1346" s="42">
        <f t="shared" si="193"/>
        <v>199.524</v>
      </c>
      <c r="R1346" s="229"/>
      <c r="S1346" s="2"/>
    </row>
    <row r="1347" spans="1:19" ht="42">
      <c r="A1347" s="323"/>
      <c r="B1347" s="318"/>
      <c r="C1347" s="318"/>
      <c r="D1347" s="318"/>
      <c r="E1347" s="318"/>
      <c r="F1347" s="323"/>
      <c r="G1347" s="323"/>
      <c r="H1347" s="323"/>
      <c r="I1347" s="176" t="s">
        <v>78</v>
      </c>
      <c r="J1347" s="325"/>
      <c r="K1347" s="73" t="s">
        <v>82</v>
      </c>
      <c r="L1347" s="13"/>
      <c r="M1347" s="13"/>
      <c r="N1347" s="13"/>
      <c r="O1347" s="194">
        <v>4.3949999999999996</v>
      </c>
      <c r="P1347" s="194">
        <v>2.9209999999999998</v>
      </c>
      <c r="Q1347" s="42">
        <f t="shared" si="193"/>
        <v>7.3159999999999989</v>
      </c>
      <c r="R1347" s="229"/>
      <c r="S1347" s="2"/>
    </row>
    <row r="1348" spans="1:19" ht="52.5">
      <c r="A1348" s="323"/>
      <c r="B1348" s="318"/>
      <c r="C1348" s="318"/>
      <c r="D1348" s="318"/>
      <c r="E1348" s="318"/>
      <c r="F1348" s="323"/>
      <c r="G1348" s="323"/>
      <c r="H1348" s="323"/>
      <c r="I1348" s="176" t="s">
        <v>66</v>
      </c>
      <c r="J1348" s="325"/>
      <c r="K1348" s="73" t="s">
        <v>11</v>
      </c>
      <c r="L1348" s="13"/>
      <c r="M1348" s="13"/>
      <c r="N1348" s="13"/>
      <c r="O1348" s="194">
        <v>3.3319999999999999</v>
      </c>
      <c r="P1348" s="195">
        <v>0.45</v>
      </c>
      <c r="Q1348" s="42">
        <f t="shared" si="193"/>
        <v>3.782</v>
      </c>
      <c r="R1348" s="229"/>
      <c r="S1348" s="2"/>
    </row>
    <row r="1349" spans="1:19" ht="21">
      <c r="A1349" s="323"/>
      <c r="B1349" s="318"/>
      <c r="C1349" s="318"/>
      <c r="D1349" s="318"/>
      <c r="E1349" s="318"/>
      <c r="F1349" s="323"/>
      <c r="G1349" s="323"/>
      <c r="H1349" s="323"/>
      <c r="I1349" s="176" t="s">
        <v>79</v>
      </c>
      <c r="J1349" s="325"/>
      <c r="K1349" s="73" t="s">
        <v>12</v>
      </c>
      <c r="L1349" s="13"/>
      <c r="M1349" s="13"/>
      <c r="N1349" s="13"/>
      <c r="O1349" s="41">
        <f>O1350+O1351+O1354+O1353</f>
        <v>283.30849999999998</v>
      </c>
      <c r="P1349" s="41">
        <f>P1350+P1351+P1354+P1353+P1352</f>
        <v>161.26490000000001</v>
      </c>
      <c r="Q1349" s="42">
        <f t="shared" si="193"/>
        <v>444.57339999999999</v>
      </c>
      <c r="R1349" s="229"/>
      <c r="S1349" s="2"/>
    </row>
    <row r="1350" spans="1:19" ht="22.5">
      <c r="A1350" s="323"/>
      <c r="B1350" s="318"/>
      <c r="C1350" s="318"/>
      <c r="D1350" s="318"/>
      <c r="E1350" s="318"/>
      <c r="F1350" s="323"/>
      <c r="G1350" s="323"/>
      <c r="H1350" s="323"/>
      <c r="I1350" s="177" t="s">
        <v>181</v>
      </c>
      <c r="J1350" s="325"/>
      <c r="K1350" s="173" t="s">
        <v>11</v>
      </c>
      <c r="L1350" s="13"/>
      <c r="M1350" s="13"/>
      <c r="N1350" s="13"/>
      <c r="O1350" s="194">
        <v>55.1</v>
      </c>
      <c r="P1350" s="195">
        <v>0</v>
      </c>
      <c r="Q1350" s="42">
        <f t="shared" si="193"/>
        <v>55.1</v>
      </c>
      <c r="R1350" s="229"/>
      <c r="S1350" s="2"/>
    </row>
    <row r="1351" spans="1:19" ht="22.5">
      <c r="A1351" s="323"/>
      <c r="B1351" s="318"/>
      <c r="C1351" s="318"/>
      <c r="D1351" s="318"/>
      <c r="E1351" s="318"/>
      <c r="F1351" s="323"/>
      <c r="G1351" s="323"/>
      <c r="H1351" s="323"/>
      <c r="I1351" s="177" t="s">
        <v>16</v>
      </c>
      <c r="J1351" s="325"/>
      <c r="K1351" s="173" t="s">
        <v>12</v>
      </c>
      <c r="L1351" s="13"/>
      <c r="M1351" s="13"/>
      <c r="N1351" s="13"/>
      <c r="O1351" s="194">
        <v>189.02250000000001</v>
      </c>
      <c r="P1351" s="194">
        <v>161.26490000000001</v>
      </c>
      <c r="Q1351" s="42">
        <f t="shared" si="193"/>
        <v>350.28740000000005</v>
      </c>
      <c r="R1351" s="229"/>
      <c r="S1351" s="2"/>
    </row>
    <row r="1352" spans="1:19" ht="22.5">
      <c r="A1352" s="323"/>
      <c r="B1352" s="318"/>
      <c r="C1352" s="318"/>
      <c r="D1352" s="318"/>
      <c r="E1352" s="318"/>
      <c r="F1352" s="323"/>
      <c r="G1352" s="323"/>
      <c r="H1352" s="323"/>
      <c r="I1352" s="196" t="s">
        <v>33</v>
      </c>
      <c r="J1352" s="325"/>
      <c r="K1352" s="173" t="s">
        <v>40</v>
      </c>
      <c r="L1352" s="13"/>
      <c r="M1352" s="13"/>
      <c r="N1352" s="13"/>
      <c r="O1352" s="194"/>
      <c r="P1352" s="194"/>
      <c r="Q1352" s="42">
        <f t="shared" si="193"/>
        <v>0</v>
      </c>
      <c r="R1352" s="229"/>
      <c r="S1352" s="2"/>
    </row>
    <row r="1353" spans="1:19" ht="45">
      <c r="A1353" s="323"/>
      <c r="B1353" s="318"/>
      <c r="C1353" s="318"/>
      <c r="D1353" s="318"/>
      <c r="E1353" s="318"/>
      <c r="F1353" s="323"/>
      <c r="G1353" s="323"/>
      <c r="H1353" s="323"/>
      <c r="I1353" s="197" t="s">
        <v>18</v>
      </c>
      <c r="J1353" s="325"/>
      <c r="K1353" s="173" t="s">
        <v>17</v>
      </c>
      <c r="L1353" s="13"/>
      <c r="M1353" s="13"/>
      <c r="N1353" s="13"/>
      <c r="O1353" s="194">
        <v>39.186</v>
      </c>
      <c r="P1353" s="39"/>
      <c r="Q1353" s="42">
        <f t="shared" si="193"/>
        <v>39.186</v>
      </c>
      <c r="R1353" s="229"/>
      <c r="S1353" s="2"/>
    </row>
    <row r="1354" spans="1:19" ht="33.75">
      <c r="A1354" s="323"/>
      <c r="B1354" s="318"/>
      <c r="C1354" s="318"/>
      <c r="D1354" s="318"/>
      <c r="E1354" s="318"/>
      <c r="F1354" s="323"/>
      <c r="G1354" s="323"/>
      <c r="H1354" s="323"/>
      <c r="I1354" s="196" t="s">
        <v>72</v>
      </c>
      <c r="J1354" s="325"/>
      <c r="K1354" s="173" t="s">
        <v>56</v>
      </c>
      <c r="L1354" s="13"/>
      <c r="M1354" s="13"/>
      <c r="N1354" s="13"/>
      <c r="O1354" s="39"/>
      <c r="P1354" s="39"/>
      <c r="Q1354" s="42">
        <f t="shared" si="193"/>
        <v>0</v>
      </c>
      <c r="R1354" s="229"/>
      <c r="S1354" s="2"/>
    </row>
    <row r="1355" spans="1:19" ht="73.5">
      <c r="A1355" s="323"/>
      <c r="B1355" s="318"/>
      <c r="C1355" s="318"/>
      <c r="D1355" s="318"/>
      <c r="E1355" s="318"/>
      <c r="F1355" s="323"/>
      <c r="G1355" s="323"/>
      <c r="H1355" s="323"/>
      <c r="I1355" s="176" t="s">
        <v>67</v>
      </c>
      <c r="J1355" s="325"/>
      <c r="K1355" s="73" t="s">
        <v>70</v>
      </c>
      <c r="L1355" s="13"/>
      <c r="M1355" s="13"/>
      <c r="N1355" s="13"/>
      <c r="O1355" s="41">
        <f>O1356+O1357+O1358</f>
        <v>266.28399999999999</v>
      </c>
      <c r="P1355" s="41">
        <f>P1356+P1357+P1358</f>
        <v>192.64179999999999</v>
      </c>
      <c r="Q1355" s="42">
        <f t="shared" si="193"/>
        <v>458.92579999999998</v>
      </c>
      <c r="R1355" s="229"/>
      <c r="S1355" s="2"/>
    </row>
    <row r="1356" spans="1:19" ht="22.5">
      <c r="A1356" s="323"/>
      <c r="B1356" s="318"/>
      <c r="C1356" s="318"/>
      <c r="D1356" s="318"/>
      <c r="E1356" s="318"/>
      <c r="F1356" s="323"/>
      <c r="G1356" s="323"/>
      <c r="H1356" s="323"/>
      <c r="I1356" s="177" t="s">
        <v>181</v>
      </c>
      <c r="J1356" s="325"/>
      <c r="K1356" s="173" t="s">
        <v>11</v>
      </c>
      <c r="L1356" s="13"/>
      <c r="M1356" s="13"/>
      <c r="N1356" s="13"/>
      <c r="O1356" s="194">
        <v>75.521000000000001</v>
      </c>
      <c r="P1356" s="195">
        <v>0</v>
      </c>
      <c r="Q1356" s="42">
        <f t="shared" si="193"/>
        <v>75.521000000000001</v>
      </c>
      <c r="R1356" s="229"/>
      <c r="S1356" s="2"/>
    </row>
    <row r="1357" spans="1:19" ht="22.5">
      <c r="A1357" s="323"/>
      <c r="B1357" s="318"/>
      <c r="C1357" s="318"/>
      <c r="D1357" s="318"/>
      <c r="E1357" s="318"/>
      <c r="F1357" s="323"/>
      <c r="G1357" s="323"/>
      <c r="H1357" s="323"/>
      <c r="I1357" s="177" t="s">
        <v>16</v>
      </c>
      <c r="J1357" s="325"/>
      <c r="K1357" s="173" t="s">
        <v>12</v>
      </c>
      <c r="L1357" s="13"/>
      <c r="M1357" s="13"/>
      <c r="N1357" s="13"/>
      <c r="O1357" s="194">
        <v>165.536</v>
      </c>
      <c r="P1357" s="194">
        <v>89.974999999999994</v>
      </c>
      <c r="Q1357" s="42">
        <f t="shared" si="193"/>
        <v>255.511</v>
      </c>
      <c r="R1357" s="229"/>
      <c r="S1357" s="2"/>
    </row>
    <row r="1358" spans="1:19" ht="22.5">
      <c r="A1358" s="323"/>
      <c r="B1358" s="318"/>
      <c r="C1358" s="318"/>
      <c r="D1358" s="318"/>
      <c r="E1358" s="318"/>
      <c r="F1358" s="323"/>
      <c r="G1358" s="323"/>
      <c r="H1358" s="323"/>
      <c r="I1358" s="196" t="s">
        <v>33</v>
      </c>
      <c r="J1358" s="325"/>
      <c r="K1358" s="173" t="s">
        <v>40</v>
      </c>
      <c r="L1358" s="13"/>
      <c r="M1358" s="13"/>
      <c r="N1358" s="13"/>
      <c r="O1358" s="194">
        <v>25.227</v>
      </c>
      <c r="P1358" s="194">
        <v>102.66679999999999</v>
      </c>
      <c r="Q1358" s="42">
        <f t="shared" si="193"/>
        <v>127.8938</v>
      </c>
      <c r="R1358" s="229"/>
      <c r="S1358" s="2"/>
    </row>
    <row r="1359" spans="1:19" ht="21">
      <c r="A1359" s="324"/>
      <c r="B1359" s="319"/>
      <c r="C1359" s="318"/>
      <c r="D1359" s="318"/>
      <c r="E1359" s="318"/>
      <c r="F1359" s="323"/>
      <c r="G1359" s="323"/>
      <c r="H1359" s="323"/>
      <c r="I1359" s="176" t="s">
        <v>29</v>
      </c>
      <c r="J1359" s="325"/>
      <c r="K1359" s="73" t="s">
        <v>138</v>
      </c>
      <c r="L1359" s="13"/>
      <c r="M1359" s="13"/>
      <c r="N1359" s="13"/>
      <c r="O1359" s="41"/>
      <c r="P1359" s="39"/>
      <c r="Q1359" s="42">
        <f t="shared" si="193"/>
        <v>0</v>
      </c>
      <c r="R1359" s="229"/>
      <c r="S1359" s="2"/>
    </row>
    <row r="1360" spans="1:19" ht="14.25">
      <c r="A1360" s="322">
        <v>16</v>
      </c>
      <c r="B1360" s="317" t="s">
        <v>740</v>
      </c>
      <c r="C1360" s="318"/>
      <c r="D1360" s="318"/>
      <c r="E1360" s="318"/>
      <c r="F1360" s="323"/>
      <c r="G1360" s="323"/>
      <c r="H1360" s="323"/>
      <c r="I1360" s="172" t="s">
        <v>13</v>
      </c>
      <c r="J1360" s="356" t="s">
        <v>741</v>
      </c>
      <c r="K1360" s="191"/>
      <c r="L1360" s="13"/>
      <c r="M1360" s="13"/>
      <c r="N1360" s="13"/>
      <c r="O1360" s="42">
        <f>+O1361</f>
        <v>104.43570000000001</v>
      </c>
      <c r="P1360" s="42">
        <f>+P1361</f>
        <v>45.6813</v>
      </c>
      <c r="Q1360" s="42">
        <f t="shared" si="193"/>
        <v>150.11700000000002</v>
      </c>
      <c r="R1360" s="229"/>
      <c r="S1360" s="2"/>
    </row>
    <row r="1361" spans="1:19" ht="42">
      <c r="A1361" s="323"/>
      <c r="B1361" s="318"/>
      <c r="C1361" s="318"/>
      <c r="D1361" s="318"/>
      <c r="E1361" s="318"/>
      <c r="F1361" s="323"/>
      <c r="G1361" s="323"/>
      <c r="H1361" s="323"/>
      <c r="I1361" s="48" t="s">
        <v>742</v>
      </c>
      <c r="J1361" s="357"/>
      <c r="K1361" s="73" t="s">
        <v>10</v>
      </c>
      <c r="L1361" s="13"/>
      <c r="M1361" s="13"/>
      <c r="N1361" s="13"/>
      <c r="O1361" s="216">
        <f>O1362+O1363+O1364</f>
        <v>104.43570000000001</v>
      </c>
      <c r="P1361" s="216">
        <f>P1362+P1363+P1364</f>
        <v>45.6813</v>
      </c>
      <c r="Q1361" s="42">
        <f t="shared" si="193"/>
        <v>150.11700000000002</v>
      </c>
      <c r="R1361" s="229"/>
      <c r="S1361" s="2"/>
    </row>
    <row r="1362" spans="1:19" ht="22.5">
      <c r="A1362" s="323"/>
      <c r="B1362" s="318"/>
      <c r="C1362" s="318"/>
      <c r="D1362" s="318"/>
      <c r="E1362" s="318"/>
      <c r="F1362" s="323"/>
      <c r="G1362" s="323"/>
      <c r="H1362" s="323"/>
      <c r="I1362" s="55" t="s">
        <v>181</v>
      </c>
      <c r="J1362" s="357"/>
      <c r="K1362" s="173" t="s">
        <v>11</v>
      </c>
      <c r="L1362" s="13"/>
      <c r="M1362" s="13"/>
      <c r="N1362" s="13"/>
      <c r="O1362" s="194">
        <v>2.0459999999999998</v>
      </c>
      <c r="P1362" s="199"/>
      <c r="Q1362" s="42">
        <f t="shared" si="193"/>
        <v>2.0459999999999998</v>
      </c>
      <c r="R1362" s="229"/>
      <c r="S1362" s="2"/>
    </row>
    <row r="1363" spans="1:19" ht="22.5">
      <c r="A1363" s="323"/>
      <c r="B1363" s="318"/>
      <c r="C1363" s="318"/>
      <c r="D1363" s="318"/>
      <c r="E1363" s="318"/>
      <c r="F1363" s="323"/>
      <c r="G1363" s="323"/>
      <c r="H1363" s="323"/>
      <c r="I1363" s="55" t="s">
        <v>16</v>
      </c>
      <c r="J1363" s="357"/>
      <c r="K1363" s="173" t="s">
        <v>12</v>
      </c>
      <c r="L1363" s="13"/>
      <c r="M1363" s="13"/>
      <c r="N1363" s="13"/>
      <c r="O1363" s="194">
        <v>100.3587</v>
      </c>
      <c r="P1363" s="200">
        <v>45.6813</v>
      </c>
      <c r="Q1363" s="42">
        <f t="shared" si="193"/>
        <v>146.04</v>
      </c>
      <c r="R1363" s="229"/>
      <c r="S1363" s="2"/>
    </row>
    <row r="1364" spans="1:19" ht="45">
      <c r="A1364" s="323"/>
      <c r="B1364" s="318"/>
      <c r="C1364" s="318"/>
      <c r="D1364" s="318"/>
      <c r="E1364" s="318"/>
      <c r="F1364" s="323"/>
      <c r="G1364" s="323"/>
      <c r="H1364" s="323"/>
      <c r="I1364" s="55" t="s">
        <v>18</v>
      </c>
      <c r="J1364" s="357"/>
      <c r="K1364" s="173" t="s">
        <v>17</v>
      </c>
      <c r="L1364" s="13"/>
      <c r="M1364" s="13"/>
      <c r="N1364" s="13"/>
      <c r="O1364" s="194">
        <v>2.0310000000000001</v>
      </c>
      <c r="P1364" s="199"/>
      <c r="Q1364" s="42">
        <f t="shared" si="193"/>
        <v>2.0310000000000001</v>
      </c>
      <c r="R1364" s="229"/>
      <c r="S1364" s="2"/>
    </row>
    <row r="1365" spans="1:19" ht="11.25" customHeight="1">
      <c r="A1365" s="322">
        <v>17</v>
      </c>
      <c r="B1365" s="317" t="s">
        <v>743</v>
      </c>
      <c r="C1365" s="318"/>
      <c r="D1365" s="318"/>
      <c r="E1365" s="318"/>
      <c r="F1365" s="323"/>
      <c r="G1365" s="323"/>
      <c r="H1365" s="323"/>
      <c r="I1365" s="172" t="s">
        <v>13</v>
      </c>
      <c r="J1365" s="322">
        <v>456</v>
      </c>
      <c r="K1365" s="237"/>
      <c r="L1365" s="13"/>
      <c r="M1365" s="13"/>
      <c r="N1365" s="13"/>
      <c r="O1365" s="45"/>
      <c r="P1365" s="45"/>
      <c r="Q1365" s="42">
        <f t="shared" si="193"/>
        <v>0</v>
      </c>
      <c r="R1365" s="229"/>
      <c r="S1365" s="2"/>
    </row>
    <row r="1366" spans="1:19" ht="73.5">
      <c r="A1366" s="323"/>
      <c r="B1366" s="318"/>
      <c r="C1366" s="318"/>
      <c r="D1366" s="318"/>
      <c r="E1366" s="318"/>
      <c r="F1366" s="323"/>
      <c r="G1366" s="323"/>
      <c r="H1366" s="323"/>
      <c r="I1366" s="48" t="s">
        <v>88</v>
      </c>
      <c r="J1366" s="323"/>
      <c r="K1366" s="73" t="s">
        <v>10</v>
      </c>
      <c r="L1366" s="13"/>
      <c r="M1366" s="13"/>
      <c r="N1366" s="13"/>
      <c r="O1366" s="41">
        <f>O1367+O1368+O1369</f>
        <v>59.467799999999997</v>
      </c>
      <c r="P1366" s="41">
        <f>P1367+P1368+P1369</f>
        <v>30.022600000000001</v>
      </c>
      <c r="Q1366" s="42">
        <f t="shared" si="193"/>
        <v>89.490399999999994</v>
      </c>
      <c r="R1366" s="229"/>
      <c r="S1366" s="2"/>
    </row>
    <row r="1367" spans="1:19" ht="22.5">
      <c r="A1367" s="323"/>
      <c r="B1367" s="318"/>
      <c r="C1367" s="318"/>
      <c r="D1367" s="318"/>
      <c r="E1367" s="318"/>
      <c r="F1367" s="323"/>
      <c r="G1367" s="323"/>
      <c r="H1367" s="323"/>
      <c r="I1367" s="55" t="s">
        <v>181</v>
      </c>
      <c r="J1367" s="323"/>
      <c r="K1367" s="173" t="s">
        <v>11</v>
      </c>
      <c r="L1367" s="13"/>
      <c r="M1367" s="13"/>
      <c r="N1367" s="13"/>
      <c r="O1367" s="194">
        <v>1.405</v>
      </c>
      <c r="P1367" s="39"/>
      <c r="Q1367" s="42">
        <f t="shared" si="193"/>
        <v>1.405</v>
      </c>
      <c r="R1367" s="229"/>
      <c r="S1367" s="2"/>
    </row>
    <row r="1368" spans="1:19" ht="22.5">
      <c r="A1368" s="323"/>
      <c r="B1368" s="318"/>
      <c r="C1368" s="318"/>
      <c r="D1368" s="318"/>
      <c r="E1368" s="318"/>
      <c r="F1368" s="323"/>
      <c r="G1368" s="323"/>
      <c r="H1368" s="323"/>
      <c r="I1368" s="55" t="s">
        <v>16</v>
      </c>
      <c r="J1368" s="323"/>
      <c r="K1368" s="173" t="s">
        <v>12</v>
      </c>
      <c r="L1368" s="13"/>
      <c r="M1368" s="13"/>
      <c r="N1368" s="13"/>
      <c r="O1368" s="194">
        <v>56.595799999999997</v>
      </c>
      <c r="P1368" s="201">
        <v>30.022600000000001</v>
      </c>
      <c r="Q1368" s="42">
        <f t="shared" si="193"/>
        <v>86.618399999999994</v>
      </c>
      <c r="R1368" s="229"/>
      <c r="S1368" s="2"/>
    </row>
    <row r="1369" spans="1:19" ht="45">
      <c r="A1369" s="323"/>
      <c r="B1369" s="318"/>
      <c r="C1369" s="318"/>
      <c r="D1369" s="318"/>
      <c r="E1369" s="318"/>
      <c r="F1369" s="323"/>
      <c r="G1369" s="323"/>
      <c r="H1369" s="323"/>
      <c r="I1369" s="55" t="s">
        <v>18</v>
      </c>
      <c r="J1369" s="323"/>
      <c r="K1369" s="173" t="s">
        <v>17</v>
      </c>
      <c r="L1369" s="13"/>
      <c r="M1369" s="13"/>
      <c r="N1369" s="13"/>
      <c r="O1369" s="194">
        <v>1.4670000000000001</v>
      </c>
      <c r="P1369" s="39"/>
      <c r="Q1369" s="42">
        <f t="shared" si="193"/>
        <v>1.4670000000000001</v>
      </c>
      <c r="R1369" s="229"/>
      <c r="S1369" s="2"/>
    </row>
    <row r="1370" spans="1:19" ht="31.5">
      <c r="A1370" s="323"/>
      <c r="B1370" s="318"/>
      <c r="C1370" s="318"/>
      <c r="D1370" s="318"/>
      <c r="E1370" s="318"/>
      <c r="F1370" s="323"/>
      <c r="G1370" s="323"/>
      <c r="H1370" s="323"/>
      <c r="I1370" s="48" t="s">
        <v>744</v>
      </c>
      <c r="J1370" s="323"/>
      <c r="K1370" s="73" t="s">
        <v>43</v>
      </c>
      <c r="L1370" s="13"/>
      <c r="M1370" s="13"/>
      <c r="N1370" s="13"/>
      <c r="O1370" s="194">
        <v>26.258299999999998</v>
      </c>
      <c r="P1370" s="201">
        <v>9.5</v>
      </c>
      <c r="Q1370" s="42">
        <f t="shared" si="193"/>
        <v>35.758299999999998</v>
      </c>
      <c r="R1370" s="229"/>
      <c r="S1370" s="2"/>
    </row>
    <row r="1371" spans="1:19" ht="21">
      <c r="A1371" s="323"/>
      <c r="B1371" s="318"/>
      <c r="C1371" s="318"/>
      <c r="D1371" s="318"/>
      <c r="E1371" s="318"/>
      <c r="F1371" s="323"/>
      <c r="G1371" s="323"/>
      <c r="H1371" s="323"/>
      <c r="I1371" s="48" t="s">
        <v>29</v>
      </c>
      <c r="J1371" s="323"/>
      <c r="K1371" s="73" t="s">
        <v>44</v>
      </c>
      <c r="L1371" s="13"/>
      <c r="M1371" s="13"/>
      <c r="N1371" s="13"/>
      <c r="O1371" s="41"/>
      <c r="P1371" s="41">
        <v>0</v>
      </c>
      <c r="Q1371" s="42">
        <f t="shared" si="193"/>
        <v>0</v>
      </c>
      <c r="R1371" s="229"/>
      <c r="S1371" s="2"/>
    </row>
    <row r="1372" spans="1:19" ht="21">
      <c r="A1372" s="324"/>
      <c r="B1372" s="319"/>
      <c r="C1372" s="318"/>
      <c r="D1372" s="318"/>
      <c r="E1372" s="318"/>
      <c r="F1372" s="323"/>
      <c r="G1372" s="323"/>
      <c r="H1372" s="323"/>
      <c r="I1372" s="48" t="s">
        <v>29</v>
      </c>
      <c r="J1372" s="324"/>
      <c r="K1372" s="189" t="s">
        <v>56</v>
      </c>
      <c r="L1372" s="13"/>
      <c r="M1372" s="13"/>
      <c r="N1372" s="13"/>
      <c r="O1372" s="41"/>
      <c r="P1372" s="201">
        <v>1.2477</v>
      </c>
      <c r="Q1372" s="42">
        <f t="shared" si="193"/>
        <v>1.2477</v>
      </c>
      <c r="R1372" s="229"/>
      <c r="S1372" s="2"/>
    </row>
    <row r="1373" spans="1:19" ht="11.25" customHeight="1">
      <c r="A1373" s="322">
        <v>18</v>
      </c>
      <c r="B1373" s="331" t="s">
        <v>745</v>
      </c>
      <c r="C1373" s="318"/>
      <c r="D1373" s="318"/>
      <c r="E1373" s="318"/>
      <c r="F1373" s="323"/>
      <c r="G1373" s="323"/>
      <c r="H1373" s="323"/>
      <c r="I1373" s="172" t="s">
        <v>13</v>
      </c>
      <c r="J1373" s="322"/>
      <c r="K1373" s="237"/>
      <c r="L1373" s="13"/>
      <c r="M1373" s="13"/>
      <c r="N1373" s="13"/>
      <c r="O1373" s="42">
        <f>+O1374</f>
        <v>63.411299999999997</v>
      </c>
      <c r="P1373" s="42">
        <f>+P1374</f>
        <v>33.1008</v>
      </c>
      <c r="Q1373" s="42">
        <f t="shared" si="193"/>
        <v>96.512100000000004</v>
      </c>
      <c r="R1373" s="229"/>
      <c r="S1373" s="2"/>
    </row>
    <row r="1374" spans="1:19" ht="21">
      <c r="A1374" s="323"/>
      <c r="B1374" s="331"/>
      <c r="C1374" s="318"/>
      <c r="D1374" s="318"/>
      <c r="E1374" s="318"/>
      <c r="F1374" s="323"/>
      <c r="G1374" s="323"/>
      <c r="H1374" s="323"/>
      <c r="I1374" s="48" t="s">
        <v>92</v>
      </c>
      <c r="J1374" s="323"/>
      <c r="K1374" s="73" t="s">
        <v>30</v>
      </c>
      <c r="L1374" s="13"/>
      <c r="M1374" s="13"/>
      <c r="N1374" s="13"/>
      <c r="O1374" s="41">
        <f>O1375+O1376+O1377</f>
        <v>63.411299999999997</v>
      </c>
      <c r="P1374" s="41">
        <f>P1375+P1376+P1377</f>
        <v>33.1008</v>
      </c>
      <c r="Q1374" s="42">
        <f t="shared" si="193"/>
        <v>96.512100000000004</v>
      </c>
      <c r="R1374" s="229"/>
      <c r="S1374" s="2"/>
    </row>
    <row r="1375" spans="1:19" ht="22.5">
      <c r="A1375" s="323"/>
      <c r="B1375" s="331"/>
      <c r="C1375" s="318"/>
      <c r="D1375" s="318"/>
      <c r="E1375" s="318"/>
      <c r="F1375" s="323"/>
      <c r="G1375" s="323"/>
      <c r="H1375" s="323"/>
      <c r="I1375" s="55" t="s">
        <v>181</v>
      </c>
      <c r="J1375" s="323"/>
      <c r="K1375" s="173" t="s">
        <v>11</v>
      </c>
      <c r="L1375" s="13"/>
      <c r="M1375" s="13"/>
      <c r="N1375" s="13"/>
      <c r="O1375" s="194">
        <v>4.4119999999999999</v>
      </c>
      <c r="P1375" s="39"/>
      <c r="Q1375" s="42">
        <f t="shared" si="193"/>
        <v>4.4119999999999999</v>
      </c>
      <c r="R1375" s="229"/>
      <c r="S1375" s="2"/>
    </row>
    <row r="1376" spans="1:19" ht="22.5">
      <c r="A1376" s="323"/>
      <c r="B1376" s="331"/>
      <c r="C1376" s="318"/>
      <c r="D1376" s="318"/>
      <c r="E1376" s="318"/>
      <c r="F1376" s="323"/>
      <c r="G1376" s="323"/>
      <c r="H1376" s="323"/>
      <c r="I1376" s="55" t="s">
        <v>16</v>
      </c>
      <c r="J1376" s="323"/>
      <c r="K1376" s="173" t="s">
        <v>12</v>
      </c>
      <c r="L1376" s="13"/>
      <c r="M1376" s="13"/>
      <c r="N1376" s="13"/>
      <c r="O1376" s="194">
        <v>54.502299999999998</v>
      </c>
      <c r="P1376" s="201">
        <v>33.1008</v>
      </c>
      <c r="Q1376" s="42">
        <f t="shared" si="193"/>
        <v>87.603099999999998</v>
      </c>
      <c r="R1376" s="229"/>
      <c r="S1376" s="2"/>
    </row>
    <row r="1377" spans="1:19" ht="45">
      <c r="A1377" s="324"/>
      <c r="B1377" s="331"/>
      <c r="C1377" s="318"/>
      <c r="D1377" s="318"/>
      <c r="E1377" s="318"/>
      <c r="F1377" s="323"/>
      <c r="G1377" s="323"/>
      <c r="H1377" s="323"/>
      <c r="I1377" s="55" t="s">
        <v>18</v>
      </c>
      <c r="J1377" s="324"/>
      <c r="K1377" s="173" t="s">
        <v>17</v>
      </c>
      <c r="L1377" s="13"/>
      <c r="M1377" s="13"/>
      <c r="N1377" s="13"/>
      <c r="O1377" s="194">
        <v>4.4969999999999999</v>
      </c>
      <c r="P1377" s="202"/>
      <c r="Q1377" s="42">
        <f t="shared" si="193"/>
        <v>4.4969999999999999</v>
      </c>
      <c r="R1377" s="229"/>
      <c r="S1377" s="2"/>
    </row>
    <row r="1378" spans="1:19" ht="15" customHeight="1">
      <c r="A1378" s="322">
        <v>19</v>
      </c>
      <c r="B1378" s="317" t="s">
        <v>746</v>
      </c>
      <c r="C1378" s="318"/>
      <c r="D1378" s="318"/>
      <c r="E1378" s="318"/>
      <c r="F1378" s="323"/>
      <c r="G1378" s="323"/>
      <c r="H1378" s="323"/>
      <c r="I1378" s="172" t="s">
        <v>13</v>
      </c>
      <c r="J1378" s="322">
        <v>457</v>
      </c>
      <c r="K1378" s="237"/>
      <c r="L1378" s="13"/>
      <c r="M1378" s="13"/>
      <c r="N1378" s="13"/>
      <c r="O1378" s="42">
        <f>+O1379+O1383+O1387+O1388</f>
        <v>491.01290000000006</v>
      </c>
      <c r="P1378" s="42">
        <f>+P1379+P1383+P1387+P1388</f>
        <v>334.45574199999999</v>
      </c>
      <c r="Q1378" s="42">
        <f t="shared" si="193"/>
        <v>825.46864200000005</v>
      </c>
      <c r="R1378" s="229"/>
      <c r="S1378" s="2"/>
    </row>
    <row r="1379" spans="1:19" ht="52.5">
      <c r="A1379" s="323"/>
      <c r="B1379" s="318"/>
      <c r="C1379" s="318"/>
      <c r="D1379" s="318"/>
      <c r="E1379" s="318"/>
      <c r="F1379" s="323"/>
      <c r="G1379" s="323"/>
      <c r="H1379" s="323"/>
      <c r="I1379" s="48" t="s">
        <v>226</v>
      </c>
      <c r="J1379" s="323"/>
      <c r="K1379" s="73" t="s">
        <v>10</v>
      </c>
      <c r="L1379" s="13"/>
      <c r="M1379" s="13"/>
      <c r="N1379" s="13"/>
      <c r="O1379" s="41">
        <f>O1380+O1381+O1382</f>
        <v>31.829899999999999</v>
      </c>
      <c r="P1379" s="41">
        <f>P1380+P1381+P1382</f>
        <v>21.120999999999999</v>
      </c>
      <c r="Q1379" s="42">
        <f t="shared" si="193"/>
        <v>52.950899999999997</v>
      </c>
      <c r="R1379" s="229"/>
      <c r="S1379" s="2"/>
    </row>
    <row r="1380" spans="1:19" ht="22.5">
      <c r="A1380" s="323"/>
      <c r="B1380" s="318"/>
      <c r="C1380" s="318"/>
      <c r="D1380" s="318"/>
      <c r="E1380" s="318"/>
      <c r="F1380" s="323"/>
      <c r="G1380" s="323"/>
      <c r="H1380" s="323"/>
      <c r="I1380" s="55" t="s">
        <v>181</v>
      </c>
      <c r="J1380" s="323"/>
      <c r="K1380" s="173" t="s">
        <v>11</v>
      </c>
      <c r="L1380" s="13"/>
      <c r="M1380" s="13"/>
      <c r="N1380" s="13"/>
      <c r="O1380" s="195">
        <v>0.67600000000000005</v>
      </c>
      <c r="P1380" s="39"/>
      <c r="Q1380" s="42">
        <f t="shared" si="193"/>
        <v>0.67600000000000005</v>
      </c>
      <c r="R1380" s="229"/>
      <c r="S1380" s="2"/>
    </row>
    <row r="1381" spans="1:19" ht="22.5">
      <c r="A1381" s="323"/>
      <c r="B1381" s="318"/>
      <c r="C1381" s="318"/>
      <c r="D1381" s="318"/>
      <c r="E1381" s="318"/>
      <c r="F1381" s="323"/>
      <c r="G1381" s="323"/>
      <c r="H1381" s="323"/>
      <c r="I1381" s="55" t="s">
        <v>16</v>
      </c>
      <c r="J1381" s="323"/>
      <c r="K1381" s="173" t="s">
        <v>12</v>
      </c>
      <c r="L1381" s="13"/>
      <c r="M1381" s="13"/>
      <c r="N1381" s="13"/>
      <c r="O1381" s="194">
        <v>30.476900000000001</v>
      </c>
      <c r="P1381" s="200">
        <v>21.120999999999999</v>
      </c>
      <c r="Q1381" s="42">
        <f t="shared" si="193"/>
        <v>51.597899999999996</v>
      </c>
      <c r="R1381" s="229"/>
      <c r="S1381" s="2"/>
    </row>
    <row r="1382" spans="1:19" ht="45">
      <c r="A1382" s="323"/>
      <c r="B1382" s="318"/>
      <c r="C1382" s="318"/>
      <c r="D1382" s="318"/>
      <c r="E1382" s="318"/>
      <c r="F1382" s="323"/>
      <c r="G1382" s="323"/>
      <c r="H1382" s="323"/>
      <c r="I1382" s="55" t="s">
        <v>18</v>
      </c>
      <c r="J1382" s="323"/>
      <c r="K1382" s="173" t="s">
        <v>17</v>
      </c>
      <c r="L1382" s="13"/>
      <c r="M1382" s="13"/>
      <c r="N1382" s="13"/>
      <c r="O1382" s="195">
        <v>0.67700000000000005</v>
      </c>
      <c r="P1382" s="39"/>
      <c r="Q1382" s="42">
        <f t="shared" si="193"/>
        <v>0.67700000000000005</v>
      </c>
      <c r="R1382" s="229"/>
      <c r="S1382" s="2"/>
    </row>
    <row r="1383" spans="1:19" ht="21">
      <c r="A1383" s="323"/>
      <c r="B1383" s="318"/>
      <c r="C1383" s="318"/>
      <c r="D1383" s="318"/>
      <c r="E1383" s="318"/>
      <c r="F1383" s="323"/>
      <c r="G1383" s="323"/>
      <c r="H1383" s="323"/>
      <c r="I1383" s="48" t="s">
        <v>94</v>
      </c>
      <c r="J1383" s="323"/>
      <c r="K1383" s="73" t="s">
        <v>30</v>
      </c>
      <c r="L1383" s="13"/>
      <c r="M1383" s="13"/>
      <c r="N1383" s="13"/>
      <c r="O1383" s="41">
        <f>O1384+O1385+O1386</f>
        <v>459.18300000000005</v>
      </c>
      <c r="P1383" s="41">
        <f>P1384+P1385+P1386</f>
        <v>310.57400000000001</v>
      </c>
      <c r="Q1383" s="42">
        <f t="shared" si="193"/>
        <v>769.75700000000006</v>
      </c>
      <c r="R1383" s="229"/>
      <c r="S1383" s="2"/>
    </row>
    <row r="1384" spans="1:19" ht="22.5">
      <c r="A1384" s="323"/>
      <c r="B1384" s="318"/>
      <c r="C1384" s="318"/>
      <c r="D1384" s="318"/>
      <c r="E1384" s="318"/>
      <c r="F1384" s="323"/>
      <c r="G1384" s="323"/>
      <c r="H1384" s="323"/>
      <c r="I1384" s="55" t="s">
        <v>181</v>
      </c>
      <c r="J1384" s="323"/>
      <c r="K1384" s="173" t="s">
        <v>11</v>
      </c>
      <c r="L1384" s="13"/>
      <c r="M1384" s="13"/>
      <c r="N1384" s="13"/>
      <c r="O1384" s="194">
        <v>50.523000000000003</v>
      </c>
      <c r="P1384" s="39"/>
      <c r="Q1384" s="42">
        <f t="shared" si="193"/>
        <v>50.523000000000003</v>
      </c>
      <c r="R1384" s="229"/>
      <c r="S1384" s="2"/>
    </row>
    <row r="1385" spans="1:19" ht="22.5">
      <c r="A1385" s="323"/>
      <c r="B1385" s="318"/>
      <c r="C1385" s="318"/>
      <c r="D1385" s="318"/>
      <c r="E1385" s="318"/>
      <c r="F1385" s="323"/>
      <c r="G1385" s="323"/>
      <c r="H1385" s="323"/>
      <c r="I1385" s="55" t="s">
        <v>16</v>
      </c>
      <c r="J1385" s="323"/>
      <c r="K1385" s="173" t="s">
        <v>12</v>
      </c>
      <c r="L1385" s="13"/>
      <c r="M1385" s="13"/>
      <c r="N1385" s="13"/>
      <c r="O1385" s="194">
        <v>378.33800000000002</v>
      </c>
      <c r="P1385" s="39">
        <v>310.57400000000001</v>
      </c>
      <c r="Q1385" s="42">
        <f t="shared" si="193"/>
        <v>688.91200000000003</v>
      </c>
      <c r="R1385" s="229"/>
      <c r="S1385" s="2"/>
    </row>
    <row r="1386" spans="1:19" ht="45">
      <c r="A1386" s="323"/>
      <c r="B1386" s="318"/>
      <c r="C1386" s="318"/>
      <c r="D1386" s="318"/>
      <c r="E1386" s="318"/>
      <c r="F1386" s="323"/>
      <c r="G1386" s="323"/>
      <c r="H1386" s="323"/>
      <c r="I1386" s="55" t="s">
        <v>18</v>
      </c>
      <c r="J1386" s="323"/>
      <c r="K1386" s="173" t="s">
        <v>17</v>
      </c>
      <c r="L1386" s="13"/>
      <c r="M1386" s="13"/>
      <c r="N1386" s="13"/>
      <c r="O1386" s="194">
        <v>30.321999999999999</v>
      </c>
      <c r="P1386" s="39"/>
      <c r="Q1386" s="42">
        <f t="shared" si="193"/>
        <v>30.321999999999999</v>
      </c>
      <c r="R1386" s="229"/>
      <c r="S1386" s="2"/>
    </row>
    <row r="1387" spans="1:19" ht="21">
      <c r="A1387" s="323"/>
      <c r="B1387" s="318"/>
      <c r="C1387" s="318"/>
      <c r="D1387" s="318"/>
      <c r="E1387" s="318"/>
      <c r="F1387" s="323"/>
      <c r="G1387" s="323"/>
      <c r="H1387" s="323"/>
      <c r="I1387" s="48" t="s">
        <v>29</v>
      </c>
      <c r="J1387" s="323"/>
      <c r="K1387" s="73" t="s">
        <v>82</v>
      </c>
      <c r="L1387" s="13"/>
      <c r="M1387" s="13"/>
      <c r="N1387" s="13"/>
      <c r="O1387" s="41">
        <v>0</v>
      </c>
      <c r="P1387" s="41">
        <v>1</v>
      </c>
      <c r="Q1387" s="42">
        <f t="shared" si="193"/>
        <v>1</v>
      </c>
      <c r="R1387" s="229"/>
      <c r="S1387" s="2"/>
    </row>
    <row r="1388" spans="1:19" ht="42">
      <c r="A1388" s="324"/>
      <c r="B1388" s="319"/>
      <c r="C1388" s="318"/>
      <c r="D1388" s="318"/>
      <c r="E1388" s="318"/>
      <c r="F1388" s="323"/>
      <c r="G1388" s="323"/>
      <c r="H1388" s="323"/>
      <c r="I1388" s="48" t="s">
        <v>50</v>
      </c>
      <c r="J1388" s="324"/>
      <c r="K1388" s="73" t="s">
        <v>56</v>
      </c>
      <c r="L1388" s="13"/>
      <c r="M1388" s="13"/>
      <c r="N1388" s="13"/>
      <c r="O1388" s="41">
        <v>0</v>
      </c>
      <c r="P1388" s="41">
        <v>1.760742</v>
      </c>
      <c r="Q1388" s="42">
        <f t="shared" si="193"/>
        <v>1.760742</v>
      </c>
      <c r="R1388" s="229"/>
      <c r="S1388" s="2"/>
    </row>
    <row r="1389" spans="1:19" ht="11.25" customHeight="1">
      <c r="A1389" s="322">
        <v>20</v>
      </c>
      <c r="B1389" s="317" t="s">
        <v>747</v>
      </c>
      <c r="C1389" s="318"/>
      <c r="D1389" s="318"/>
      <c r="E1389" s="318"/>
      <c r="F1389" s="323"/>
      <c r="G1389" s="323"/>
      <c r="H1389" s="323"/>
      <c r="I1389" s="172" t="s">
        <v>13</v>
      </c>
      <c r="J1389" s="322"/>
      <c r="K1389" s="237"/>
      <c r="L1389" s="13"/>
      <c r="M1389" s="13"/>
      <c r="N1389" s="13"/>
      <c r="O1389" s="30">
        <f>+O1390+O1394</f>
        <v>148.16830000000002</v>
      </c>
      <c r="P1389" s="30">
        <f>+P1390+P1394</f>
        <v>96.662045000000006</v>
      </c>
      <c r="Q1389" s="42">
        <f t="shared" si="193"/>
        <v>244.83034500000002</v>
      </c>
      <c r="R1389" s="229"/>
      <c r="S1389" s="2"/>
    </row>
    <row r="1390" spans="1:19" ht="21">
      <c r="A1390" s="323"/>
      <c r="B1390" s="318"/>
      <c r="C1390" s="318"/>
      <c r="D1390" s="318"/>
      <c r="E1390" s="318"/>
      <c r="F1390" s="323"/>
      <c r="G1390" s="323"/>
      <c r="H1390" s="323"/>
      <c r="I1390" s="48" t="s">
        <v>100</v>
      </c>
      <c r="J1390" s="323"/>
      <c r="K1390" s="73" t="s">
        <v>44</v>
      </c>
      <c r="L1390" s="13"/>
      <c r="M1390" s="13"/>
      <c r="N1390" s="13"/>
      <c r="O1390" s="41">
        <f>O1391+O1392+O1393</f>
        <v>147.78330000000003</v>
      </c>
      <c r="P1390" s="41">
        <f>P1391+P1392+P1393</f>
        <v>96.662045000000006</v>
      </c>
      <c r="Q1390" s="42">
        <f t="shared" si="193"/>
        <v>244.44534500000003</v>
      </c>
      <c r="R1390" s="229"/>
      <c r="S1390" s="2"/>
    </row>
    <row r="1391" spans="1:19" ht="22.5">
      <c r="A1391" s="323"/>
      <c r="B1391" s="318"/>
      <c r="C1391" s="318"/>
      <c r="D1391" s="318"/>
      <c r="E1391" s="318"/>
      <c r="F1391" s="323"/>
      <c r="G1391" s="323"/>
      <c r="H1391" s="323"/>
      <c r="I1391" s="55" t="s">
        <v>181</v>
      </c>
      <c r="J1391" s="323"/>
      <c r="K1391" s="173" t="s">
        <v>11</v>
      </c>
      <c r="L1391" s="13"/>
      <c r="M1391" s="13"/>
      <c r="N1391" s="13"/>
      <c r="O1391" s="194">
        <v>30.184000000000001</v>
      </c>
      <c r="P1391" s="39"/>
      <c r="Q1391" s="42">
        <f t="shared" si="193"/>
        <v>30.184000000000001</v>
      </c>
      <c r="R1391" s="229"/>
      <c r="S1391" s="2"/>
    </row>
    <row r="1392" spans="1:19" ht="22.5">
      <c r="A1392" s="323"/>
      <c r="B1392" s="318"/>
      <c r="C1392" s="318"/>
      <c r="D1392" s="318"/>
      <c r="E1392" s="318"/>
      <c r="F1392" s="323"/>
      <c r="G1392" s="323"/>
      <c r="H1392" s="323"/>
      <c r="I1392" s="55" t="s">
        <v>16</v>
      </c>
      <c r="J1392" s="323"/>
      <c r="K1392" s="173" t="s">
        <v>12</v>
      </c>
      <c r="L1392" s="13"/>
      <c r="M1392" s="13"/>
      <c r="N1392" s="13"/>
      <c r="O1392" s="194">
        <v>101.87730000000001</v>
      </c>
      <c r="P1392" s="39">
        <v>96.662045000000006</v>
      </c>
      <c r="Q1392" s="42">
        <f t="shared" si="193"/>
        <v>198.53934500000003</v>
      </c>
      <c r="R1392" s="229"/>
      <c r="S1392" s="2"/>
    </row>
    <row r="1393" spans="1:19" ht="45">
      <c r="A1393" s="323"/>
      <c r="B1393" s="318"/>
      <c r="C1393" s="318"/>
      <c r="D1393" s="318"/>
      <c r="E1393" s="318"/>
      <c r="F1393" s="323"/>
      <c r="G1393" s="323"/>
      <c r="H1393" s="323"/>
      <c r="I1393" s="55" t="s">
        <v>18</v>
      </c>
      <c r="J1393" s="323"/>
      <c r="K1393" s="173" t="s">
        <v>17</v>
      </c>
      <c r="L1393" s="13"/>
      <c r="M1393" s="13"/>
      <c r="N1393" s="13"/>
      <c r="O1393" s="194">
        <v>15.722</v>
      </c>
      <c r="P1393" s="39"/>
      <c r="Q1393" s="42">
        <f t="shared" si="193"/>
        <v>15.722</v>
      </c>
      <c r="R1393" s="229"/>
      <c r="S1393" s="2"/>
    </row>
    <row r="1394" spans="1:19" ht="33.75">
      <c r="A1394" s="324"/>
      <c r="B1394" s="319"/>
      <c r="C1394" s="318"/>
      <c r="D1394" s="318"/>
      <c r="E1394" s="318"/>
      <c r="F1394" s="323"/>
      <c r="G1394" s="323"/>
      <c r="H1394" s="323"/>
      <c r="I1394" s="55" t="s">
        <v>50</v>
      </c>
      <c r="J1394" s="324"/>
      <c r="K1394" s="173" t="s">
        <v>56</v>
      </c>
      <c r="L1394" s="13"/>
      <c r="M1394" s="13"/>
      <c r="N1394" s="13"/>
      <c r="O1394" s="195">
        <v>0.38500000000000001</v>
      </c>
      <c r="P1394" s="39"/>
      <c r="Q1394" s="42">
        <f t="shared" si="193"/>
        <v>0.38500000000000001</v>
      </c>
      <c r="R1394" s="229"/>
      <c r="S1394" s="2"/>
    </row>
    <row r="1395" spans="1:19" ht="11.25" customHeight="1">
      <c r="A1395" s="322">
        <v>21</v>
      </c>
      <c r="B1395" s="317" t="s">
        <v>748</v>
      </c>
      <c r="C1395" s="318"/>
      <c r="D1395" s="318"/>
      <c r="E1395" s="318"/>
      <c r="F1395" s="323"/>
      <c r="G1395" s="323"/>
      <c r="H1395" s="323"/>
      <c r="I1395" s="172" t="s">
        <v>13</v>
      </c>
      <c r="J1395" s="322"/>
      <c r="K1395" s="237"/>
      <c r="L1395" s="13"/>
      <c r="M1395" s="13"/>
      <c r="N1395" s="13"/>
      <c r="O1395" s="30">
        <f>+O1396+O1400+O1401+O1402</f>
        <v>33.156000000000006</v>
      </c>
      <c r="P1395" s="30">
        <f>+P1396+P1400+P1401+P1402</f>
        <v>65.256411999999997</v>
      </c>
      <c r="Q1395" s="42">
        <f t="shared" ref="Q1395:Q1458" si="194">M1395+N1395+O1395+P1395</f>
        <v>98.412412000000003</v>
      </c>
      <c r="R1395" s="229"/>
      <c r="S1395" s="2"/>
    </row>
    <row r="1396" spans="1:19" ht="31.5">
      <c r="A1396" s="323"/>
      <c r="B1396" s="318"/>
      <c r="C1396" s="318"/>
      <c r="D1396" s="318"/>
      <c r="E1396" s="318"/>
      <c r="F1396" s="323"/>
      <c r="G1396" s="323"/>
      <c r="H1396" s="323"/>
      <c r="I1396" s="48" t="s">
        <v>102</v>
      </c>
      <c r="J1396" s="323"/>
      <c r="K1396" s="73" t="s">
        <v>45</v>
      </c>
      <c r="L1396" s="13"/>
      <c r="M1396" s="13"/>
      <c r="N1396" s="13"/>
      <c r="O1396" s="41">
        <f>O1397+O1398+O1399</f>
        <v>20.656000000000002</v>
      </c>
      <c r="P1396" s="41">
        <f>P1397+P1398+P1399</f>
        <v>10.706289</v>
      </c>
      <c r="Q1396" s="42">
        <f t="shared" si="194"/>
        <v>31.362289000000004</v>
      </c>
      <c r="R1396" s="229"/>
      <c r="S1396" s="2"/>
    </row>
    <row r="1397" spans="1:19" ht="22.5">
      <c r="A1397" s="323"/>
      <c r="B1397" s="318"/>
      <c r="C1397" s="318"/>
      <c r="D1397" s="318"/>
      <c r="E1397" s="318"/>
      <c r="F1397" s="323"/>
      <c r="G1397" s="323"/>
      <c r="H1397" s="323"/>
      <c r="I1397" s="55" t="s">
        <v>181</v>
      </c>
      <c r="J1397" s="323"/>
      <c r="K1397" s="173" t="s">
        <v>11</v>
      </c>
      <c r="L1397" s="13"/>
      <c r="M1397" s="13"/>
      <c r="N1397" s="13"/>
      <c r="O1397" s="194">
        <v>1.431</v>
      </c>
      <c r="P1397" s="39"/>
      <c r="Q1397" s="42">
        <f t="shared" si="194"/>
        <v>1.431</v>
      </c>
      <c r="R1397" s="229"/>
      <c r="S1397" s="2"/>
    </row>
    <row r="1398" spans="1:19" ht="22.5">
      <c r="A1398" s="323"/>
      <c r="B1398" s="318"/>
      <c r="C1398" s="318"/>
      <c r="D1398" s="318"/>
      <c r="E1398" s="318"/>
      <c r="F1398" s="323"/>
      <c r="G1398" s="323"/>
      <c r="H1398" s="323"/>
      <c r="I1398" s="55" t="s">
        <v>16</v>
      </c>
      <c r="J1398" s="323"/>
      <c r="K1398" s="173" t="s">
        <v>12</v>
      </c>
      <c r="L1398" s="13"/>
      <c r="M1398" s="13"/>
      <c r="N1398" s="13"/>
      <c r="O1398" s="194">
        <v>17.556000000000001</v>
      </c>
      <c r="P1398" s="39">
        <v>10.706289</v>
      </c>
      <c r="Q1398" s="42">
        <f t="shared" si="194"/>
        <v>28.262289000000003</v>
      </c>
      <c r="R1398" s="229"/>
      <c r="S1398" s="2"/>
    </row>
    <row r="1399" spans="1:19" ht="45">
      <c r="A1399" s="323"/>
      <c r="B1399" s="318"/>
      <c r="C1399" s="318"/>
      <c r="D1399" s="318"/>
      <c r="E1399" s="318"/>
      <c r="F1399" s="323"/>
      <c r="G1399" s="323"/>
      <c r="H1399" s="323"/>
      <c r="I1399" s="203" t="s">
        <v>18</v>
      </c>
      <c r="J1399" s="323"/>
      <c r="K1399" s="173" t="s">
        <v>17</v>
      </c>
      <c r="L1399" s="13"/>
      <c r="M1399" s="13"/>
      <c r="N1399" s="13"/>
      <c r="O1399" s="194">
        <v>1.669</v>
      </c>
      <c r="P1399" s="39"/>
      <c r="Q1399" s="42">
        <f t="shared" si="194"/>
        <v>1.669</v>
      </c>
      <c r="R1399" s="229"/>
      <c r="S1399" s="2"/>
    </row>
    <row r="1400" spans="1:19" ht="22.5">
      <c r="A1400" s="323"/>
      <c r="B1400" s="318"/>
      <c r="C1400" s="318"/>
      <c r="D1400" s="318"/>
      <c r="E1400" s="318"/>
      <c r="F1400" s="323"/>
      <c r="G1400" s="323"/>
      <c r="H1400" s="323"/>
      <c r="I1400" s="203" t="s">
        <v>749</v>
      </c>
      <c r="J1400" s="323"/>
      <c r="K1400" s="189" t="s">
        <v>52</v>
      </c>
      <c r="L1400" s="13"/>
      <c r="M1400" s="13"/>
      <c r="N1400" s="13"/>
      <c r="O1400" s="194"/>
      <c r="P1400" s="39">
        <v>48.050122999999999</v>
      </c>
      <c r="Q1400" s="42">
        <f t="shared" si="194"/>
        <v>48.050122999999999</v>
      </c>
      <c r="R1400" s="229"/>
      <c r="S1400" s="2"/>
    </row>
    <row r="1401" spans="1:19" ht="31.5">
      <c r="A1401" s="323"/>
      <c r="B1401" s="318"/>
      <c r="C1401" s="318"/>
      <c r="D1401" s="318"/>
      <c r="E1401" s="318"/>
      <c r="F1401" s="323"/>
      <c r="G1401" s="323"/>
      <c r="H1401" s="323"/>
      <c r="I1401" s="188" t="s">
        <v>356</v>
      </c>
      <c r="J1401" s="323"/>
      <c r="K1401" s="189" t="s">
        <v>46</v>
      </c>
      <c r="L1401" s="13"/>
      <c r="M1401" s="13"/>
      <c r="N1401" s="13"/>
      <c r="O1401" s="194">
        <v>11.5</v>
      </c>
      <c r="P1401" s="41">
        <v>6.5</v>
      </c>
      <c r="Q1401" s="42">
        <f t="shared" si="194"/>
        <v>18</v>
      </c>
      <c r="R1401" s="229"/>
      <c r="S1401" s="2"/>
    </row>
    <row r="1402" spans="1:19" ht="63">
      <c r="A1402" s="324"/>
      <c r="B1402" s="319"/>
      <c r="C1402" s="318"/>
      <c r="D1402" s="318"/>
      <c r="E1402" s="318"/>
      <c r="F1402" s="323"/>
      <c r="G1402" s="323"/>
      <c r="H1402" s="323"/>
      <c r="I1402" s="48" t="s">
        <v>357</v>
      </c>
      <c r="J1402" s="324"/>
      <c r="K1402" s="73" t="s">
        <v>82</v>
      </c>
      <c r="L1402" s="13"/>
      <c r="M1402" s="13"/>
      <c r="N1402" s="13"/>
      <c r="O1402" s="194">
        <v>1</v>
      </c>
      <c r="P1402" s="41">
        <v>0</v>
      </c>
      <c r="Q1402" s="42">
        <f t="shared" si="194"/>
        <v>1</v>
      </c>
      <c r="R1402" s="229"/>
      <c r="S1402" s="2"/>
    </row>
    <row r="1403" spans="1:19" ht="11.25" customHeight="1">
      <c r="A1403" s="322">
        <v>22</v>
      </c>
      <c r="B1403" s="317" t="s">
        <v>750</v>
      </c>
      <c r="C1403" s="318"/>
      <c r="D1403" s="318"/>
      <c r="E1403" s="318"/>
      <c r="F1403" s="323"/>
      <c r="G1403" s="323"/>
      <c r="H1403" s="323"/>
      <c r="I1403" s="172" t="s">
        <v>13</v>
      </c>
      <c r="J1403" s="325">
        <v>458</v>
      </c>
      <c r="K1403" s="204"/>
      <c r="L1403" s="13"/>
      <c r="M1403" s="13"/>
      <c r="N1403" s="13"/>
      <c r="O1403" s="30">
        <f>+O1404+O1408+O1409+O1411+O1410+O1414+O1415+O1416+O1417+O1420+O1421+O1424+O1423+O1430+O1431+O1434+O1438+O1439+O1440+O1446+O1447</f>
        <v>4010.6101299999996</v>
      </c>
      <c r="P1403" s="30">
        <f>+P1404+P1408+P1409+P1411+P1410+P1414+P1415+P1416+P1417+P1420+P1421+P1424+P1423+P1430+P1431+P1434+P1438+P1439+P1440+P1446+P1447</f>
        <v>1142.7012779999998</v>
      </c>
      <c r="Q1403" s="42">
        <f t="shared" si="194"/>
        <v>5153.3114079999996</v>
      </c>
      <c r="R1403" s="229"/>
      <c r="S1403" s="2"/>
    </row>
    <row r="1404" spans="1:19" ht="63">
      <c r="A1404" s="323"/>
      <c r="B1404" s="318"/>
      <c r="C1404" s="318"/>
      <c r="D1404" s="318"/>
      <c r="E1404" s="318"/>
      <c r="F1404" s="323"/>
      <c r="G1404" s="323"/>
      <c r="H1404" s="323"/>
      <c r="I1404" s="176" t="s">
        <v>751</v>
      </c>
      <c r="J1404" s="325"/>
      <c r="K1404" s="205" t="s">
        <v>10</v>
      </c>
      <c r="L1404" s="13"/>
      <c r="M1404" s="13"/>
      <c r="N1404" s="13"/>
      <c r="O1404" s="41">
        <f>O1405+O1406+O1407</f>
        <v>14.89903</v>
      </c>
      <c r="P1404" s="41">
        <f>P1405+P1406+P1407</f>
        <v>33.503050999999999</v>
      </c>
      <c r="Q1404" s="42">
        <f t="shared" si="194"/>
        <v>48.402080999999995</v>
      </c>
      <c r="R1404" s="229"/>
      <c r="S1404" s="2"/>
    </row>
    <row r="1405" spans="1:19" ht="22.5">
      <c r="A1405" s="323"/>
      <c r="B1405" s="318"/>
      <c r="C1405" s="318"/>
      <c r="D1405" s="318"/>
      <c r="E1405" s="318"/>
      <c r="F1405" s="323"/>
      <c r="G1405" s="323"/>
      <c r="H1405" s="323"/>
      <c r="I1405" s="177" t="s">
        <v>181</v>
      </c>
      <c r="J1405" s="325"/>
      <c r="K1405" s="206" t="s">
        <v>11</v>
      </c>
      <c r="L1405" s="13"/>
      <c r="M1405" s="13"/>
      <c r="N1405" s="13"/>
      <c r="O1405" s="194">
        <v>1.371</v>
      </c>
      <c r="P1405" s="39"/>
      <c r="Q1405" s="42">
        <f t="shared" si="194"/>
        <v>1.371</v>
      </c>
      <c r="R1405" s="229"/>
      <c r="S1405" s="2"/>
    </row>
    <row r="1406" spans="1:19" ht="22.5">
      <c r="A1406" s="323"/>
      <c r="B1406" s="318"/>
      <c r="C1406" s="318"/>
      <c r="D1406" s="318"/>
      <c r="E1406" s="318"/>
      <c r="F1406" s="323"/>
      <c r="G1406" s="323"/>
      <c r="H1406" s="323"/>
      <c r="I1406" s="177" t="s">
        <v>16</v>
      </c>
      <c r="J1406" s="325"/>
      <c r="K1406" s="206" t="s">
        <v>12</v>
      </c>
      <c r="L1406" s="13"/>
      <c r="M1406" s="13"/>
      <c r="N1406" s="13"/>
      <c r="O1406" s="194">
        <v>11.695029999999999</v>
      </c>
      <c r="P1406" s="39">
        <v>33.503050999999999</v>
      </c>
      <c r="Q1406" s="42">
        <f t="shared" si="194"/>
        <v>45.198081000000002</v>
      </c>
      <c r="R1406" s="229"/>
      <c r="S1406" s="2"/>
    </row>
    <row r="1407" spans="1:19" ht="45">
      <c r="A1407" s="323"/>
      <c r="B1407" s="318"/>
      <c r="C1407" s="318"/>
      <c r="D1407" s="318"/>
      <c r="E1407" s="318"/>
      <c r="F1407" s="323"/>
      <c r="G1407" s="323"/>
      <c r="H1407" s="323"/>
      <c r="I1407" s="177" t="s">
        <v>18</v>
      </c>
      <c r="J1407" s="325"/>
      <c r="K1407" s="206" t="s">
        <v>17</v>
      </c>
      <c r="L1407" s="13"/>
      <c r="M1407" s="13"/>
      <c r="N1407" s="13"/>
      <c r="O1407" s="194">
        <v>1.833</v>
      </c>
      <c r="P1407" s="39"/>
      <c r="Q1407" s="42">
        <f t="shared" si="194"/>
        <v>1.833</v>
      </c>
      <c r="R1407" s="229"/>
      <c r="S1407" s="2"/>
    </row>
    <row r="1408" spans="1:19" ht="31.5">
      <c r="A1408" s="323"/>
      <c r="B1408" s="318"/>
      <c r="C1408" s="318"/>
      <c r="D1408" s="318"/>
      <c r="E1408" s="318"/>
      <c r="F1408" s="323"/>
      <c r="G1408" s="323"/>
      <c r="H1408" s="323"/>
      <c r="I1408" s="176" t="s">
        <v>752</v>
      </c>
      <c r="J1408" s="325"/>
      <c r="K1408" s="205" t="s">
        <v>30</v>
      </c>
      <c r="L1408" s="13"/>
      <c r="M1408" s="13"/>
      <c r="N1408" s="13"/>
      <c r="O1408" s="194">
        <v>30.463999999999999</v>
      </c>
      <c r="P1408" s="41">
        <v>14.045534999999999</v>
      </c>
      <c r="Q1408" s="42">
        <f t="shared" si="194"/>
        <v>44.509535</v>
      </c>
      <c r="R1408" s="229"/>
      <c r="S1408" s="2"/>
    </row>
    <row r="1409" spans="1:19" ht="31.5">
      <c r="A1409" s="323"/>
      <c r="B1409" s="318"/>
      <c r="C1409" s="318"/>
      <c r="D1409" s="318"/>
      <c r="E1409" s="318"/>
      <c r="F1409" s="323"/>
      <c r="G1409" s="323"/>
      <c r="H1409" s="323"/>
      <c r="I1409" s="176" t="s">
        <v>753</v>
      </c>
      <c r="J1409" s="325"/>
      <c r="K1409" s="205" t="s">
        <v>51</v>
      </c>
      <c r="L1409" s="13"/>
      <c r="M1409" s="13"/>
      <c r="N1409" s="13"/>
      <c r="O1409" s="194">
        <v>6.9</v>
      </c>
      <c r="P1409" s="41"/>
      <c r="Q1409" s="42">
        <f t="shared" si="194"/>
        <v>6.9</v>
      </c>
      <c r="R1409" s="229"/>
      <c r="S1409" s="2"/>
    </row>
    <row r="1410" spans="1:19" ht="31.5">
      <c r="A1410" s="323"/>
      <c r="B1410" s="318"/>
      <c r="C1410" s="318"/>
      <c r="D1410" s="318"/>
      <c r="E1410" s="318"/>
      <c r="F1410" s="323"/>
      <c r="G1410" s="323"/>
      <c r="H1410" s="323"/>
      <c r="I1410" s="176" t="s">
        <v>754</v>
      </c>
      <c r="J1410" s="325"/>
      <c r="K1410" s="205" t="s">
        <v>11</v>
      </c>
      <c r="L1410" s="13"/>
      <c r="M1410" s="13"/>
      <c r="N1410" s="13"/>
      <c r="O1410" s="194">
        <v>468.37810000000002</v>
      </c>
      <c r="P1410" s="41"/>
      <c r="Q1410" s="42">
        <f t="shared" si="194"/>
        <v>468.37810000000002</v>
      </c>
      <c r="R1410" s="229"/>
      <c r="S1410" s="2"/>
    </row>
    <row r="1411" spans="1:19" ht="21">
      <c r="A1411" s="323"/>
      <c r="B1411" s="318"/>
      <c r="C1411" s="318"/>
      <c r="D1411" s="318"/>
      <c r="E1411" s="318"/>
      <c r="F1411" s="323"/>
      <c r="G1411" s="323"/>
      <c r="H1411" s="323"/>
      <c r="I1411" s="176" t="s">
        <v>107</v>
      </c>
      <c r="J1411" s="325"/>
      <c r="K1411" s="205" t="s">
        <v>135</v>
      </c>
      <c r="L1411" s="13"/>
      <c r="M1411" s="13"/>
      <c r="N1411" s="13"/>
      <c r="O1411" s="41">
        <f>O1412+O1413</f>
        <v>81.88</v>
      </c>
      <c r="P1411" s="41">
        <f>P1413</f>
        <v>110</v>
      </c>
      <c r="Q1411" s="42">
        <f t="shared" si="194"/>
        <v>191.88</v>
      </c>
      <c r="R1411" s="229"/>
      <c r="S1411" s="2"/>
    </row>
    <row r="1412" spans="1:19" ht="22.5">
      <c r="A1412" s="323"/>
      <c r="B1412" s="318"/>
      <c r="C1412" s="318"/>
      <c r="D1412" s="318"/>
      <c r="E1412" s="318"/>
      <c r="F1412" s="323"/>
      <c r="G1412" s="323"/>
      <c r="H1412" s="323"/>
      <c r="I1412" s="177" t="s">
        <v>181</v>
      </c>
      <c r="J1412" s="325"/>
      <c r="K1412" s="206" t="s">
        <v>11</v>
      </c>
      <c r="L1412" s="13"/>
      <c r="M1412" s="13"/>
      <c r="N1412" s="13"/>
      <c r="O1412" s="39">
        <v>0</v>
      </c>
      <c r="P1412" s="39"/>
      <c r="Q1412" s="42">
        <f t="shared" si="194"/>
        <v>0</v>
      </c>
      <c r="R1412" s="229"/>
      <c r="S1412" s="2"/>
    </row>
    <row r="1413" spans="1:19" ht="22.5">
      <c r="A1413" s="323"/>
      <c r="B1413" s="318"/>
      <c r="C1413" s="318"/>
      <c r="D1413" s="318"/>
      <c r="E1413" s="318"/>
      <c r="F1413" s="323"/>
      <c r="G1413" s="323"/>
      <c r="H1413" s="323"/>
      <c r="I1413" s="177" t="s">
        <v>16</v>
      </c>
      <c r="J1413" s="325"/>
      <c r="K1413" s="206" t="s">
        <v>12</v>
      </c>
      <c r="L1413" s="13"/>
      <c r="M1413" s="13"/>
      <c r="N1413" s="13"/>
      <c r="O1413" s="39">
        <v>81.88</v>
      </c>
      <c r="P1413" s="39">
        <v>110</v>
      </c>
      <c r="Q1413" s="42">
        <f t="shared" si="194"/>
        <v>191.88</v>
      </c>
      <c r="R1413" s="229"/>
      <c r="S1413" s="2"/>
    </row>
    <row r="1414" spans="1:19" ht="21">
      <c r="A1414" s="323"/>
      <c r="B1414" s="318"/>
      <c r="C1414" s="318"/>
      <c r="D1414" s="318"/>
      <c r="E1414" s="318"/>
      <c r="F1414" s="323"/>
      <c r="G1414" s="323"/>
      <c r="H1414" s="323"/>
      <c r="I1414" s="176" t="s">
        <v>29</v>
      </c>
      <c r="J1414" s="325"/>
      <c r="K1414" s="205" t="s">
        <v>53</v>
      </c>
      <c r="L1414" s="13"/>
      <c r="M1414" s="13"/>
      <c r="N1414" s="13"/>
      <c r="O1414" s="195">
        <v>0.38329999999999997</v>
      </c>
      <c r="P1414" s="41">
        <v>15.332800000000001</v>
      </c>
      <c r="Q1414" s="42">
        <f t="shared" si="194"/>
        <v>15.716100000000001</v>
      </c>
      <c r="R1414" s="229"/>
      <c r="S1414" s="2"/>
    </row>
    <row r="1415" spans="1:19" ht="21">
      <c r="A1415" s="323"/>
      <c r="B1415" s="318"/>
      <c r="C1415" s="318"/>
      <c r="D1415" s="318"/>
      <c r="E1415" s="318"/>
      <c r="F1415" s="323"/>
      <c r="G1415" s="323"/>
      <c r="H1415" s="323"/>
      <c r="I1415" s="176" t="s">
        <v>109</v>
      </c>
      <c r="J1415" s="325"/>
      <c r="K1415" s="205" t="s">
        <v>12</v>
      </c>
      <c r="L1415" s="13"/>
      <c r="M1415" s="13"/>
      <c r="N1415" s="13"/>
      <c r="O1415" s="194">
        <v>2.4</v>
      </c>
      <c r="P1415" s="41">
        <v>0</v>
      </c>
      <c r="Q1415" s="42">
        <f t="shared" si="194"/>
        <v>2.4</v>
      </c>
      <c r="R1415" s="229"/>
      <c r="S1415" s="2"/>
    </row>
    <row r="1416" spans="1:19" ht="21">
      <c r="A1416" s="323"/>
      <c r="B1416" s="318"/>
      <c r="C1416" s="318"/>
      <c r="D1416" s="318"/>
      <c r="E1416" s="318"/>
      <c r="F1416" s="323"/>
      <c r="G1416" s="323"/>
      <c r="H1416" s="323"/>
      <c r="I1416" s="176" t="s">
        <v>110</v>
      </c>
      <c r="J1416" s="325"/>
      <c r="K1416" s="205" t="s">
        <v>69</v>
      </c>
      <c r="L1416" s="13"/>
      <c r="M1416" s="13"/>
      <c r="N1416" s="13"/>
      <c r="O1416" s="41"/>
      <c r="P1416" s="41">
        <v>0</v>
      </c>
      <c r="Q1416" s="42">
        <f t="shared" si="194"/>
        <v>0</v>
      </c>
      <c r="R1416" s="229"/>
      <c r="S1416" s="2"/>
    </row>
    <row r="1417" spans="1:19" ht="21">
      <c r="A1417" s="323"/>
      <c r="B1417" s="318"/>
      <c r="C1417" s="318"/>
      <c r="D1417" s="318"/>
      <c r="E1417" s="318"/>
      <c r="F1417" s="323"/>
      <c r="G1417" s="323"/>
      <c r="H1417" s="323"/>
      <c r="I1417" s="176" t="s">
        <v>111</v>
      </c>
      <c r="J1417" s="325"/>
      <c r="K1417" s="205" t="s">
        <v>136</v>
      </c>
      <c r="L1417" s="13"/>
      <c r="M1417" s="13"/>
      <c r="N1417" s="13"/>
      <c r="O1417" s="41">
        <f>O1418+O1419</f>
        <v>0</v>
      </c>
      <c r="P1417" s="41">
        <f>P1418+P1419</f>
        <v>0</v>
      </c>
      <c r="Q1417" s="42">
        <f t="shared" si="194"/>
        <v>0</v>
      </c>
      <c r="R1417" s="229"/>
      <c r="S1417" s="2"/>
    </row>
    <row r="1418" spans="1:19" ht="22.5">
      <c r="A1418" s="323"/>
      <c r="B1418" s="318"/>
      <c r="C1418" s="318"/>
      <c r="D1418" s="318"/>
      <c r="E1418" s="318"/>
      <c r="F1418" s="323"/>
      <c r="G1418" s="323"/>
      <c r="H1418" s="323"/>
      <c r="I1418" s="177" t="s">
        <v>16</v>
      </c>
      <c r="J1418" s="325"/>
      <c r="K1418" s="206" t="s">
        <v>12</v>
      </c>
      <c r="L1418" s="13"/>
      <c r="M1418" s="13"/>
      <c r="N1418" s="13"/>
      <c r="O1418" s="39"/>
      <c r="P1418" s="39"/>
      <c r="Q1418" s="42">
        <f t="shared" si="194"/>
        <v>0</v>
      </c>
      <c r="R1418" s="229"/>
      <c r="S1418" s="2"/>
    </row>
    <row r="1419" spans="1:19" ht="22.5">
      <c r="A1419" s="323"/>
      <c r="B1419" s="318"/>
      <c r="C1419" s="318"/>
      <c r="D1419" s="318"/>
      <c r="E1419" s="318"/>
      <c r="F1419" s="323"/>
      <c r="G1419" s="323"/>
      <c r="H1419" s="323"/>
      <c r="I1419" s="177" t="s">
        <v>755</v>
      </c>
      <c r="J1419" s="325"/>
      <c r="K1419" s="207">
        <v>28</v>
      </c>
      <c r="L1419" s="13"/>
      <c r="M1419" s="13"/>
      <c r="N1419" s="13"/>
      <c r="O1419" s="39"/>
      <c r="P1419" s="39"/>
      <c r="Q1419" s="42">
        <f t="shared" si="194"/>
        <v>0</v>
      </c>
      <c r="R1419" s="229"/>
      <c r="S1419" s="2"/>
    </row>
    <row r="1420" spans="1:19" ht="31.5">
      <c r="A1420" s="323"/>
      <c r="B1420" s="318"/>
      <c r="C1420" s="318"/>
      <c r="D1420" s="318"/>
      <c r="E1420" s="318"/>
      <c r="F1420" s="323"/>
      <c r="G1420" s="323"/>
      <c r="H1420" s="323"/>
      <c r="I1420" s="176" t="s">
        <v>372</v>
      </c>
      <c r="J1420" s="325"/>
      <c r="K1420" s="205" t="s">
        <v>138</v>
      </c>
      <c r="L1420" s="13"/>
      <c r="M1420" s="13"/>
      <c r="N1420" s="13"/>
      <c r="O1420" s="194">
        <v>69.660799999999995</v>
      </c>
      <c r="P1420" s="41">
        <v>3.32</v>
      </c>
      <c r="Q1420" s="42">
        <f t="shared" si="194"/>
        <v>72.980799999999988</v>
      </c>
      <c r="R1420" s="229"/>
      <c r="S1420" s="2"/>
    </row>
    <row r="1421" spans="1:19" ht="21">
      <c r="A1421" s="323"/>
      <c r="B1421" s="318"/>
      <c r="C1421" s="318"/>
      <c r="D1421" s="318"/>
      <c r="E1421" s="318"/>
      <c r="F1421" s="323"/>
      <c r="G1421" s="323"/>
      <c r="H1421" s="323"/>
      <c r="I1421" s="176" t="s">
        <v>116</v>
      </c>
      <c r="J1421" s="325"/>
      <c r="K1421" s="205" t="s">
        <v>76</v>
      </c>
      <c r="L1421" s="13"/>
      <c r="M1421" s="13"/>
      <c r="N1421" s="13"/>
      <c r="O1421" s="41">
        <f>O1422</f>
        <v>0</v>
      </c>
      <c r="P1421" s="41">
        <f>P1422</f>
        <v>0</v>
      </c>
      <c r="Q1421" s="42">
        <f t="shared" si="194"/>
        <v>0</v>
      </c>
      <c r="R1421" s="229"/>
      <c r="S1421" s="2"/>
    </row>
    <row r="1422" spans="1:19" ht="22.5">
      <c r="A1422" s="323"/>
      <c r="B1422" s="318"/>
      <c r="C1422" s="318"/>
      <c r="D1422" s="318"/>
      <c r="E1422" s="318"/>
      <c r="F1422" s="323"/>
      <c r="G1422" s="323"/>
      <c r="H1422" s="323"/>
      <c r="I1422" s="177" t="s">
        <v>16</v>
      </c>
      <c r="J1422" s="325"/>
      <c r="K1422" s="206" t="s">
        <v>12</v>
      </c>
      <c r="L1422" s="13"/>
      <c r="M1422" s="13"/>
      <c r="N1422" s="13"/>
      <c r="O1422" s="39"/>
      <c r="P1422" s="39"/>
      <c r="Q1422" s="42">
        <f t="shared" si="194"/>
        <v>0</v>
      </c>
      <c r="R1422" s="229"/>
      <c r="S1422" s="2"/>
    </row>
    <row r="1423" spans="1:19" ht="22.5">
      <c r="A1423" s="323"/>
      <c r="B1423" s="318"/>
      <c r="C1423" s="318"/>
      <c r="D1423" s="318"/>
      <c r="E1423" s="318"/>
      <c r="F1423" s="323"/>
      <c r="G1423" s="323"/>
      <c r="H1423" s="323"/>
      <c r="I1423" s="177" t="s">
        <v>265</v>
      </c>
      <c r="J1423" s="325"/>
      <c r="K1423" s="205" t="s">
        <v>207</v>
      </c>
      <c r="L1423" s="13"/>
      <c r="M1423" s="13"/>
      <c r="N1423" s="13"/>
      <c r="O1423" s="39"/>
      <c r="P1423" s="39">
        <v>5</v>
      </c>
      <c r="Q1423" s="42">
        <f t="shared" si="194"/>
        <v>5</v>
      </c>
      <c r="R1423" s="229"/>
      <c r="S1423" s="2"/>
    </row>
    <row r="1424" spans="1:19">
      <c r="A1424" s="323"/>
      <c r="B1424" s="318"/>
      <c r="C1424" s="318"/>
      <c r="D1424" s="318"/>
      <c r="E1424" s="318"/>
      <c r="F1424" s="323"/>
      <c r="G1424" s="323"/>
      <c r="H1424" s="323"/>
      <c r="I1424" s="176" t="s">
        <v>122</v>
      </c>
      <c r="J1424" s="325"/>
      <c r="K1424" s="205" t="s">
        <v>142</v>
      </c>
      <c r="L1424" s="13"/>
      <c r="M1424" s="13"/>
      <c r="N1424" s="13"/>
      <c r="O1424" s="41">
        <f>O1425+O1426+O1427+O1428+O1429</f>
        <v>2661.8629999999998</v>
      </c>
      <c r="P1424" s="41">
        <f>P1425+P1426+P1427+P1428+P1429</f>
        <v>495.36270000000002</v>
      </c>
      <c r="Q1424" s="42">
        <f t="shared" si="194"/>
        <v>3157.2257</v>
      </c>
      <c r="R1424" s="229"/>
      <c r="S1424" s="2"/>
    </row>
    <row r="1425" spans="1:19" ht="22.5">
      <c r="A1425" s="323"/>
      <c r="B1425" s="318"/>
      <c r="C1425" s="318"/>
      <c r="D1425" s="318"/>
      <c r="E1425" s="318"/>
      <c r="F1425" s="323"/>
      <c r="G1425" s="323"/>
      <c r="H1425" s="323"/>
      <c r="I1425" s="177" t="s">
        <v>181</v>
      </c>
      <c r="J1425" s="325"/>
      <c r="K1425" s="206" t="s">
        <v>11</v>
      </c>
      <c r="L1425" s="13"/>
      <c r="M1425" s="13"/>
      <c r="N1425" s="13"/>
      <c r="O1425" s="39"/>
      <c r="P1425" s="39">
        <v>0</v>
      </c>
      <c r="Q1425" s="42">
        <f t="shared" si="194"/>
        <v>0</v>
      </c>
      <c r="R1425" s="229"/>
      <c r="S1425" s="2"/>
    </row>
    <row r="1426" spans="1:19" ht="22.5">
      <c r="A1426" s="323"/>
      <c r="B1426" s="318"/>
      <c r="C1426" s="318"/>
      <c r="D1426" s="318"/>
      <c r="E1426" s="318"/>
      <c r="F1426" s="323"/>
      <c r="G1426" s="323"/>
      <c r="H1426" s="323"/>
      <c r="I1426" s="177" t="s">
        <v>16</v>
      </c>
      <c r="J1426" s="325"/>
      <c r="K1426" s="206" t="s">
        <v>12</v>
      </c>
      <c r="L1426" s="13"/>
      <c r="M1426" s="13"/>
      <c r="N1426" s="13"/>
      <c r="O1426" s="39"/>
      <c r="P1426" s="39"/>
      <c r="Q1426" s="42">
        <f t="shared" si="194"/>
        <v>0</v>
      </c>
      <c r="R1426" s="229"/>
      <c r="S1426" s="2"/>
    </row>
    <row r="1427" spans="1:19" ht="22.5">
      <c r="A1427" s="323"/>
      <c r="B1427" s="318"/>
      <c r="C1427" s="318"/>
      <c r="D1427" s="318"/>
      <c r="E1427" s="318"/>
      <c r="F1427" s="323"/>
      <c r="G1427" s="323"/>
      <c r="H1427" s="323"/>
      <c r="I1427" s="196" t="s">
        <v>33</v>
      </c>
      <c r="J1427" s="325"/>
      <c r="K1427" s="208" t="s">
        <v>40</v>
      </c>
      <c r="L1427" s="13"/>
      <c r="M1427" s="13"/>
      <c r="N1427" s="13"/>
      <c r="O1427" s="39"/>
      <c r="P1427" s="39">
        <v>255.36269999999999</v>
      </c>
      <c r="Q1427" s="42">
        <f t="shared" si="194"/>
        <v>255.36269999999999</v>
      </c>
      <c r="R1427" s="229"/>
      <c r="S1427" s="2"/>
    </row>
    <row r="1428" spans="1:19" ht="33.75">
      <c r="A1428" s="323"/>
      <c r="B1428" s="318"/>
      <c r="C1428" s="318"/>
      <c r="D1428" s="318"/>
      <c r="E1428" s="318"/>
      <c r="F1428" s="323"/>
      <c r="G1428" s="323"/>
      <c r="H1428" s="323"/>
      <c r="I1428" s="209" t="s">
        <v>72</v>
      </c>
      <c r="J1428" s="325"/>
      <c r="K1428" s="210" t="s">
        <v>56</v>
      </c>
      <c r="L1428" s="13"/>
      <c r="M1428" s="13"/>
      <c r="N1428" s="13"/>
      <c r="O1428" s="39">
        <v>2061.8629999999998</v>
      </c>
      <c r="P1428" s="39">
        <v>240</v>
      </c>
      <c r="Q1428" s="42">
        <f t="shared" si="194"/>
        <v>2301.8629999999998</v>
      </c>
      <c r="R1428" s="229"/>
      <c r="S1428" s="2"/>
    </row>
    <row r="1429" spans="1:19" ht="45">
      <c r="A1429" s="323"/>
      <c r="B1429" s="318"/>
      <c r="C1429" s="318"/>
      <c r="D1429" s="318"/>
      <c r="E1429" s="318"/>
      <c r="F1429" s="323"/>
      <c r="G1429" s="323"/>
      <c r="H1429" s="323"/>
      <c r="I1429" s="211" t="s">
        <v>18</v>
      </c>
      <c r="J1429" s="325"/>
      <c r="K1429" s="212" t="s">
        <v>17</v>
      </c>
      <c r="L1429" s="13"/>
      <c r="M1429" s="13"/>
      <c r="N1429" s="13"/>
      <c r="O1429" s="39">
        <v>600</v>
      </c>
      <c r="P1429" s="39"/>
      <c r="Q1429" s="42">
        <f t="shared" si="194"/>
        <v>600</v>
      </c>
      <c r="R1429" s="229"/>
      <c r="S1429" s="2"/>
    </row>
    <row r="1430" spans="1:19" ht="42">
      <c r="A1430" s="323"/>
      <c r="B1430" s="318"/>
      <c r="C1430" s="318"/>
      <c r="D1430" s="318"/>
      <c r="E1430" s="318"/>
      <c r="F1430" s="323"/>
      <c r="G1430" s="323"/>
      <c r="H1430" s="323"/>
      <c r="I1430" s="176" t="s">
        <v>756</v>
      </c>
      <c r="J1430" s="325"/>
      <c r="K1430" s="205" t="s">
        <v>144</v>
      </c>
      <c r="L1430" s="13"/>
      <c r="M1430" s="13"/>
      <c r="N1430" s="13"/>
      <c r="O1430" s="41"/>
      <c r="P1430" s="41"/>
      <c r="Q1430" s="42">
        <f t="shared" si="194"/>
        <v>0</v>
      </c>
      <c r="R1430" s="229"/>
      <c r="S1430" s="2"/>
    </row>
    <row r="1431" spans="1:19" ht="42">
      <c r="A1431" s="323"/>
      <c r="B1431" s="318"/>
      <c r="C1431" s="318"/>
      <c r="D1431" s="318"/>
      <c r="E1431" s="318"/>
      <c r="F1431" s="323"/>
      <c r="G1431" s="323"/>
      <c r="H1431" s="323"/>
      <c r="I1431" s="176" t="s">
        <v>303</v>
      </c>
      <c r="J1431" s="325"/>
      <c r="K1431" s="205" t="s">
        <v>171</v>
      </c>
      <c r="L1431" s="13"/>
      <c r="M1431" s="13"/>
      <c r="N1431" s="13"/>
      <c r="O1431" s="41">
        <f>O1432+O1433</f>
        <v>61.6402</v>
      </c>
      <c r="P1431" s="41">
        <f>P1433</f>
        <v>0</v>
      </c>
      <c r="Q1431" s="42">
        <f t="shared" si="194"/>
        <v>61.6402</v>
      </c>
      <c r="R1431" s="229"/>
      <c r="S1431" s="2"/>
    </row>
    <row r="1432" spans="1:19" ht="22.5">
      <c r="A1432" s="323"/>
      <c r="B1432" s="318"/>
      <c r="C1432" s="318"/>
      <c r="D1432" s="318"/>
      <c r="E1432" s="318"/>
      <c r="F1432" s="323"/>
      <c r="G1432" s="323"/>
      <c r="H1432" s="323"/>
      <c r="I1432" s="177" t="s">
        <v>181</v>
      </c>
      <c r="J1432" s="325"/>
      <c r="K1432" s="206" t="s">
        <v>11</v>
      </c>
      <c r="L1432" s="13"/>
      <c r="M1432" s="13"/>
      <c r="N1432" s="13"/>
      <c r="O1432" s="39">
        <v>0</v>
      </c>
      <c r="P1432" s="39"/>
      <c r="Q1432" s="42">
        <f t="shared" si="194"/>
        <v>0</v>
      </c>
      <c r="R1432" s="229"/>
      <c r="S1432" s="2"/>
    </row>
    <row r="1433" spans="1:19" ht="22.5">
      <c r="A1433" s="323"/>
      <c r="B1433" s="318"/>
      <c r="C1433" s="318"/>
      <c r="D1433" s="318"/>
      <c r="E1433" s="318"/>
      <c r="F1433" s="323"/>
      <c r="G1433" s="323"/>
      <c r="H1433" s="323"/>
      <c r="I1433" s="177" t="s">
        <v>16</v>
      </c>
      <c r="J1433" s="325"/>
      <c r="K1433" s="206" t="s">
        <v>12</v>
      </c>
      <c r="L1433" s="13"/>
      <c r="M1433" s="13"/>
      <c r="N1433" s="13"/>
      <c r="O1433" s="194">
        <v>61.6402</v>
      </c>
      <c r="P1433" s="39">
        <v>0</v>
      </c>
      <c r="Q1433" s="42">
        <f t="shared" si="194"/>
        <v>61.6402</v>
      </c>
      <c r="R1433" s="229"/>
      <c r="S1433" s="2"/>
    </row>
    <row r="1434" spans="1:19" ht="31.5">
      <c r="A1434" s="323"/>
      <c r="B1434" s="318"/>
      <c r="C1434" s="318"/>
      <c r="D1434" s="318"/>
      <c r="E1434" s="318"/>
      <c r="F1434" s="323"/>
      <c r="G1434" s="323"/>
      <c r="H1434" s="323"/>
      <c r="I1434" s="176" t="s">
        <v>125</v>
      </c>
      <c r="J1434" s="325"/>
      <c r="K1434" s="205" t="s">
        <v>146</v>
      </c>
      <c r="L1434" s="13"/>
      <c r="M1434" s="13"/>
      <c r="N1434" s="13"/>
      <c r="O1434" s="41">
        <f>O1435+O1436+O1437</f>
        <v>51</v>
      </c>
      <c r="P1434" s="41">
        <f>P1435+P1436+P1437</f>
        <v>400</v>
      </c>
      <c r="Q1434" s="42">
        <f t="shared" si="194"/>
        <v>451</v>
      </c>
      <c r="R1434" s="229"/>
      <c r="S1434" s="2"/>
    </row>
    <row r="1435" spans="1:19" ht="22.5">
      <c r="A1435" s="323"/>
      <c r="B1435" s="318"/>
      <c r="C1435" s="318"/>
      <c r="D1435" s="318"/>
      <c r="E1435" s="318"/>
      <c r="F1435" s="323"/>
      <c r="G1435" s="323"/>
      <c r="H1435" s="323"/>
      <c r="I1435" s="177" t="s">
        <v>181</v>
      </c>
      <c r="J1435" s="325"/>
      <c r="K1435" s="206" t="s">
        <v>11</v>
      </c>
      <c r="L1435" s="13"/>
      <c r="M1435" s="13"/>
      <c r="N1435" s="13"/>
      <c r="O1435" s="41"/>
      <c r="P1435" s="41"/>
      <c r="Q1435" s="42">
        <f t="shared" si="194"/>
        <v>0</v>
      </c>
      <c r="R1435" s="229"/>
      <c r="S1435" s="2"/>
    </row>
    <row r="1436" spans="1:19" ht="22.5">
      <c r="A1436" s="323"/>
      <c r="B1436" s="318"/>
      <c r="C1436" s="318"/>
      <c r="D1436" s="318"/>
      <c r="E1436" s="318"/>
      <c r="F1436" s="323"/>
      <c r="G1436" s="323"/>
      <c r="H1436" s="323"/>
      <c r="I1436" s="177" t="s">
        <v>16</v>
      </c>
      <c r="J1436" s="325"/>
      <c r="K1436" s="206" t="s">
        <v>12</v>
      </c>
      <c r="L1436" s="13"/>
      <c r="M1436" s="13"/>
      <c r="N1436" s="13"/>
      <c r="O1436" s="194">
        <v>51</v>
      </c>
      <c r="P1436" s="39"/>
      <c r="Q1436" s="42">
        <f t="shared" si="194"/>
        <v>51</v>
      </c>
      <c r="R1436" s="229"/>
      <c r="S1436" s="2"/>
    </row>
    <row r="1437" spans="1:19" ht="22.5">
      <c r="A1437" s="323"/>
      <c r="B1437" s="318"/>
      <c r="C1437" s="318"/>
      <c r="D1437" s="318"/>
      <c r="E1437" s="318"/>
      <c r="F1437" s="323"/>
      <c r="G1437" s="323"/>
      <c r="H1437" s="323"/>
      <c r="I1437" s="177" t="s">
        <v>33</v>
      </c>
      <c r="J1437" s="325"/>
      <c r="K1437" s="206" t="s">
        <v>40</v>
      </c>
      <c r="L1437" s="13"/>
      <c r="M1437" s="13"/>
      <c r="N1437" s="13"/>
      <c r="O1437" s="39"/>
      <c r="P1437" s="39">
        <v>400</v>
      </c>
      <c r="Q1437" s="42">
        <f t="shared" si="194"/>
        <v>400</v>
      </c>
      <c r="R1437" s="229"/>
      <c r="S1437" s="2"/>
    </row>
    <row r="1438" spans="1:19" ht="21">
      <c r="A1438" s="323"/>
      <c r="B1438" s="318"/>
      <c r="C1438" s="318"/>
      <c r="D1438" s="318"/>
      <c r="E1438" s="318"/>
      <c r="F1438" s="323"/>
      <c r="G1438" s="323"/>
      <c r="H1438" s="323"/>
      <c r="I1438" s="176" t="s">
        <v>757</v>
      </c>
      <c r="J1438" s="325"/>
      <c r="K1438" s="205" t="s">
        <v>49</v>
      </c>
      <c r="L1438" s="13"/>
      <c r="M1438" s="13"/>
      <c r="N1438" s="13"/>
      <c r="O1438" s="194">
        <v>55.427</v>
      </c>
      <c r="P1438" s="41"/>
      <c r="Q1438" s="42">
        <f t="shared" si="194"/>
        <v>55.427</v>
      </c>
      <c r="R1438" s="229"/>
      <c r="S1438" s="2"/>
    </row>
    <row r="1439" spans="1:19" ht="52.5">
      <c r="A1439" s="323"/>
      <c r="B1439" s="318"/>
      <c r="C1439" s="318"/>
      <c r="D1439" s="318"/>
      <c r="E1439" s="318"/>
      <c r="F1439" s="323"/>
      <c r="G1439" s="323"/>
      <c r="H1439" s="323"/>
      <c r="I1439" s="176" t="s">
        <v>758</v>
      </c>
      <c r="J1439" s="325"/>
      <c r="K1439" s="205" t="s">
        <v>154</v>
      </c>
      <c r="L1439" s="13"/>
      <c r="M1439" s="13"/>
      <c r="N1439" s="13"/>
      <c r="O1439" s="41"/>
      <c r="P1439" s="41"/>
      <c r="Q1439" s="42">
        <f t="shared" si="194"/>
        <v>0</v>
      </c>
      <c r="R1439" s="229"/>
      <c r="S1439" s="2"/>
    </row>
    <row r="1440" spans="1:19" ht="63">
      <c r="A1440" s="323"/>
      <c r="B1440" s="318"/>
      <c r="C1440" s="318"/>
      <c r="D1440" s="318"/>
      <c r="E1440" s="318"/>
      <c r="F1440" s="323"/>
      <c r="G1440" s="323"/>
      <c r="H1440" s="323"/>
      <c r="I1440" s="176" t="s">
        <v>233</v>
      </c>
      <c r="J1440" s="325"/>
      <c r="K1440" s="205" t="s">
        <v>147</v>
      </c>
      <c r="L1440" s="13"/>
      <c r="M1440" s="13"/>
      <c r="N1440" s="13"/>
      <c r="O1440" s="41">
        <f>O1441+O1442+O1443+O1444+O1445</f>
        <v>377.06819999999999</v>
      </c>
      <c r="P1440" s="41">
        <f>P1441+P1442+P1443+P1444+P1445</f>
        <v>0</v>
      </c>
      <c r="Q1440" s="42">
        <f t="shared" si="194"/>
        <v>377.06819999999999</v>
      </c>
      <c r="R1440" s="229"/>
      <c r="S1440" s="2"/>
    </row>
    <row r="1441" spans="1:19" ht="22.5">
      <c r="A1441" s="323"/>
      <c r="B1441" s="318"/>
      <c r="C1441" s="318"/>
      <c r="D1441" s="318"/>
      <c r="E1441" s="318"/>
      <c r="F1441" s="323"/>
      <c r="G1441" s="323"/>
      <c r="H1441" s="323"/>
      <c r="I1441" s="177" t="s">
        <v>181</v>
      </c>
      <c r="J1441" s="325"/>
      <c r="K1441" s="206" t="s">
        <v>11</v>
      </c>
      <c r="L1441" s="13"/>
      <c r="M1441" s="13"/>
      <c r="N1441" s="13"/>
      <c r="O1441" s="39">
        <v>0</v>
      </c>
      <c r="P1441" s="39"/>
      <c r="Q1441" s="42">
        <f t="shared" si="194"/>
        <v>0</v>
      </c>
      <c r="R1441" s="229"/>
      <c r="S1441" s="2"/>
    </row>
    <row r="1442" spans="1:19" ht="22.5">
      <c r="A1442" s="323"/>
      <c r="B1442" s="318"/>
      <c r="C1442" s="318"/>
      <c r="D1442" s="318"/>
      <c r="E1442" s="318"/>
      <c r="F1442" s="323"/>
      <c r="G1442" s="323"/>
      <c r="H1442" s="323"/>
      <c r="I1442" s="177" t="s">
        <v>16</v>
      </c>
      <c r="J1442" s="325"/>
      <c r="K1442" s="206" t="s">
        <v>12</v>
      </c>
      <c r="L1442" s="13"/>
      <c r="M1442" s="13"/>
      <c r="N1442" s="13"/>
      <c r="O1442" s="213"/>
      <c r="P1442" s="39"/>
      <c r="Q1442" s="42">
        <f t="shared" si="194"/>
        <v>0</v>
      </c>
      <c r="R1442" s="229"/>
      <c r="S1442" s="2"/>
    </row>
    <row r="1443" spans="1:19" ht="22.5">
      <c r="A1443" s="323"/>
      <c r="B1443" s="318"/>
      <c r="C1443" s="318"/>
      <c r="D1443" s="318"/>
      <c r="E1443" s="318"/>
      <c r="F1443" s="323"/>
      <c r="G1443" s="323"/>
      <c r="H1443" s="323"/>
      <c r="I1443" s="177" t="s">
        <v>33</v>
      </c>
      <c r="J1443" s="325"/>
      <c r="K1443" s="206" t="s">
        <v>40</v>
      </c>
      <c r="L1443" s="13"/>
      <c r="M1443" s="13"/>
      <c r="N1443" s="13"/>
      <c r="O1443" s="194">
        <v>23.891500000000001</v>
      </c>
      <c r="P1443" s="39"/>
      <c r="Q1443" s="42">
        <f t="shared" si="194"/>
        <v>23.891500000000001</v>
      </c>
      <c r="R1443" s="229"/>
      <c r="S1443" s="2"/>
    </row>
    <row r="1444" spans="1:19" ht="33.75">
      <c r="A1444" s="323"/>
      <c r="B1444" s="318"/>
      <c r="C1444" s="318"/>
      <c r="D1444" s="318"/>
      <c r="E1444" s="318"/>
      <c r="F1444" s="323"/>
      <c r="G1444" s="323"/>
      <c r="H1444" s="323"/>
      <c r="I1444" s="177" t="s">
        <v>72</v>
      </c>
      <c r="J1444" s="325"/>
      <c r="K1444" s="206" t="s">
        <v>56</v>
      </c>
      <c r="L1444" s="13"/>
      <c r="M1444" s="13"/>
      <c r="N1444" s="13"/>
      <c r="O1444" s="194"/>
      <c r="P1444" s="39"/>
      <c r="Q1444" s="42">
        <f t="shared" si="194"/>
        <v>0</v>
      </c>
      <c r="R1444" s="229"/>
      <c r="S1444" s="2"/>
    </row>
    <row r="1445" spans="1:19" ht="45">
      <c r="A1445" s="323"/>
      <c r="B1445" s="318"/>
      <c r="C1445" s="318"/>
      <c r="D1445" s="318"/>
      <c r="E1445" s="318"/>
      <c r="F1445" s="323"/>
      <c r="G1445" s="323"/>
      <c r="H1445" s="323"/>
      <c r="I1445" s="177" t="s">
        <v>18</v>
      </c>
      <c r="J1445" s="325"/>
      <c r="K1445" s="206" t="s">
        <v>17</v>
      </c>
      <c r="L1445" s="13"/>
      <c r="M1445" s="13"/>
      <c r="N1445" s="13"/>
      <c r="O1445" s="194">
        <v>353.17669999999998</v>
      </c>
      <c r="P1445" s="39">
        <v>0</v>
      </c>
      <c r="Q1445" s="42">
        <f t="shared" si="194"/>
        <v>353.17669999999998</v>
      </c>
      <c r="R1445" s="229"/>
      <c r="S1445" s="2"/>
    </row>
    <row r="1446" spans="1:19" ht="52.5">
      <c r="A1446" s="323"/>
      <c r="B1446" s="318"/>
      <c r="C1446" s="318"/>
      <c r="D1446" s="318"/>
      <c r="E1446" s="318"/>
      <c r="F1446" s="323"/>
      <c r="G1446" s="323"/>
      <c r="H1446" s="323"/>
      <c r="I1446" s="176" t="s">
        <v>127</v>
      </c>
      <c r="J1446" s="325"/>
      <c r="K1446" s="205" t="s">
        <v>150</v>
      </c>
      <c r="L1446" s="13"/>
      <c r="M1446" s="13"/>
      <c r="N1446" s="13"/>
      <c r="O1446" s="41">
        <v>0</v>
      </c>
      <c r="P1446" s="41"/>
      <c r="Q1446" s="42">
        <f t="shared" si="194"/>
        <v>0</v>
      </c>
      <c r="R1446" s="229"/>
      <c r="S1446" s="2"/>
    </row>
    <row r="1447" spans="1:19" ht="42">
      <c r="A1447" s="324"/>
      <c r="B1447" s="319"/>
      <c r="C1447" s="318"/>
      <c r="D1447" s="318"/>
      <c r="E1447" s="318"/>
      <c r="F1447" s="323"/>
      <c r="G1447" s="323"/>
      <c r="H1447" s="323"/>
      <c r="I1447" s="176" t="s">
        <v>97</v>
      </c>
      <c r="J1447" s="325"/>
      <c r="K1447" s="205" t="s">
        <v>98</v>
      </c>
      <c r="L1447" s="13"/>
      <c r="M1447" s="13"/>
      <c r="N1447" s="13"/>
      <c r="O1447" s="194">
        <v>128.6465</v>
      </c>
      <c r="P1447" s="41">
        <v>66.137191999999999</v>
      </c>
      <c r="Q1447" s="42">
        <f t="shared" si="194"/>
        <v>194.783692</v>
      </c>
      <c r="R1447" s="229"/>
      <c r="S1447" s="2"/>
    </row>
    <row r="1448" spans="1:19" ht="11.25" customHeight="1">
      <c r="A1448" s="322">
        <v>23</v>
      </c>
      <c r="B1448" s="317" t="s">
        <v>759</v>
      </c>
      <c r="C1448" s="318"/>
      <c r="D1448" s="318"/>
      <c r="E1448" s="318"/>
      <c r="F1448" s="323"/>
      <c r="G1448" s="323"/>
      <c r="H1448" s="323"/>
      <c r="I1448" s="172" t="s">
        <v>13</v>
      </c>
      <c r="J1448" s="325">
        <v>450</v>
      </c>
      <c r="K1448" s="237"/>
      <c r="L1448" s="13"/>
      <c r="M1448" s="13"/>
      <c r="N1448" s="13"/>
      <c r="O1448" s="42">
        <f>+O1449+O1453+O1454+O1455+O1456+O1457+O1461+O1462+O1464+O1465+O1466+O1467+O1468+O1469+O1470+O1471+O1472+O1473</f>
        <v>8069.1751000000004</v>
      </c>
      <c r="P1448" s="42">
        <f>+P1449+P1453+P1454+P1455+P1456+P1457+P1461+P1462+P1464+P1465+P1466+P1467+P1468+P1469+P1470+P1471+P1472+P1473</f>
        <v>2595.3424830000004</v>
      </c>
      <c r="Q1448" s="42">
        <f t="shared" si="194"/>
        <v>10664.517583000001</v>
      </c>
      <c r="R1448" s="229"/>
      <c r="S1448" s="2"/>
    </row>
    <row r="1449" spans="1:19" ht="94.5">
      <c r="A1449" s="323"/>
      <c r="B1449" s="318"/>
      <c r="C1449" s="318"/>
      <c r="D1449" s="318"/>
      <c r="E1449" s="318"/>
      <c r="F1449" s="323"/>
      <c r="G1449" s="323"/>
      <c r="H1449" s="323"/>
      <c r="I1449" s="176" t="s">
        <v>760</v>
      </c>
      <c r="J1449" s="325"/>
      <c r="K1449" s="73" t="s">
        <v>10</v>
      </c>
      <c r="L1449" s="13"/>
      <c r="M1449" s="13"/>
      <c r="N1449" s="45"/>
      <c r="O1449" s="54">
        <f>O1450+O1451+O1452</f>
        <v>61.347999999999999</v>
      </c>
      <c r="P1449" s="41">
        <f>P1450+P1451+P1452</f>
        <v>36.343145999999997</v>
      </c>
      <c r="Q1449" s="42">
        <f t="shared" si="194"/>
        <v>97.691146000000003</v>
      </c>
      <c r="R1449" s="229"/>
      <c r="S1449" s="2"/>
    </row>
    <row r="1450" spans="1:19" ht="22.5">
      <c r="A1450" s="323"/>
      <c r="B1450" s="318"/>
      <c r="C1450" s="318"/>
      <c r="D1450" s="318"/>
      <c r="E1450" s="318"/>
      <c r="F1450" s="323"/>
      <c r="G1450" s="323"/>
      <c r="H1450" s="323"/>
      <c r="I1450" s="177" t="s">
        <v>181</v>
      </c>
      <c r="J1450" s="325"/>
      <c r="K1450" s="173" t="s">
        <v>11</v>
      </c>
      <c r="L1450" s="13"/>
      <c r="M1450" s="13"/>
      <c r="N1450" s="45"/>
      <c r="O1450" s="195">
        <v>0.66200000000000003</v>
      </c>
      <c r="P1450" s="39"/>
      <c r="Q1450" s="42">
        <f t="shared" si="194"/>
        <v>0.66200000000000003</v>
      </c>
      <c r="R1450" s="229"/>
      <c r="S1450" s="2"/>
    </row>
    <row r="1451" spans="1:19" ht="22.5">
      <c r="A1451" s="323"/>
      <c r="B1451" s="318"/>
      <c r="C1451" s="318"/>
      <c r="D1451" s="318"/>
      <c r="E1451" s="318"/>
      <c r="F1451" s="323"/>
      <c r="G1451" s="323"/>
      <c r="H1451" s="323"/>
      <c r="I1451" s="177" t="s">
        <v>16</v>
      </c>
      <c r="J1451" s="325"/>
      <c r="K1451" s="173" t="s">
        <v>12</v>
      </c>
      <c r="L1451" s="13"/>
      <c r="M1451" s="13"/>
      <c r="N1451" s="45"/>
      <c r="O1451" s="194">
        <v>60.124000000000002</v>
      </c>
      <c r="P1451" s="39">
        <v>36.343145999999997</v>
      </c>
      <c r="Q1451" s="42">
        <f t="shared" si="194"/>
        <v>96.467146</v>
      </c>
      <c r="R1451" s="229"/>
      <c r="S1451" s="2"/>
    </row>
    <row r="1452" spans="1:19" ht="45">
      <c r="A1452" s="323"/>
      <c r="B1452" s="318"/>
      <c r="C1452" s="318"/>
      <c r="D1452" s="318"/>
      <c r="E1452" s="318"/>
      <c r="F1452" s="323"/>
      <c r="G1452" s="323"/>
      <c r="H1452" s="323"/>
      <c r="I1452" s="177" t="s">
        <v>18</v>
      </c>
      <c r="J1452" s="325"/>
      <c r="K1452" s="173" t="s">
        <v>17</v>
      </c>
      <c r="L1452" s="13"/>
      <c r="M1452" s="13"/>
      <c r="N1452" s="45"/>
      <c r="O1452" s="195">
        <v>0.56200000000000006</v>
      </c>
      <c r="P1452" s="39"/>
      <c r="Q1452" s="42">
        <f t="shared" si="194"/>
        <v>0.56200000000000006</v>
      </c>
      <c r="R1452" s="229"/>
      <c r="S1452" s="2"/>
    </row>
    <row r="1453" spans="1:19" ht="21">
      <c r="A1453" s="323"/>
      <c r="B1453" s="318"/>
      <c r="C1453" s="318"/>
      <c r="D1453" s="318"/>
      <c r="E1453" s="318"/>
      <c r="F1453" s="323"/>
      <c r="G1453" s="323"/>
      <c r="H1453" s="323"/>
      <c r="I1453" s="176" t="s">
        <v>157</v>
      </c>
      <c r="J1453" s="325"/>
      <c r="K1453" s="73" t="s">
        <v>30</v>
      </c>
      <c r="L1453" s="13"/>
      <c r="M1453" s="13"/>
      <c r="N1453" s="45"/>
      <c r="O1453" s="194">
        <v>1.1672</v>
      </c>
      <c r="P1453" s="41">
        <v>1.303858</v>
      </c>
      <c r="Q1453" s="42">
        <f t="shared" si="194"/>
        <v>2.4710580000000002</v>
      </c>
      <c r="R1453" s="229"/>
      <c r="S1453" s="2"/>
    </row>
    <row r="1454" spans="1:19" ht="31.5">
      <c r="A1454" s="323"/>
      <c r="B1454" s="318"/>
      <c r="C1454" s="318"/>
      <c r="D1454" s="318"/>
      <c r="E1454" s="318"/>
      <c r="F1454" s="323"/>
      <c r="G1454" s="323"/>
      <c r="H1454" s="323"/>
      <c r="I1454" s="176" t="s">
        <v>309</v>
      </c>
      <c r="J1454" s="325"/>
      <c r="K1454" s="73" t="s">
        <v>31</v>
      </c>
      <c r="L1454" s="13"/>
      <c r="M1454" s="13"/>
      <c r="N1454" s="45"/>
      <c r="O1454" s="194">
        <v>27.037299999999998</v>
      </c>
      <c r="P1454" s="41">
        <v>12.4504</v>
      </c>
      <c r="Q1454" s="42">
        <f t="shared" si="194"/>
        <v>39.487699999999997</v>
      </c>
      <c r="R1454" s="229"/>
      <c r="S1454" s="2"/>
    </row>
    <row r="1455" spans="1:19" ht="31.5">
      <c r="A1455" s="323"/>
      <c r="B1455" s="318"/>
      <c r="C1455" s="318"/>
      <c r="D1455" s="318"/>
      <c r="E1455" s="318"/>
      <c r="F1455" s="323"/>
      <c r="G1455" s="323"/>
      <c r="H1455" s="323"/>
      <c r="I1455" s="176" t="s">
        <v>159</v>
      </c>
      <c r="J1455" s="325"/>
      <c r="K1455" s="73" t="s">
        <v>44</v>
      </c>
      <c r="L1455" s="13"/>
      <c r="M1455" s="13"/>
      <c r="N1455" s="45"/>
      <c r="O1455" s="195">
        <v>3.2000000000000001E-2</v>
      </c>
      <c r="P1455" s="41">
        <v>1.0999999999999999E-2</v>
      </c>
      <c r="Q1455" s="42">
        <f t="shared" si="194"/>
        <v>4.2999999999999997E-2</v>
      </c>
      <c r="R1455" s="229"/>
      <c r="S1455" s="2"/>
    </row>
    <row r="1456" spans="1:19">
      <c r="A1456" s="323"/>
      <c r="B1456" s="318"/>
      <c r="C1456" s="318"/>
      <c r="D1456" s="318"/>
      <c r="E1456" s="318"/>
      <c r="F1456" s="323"/>
      <c r="G1456" s="323"/>
      <c r="H1456" s="323"/>
      <c r="I1456" s="176"/>
      <c r="J1456" s="325"/>
      <c r="K1456" s="73" t="s">
        <v>45</v>
      </c>
      <c r="L1456" s="13"/>
      <c r="M1456" s="13"/>
      <c r="N1456" s="45"/>
      <c r="O1456" s="195"/>
      <c r="P1456" s="41">
        <v>2518.04</v>
      </c>
      <c r="Q1456" s="42">
        <f t="shared" si="194"/>
        <v>2518.04</v>
      </c>
      <c r="R1456" s="229"/>
      <c r="S1456" s="2"/>
    </row>
    <row r="1457" spans="1:19" ht="31.5">
      <c r="A1457" s="323"/>
      <c r="B1457" s="318"/>
      <c r="C1457" s="318"/>
      <c r="D1457" s="318"/>
      <c r="E1457" s="318"/>
      <c r="F1457" s="323"/>
      <c r="G1457" s="323"/>
      <c r="H1457" s="323"/>
      <c r="I1457" s="176" t="s">
        <v>311</v>
      </c>
      <c r="J1457" s="325"/>
      <c r="K1457" s="73" t="s">
        <v>135</v>
      </c>
      <c r="L1457" s="13"/>
      <c r="M1457" s="13"/>
      <c r="N1457" s="45"/>
      <c r="O1457" s="41">
        <f>O1458+O1459+O1460</f>
        <v>0</v>
      </c>
      <c r="P1457" s="41">
        <f>P1458+P1459+P1460</f>
        <v>0</v>
      </c>
      <c r="Q1457" s="42">
        <f t="shared" si="194"/>
        <v>0</v>
      </c>
      <c r="R1457" s="229"/>
      <c r="S1457" s="2"/>
    </row>
    <row r="1458" spans="1:19" ht="78.75">
      <c r="A1458" s="323"/>
      <c r="B1458" s="318"/>
      <c r="C1458" s="318"/>
      <c r="D1458" s="318"/>
      <c r="E1458" s="318"/>
      <c r="F1458" s="323"/>
      <c r="G1458" s="323"/>
      <c r="H1458" s="323"/>
      <c r="I1458" s="177" t="s">
        <v>312</v>
      </c>
      <c r="J1458" s="325"/>
      <c r="K1458" s="173" t="s">
        <v>74</v>
      </c>
      <c r="L1458" s="13"/>
      <c r="M1458" s="13"/>
      <c r="N1458" s="45"/>
      <c r="O1458" s="39"/>
      <c r="P1458" s="39"/>
      <c r="Q1458" s="42">
        <f t="shared" si="194"/>
        <v>0</v>
      </c>
      <c r="R1458" s="229"/>
      <c r="S1458" s="2"/>
    </row>
    <row r="1459" spans="1:19" ht="45">
      <c r="A1459" s="323"/>
      <c r="B1459" s="318"/>
      <c r="C1459" s="318"/>
      <c r="D1459" s="318"/>
      <c r="E1459" s="318"/>
      <c r="F1459" s="323"/>
      <c r="G1459" s="323"/>
      <c r="H1459" s="323"/>
      <c r="I1459" s="177" t="s">
        <v>161</v>
      </c>
      <c r="J1459" s="325"/>
      <c r="K1459" s="173" t="s">
        <v>75</v>
      </c>
      <c r="L1459" s="13"/>
      <c r="M1459" s="13"/>
      <c r="N1459" s="45"/>
      <c r="O1459" s="39"/>
      <c r="P1459" s="39"/>
      <c r="Q1459" s="42">
        <f t="shared" ref="Q1459:Q1509" si="195">M1459+N1459+O1459+P1459</f>
        <v>0</v>
      </c>
      <c r="R1459" s="229"/>
      <c r="S1459" s="2"/>
    </row>
    <row r="1460" spans="1:19" ht="56.25">
      <c r="A1460" s="323"/>
      <c r="B1460" s="318"/>
      <c r="C1460" s="318"/>
      <c r="D1460" s="318"/>
      <c r="E1460" s="318"/>
      <c r="F1460" s="323"/>
      <c r="G1460" s="323"/>
      <c r="H1460" s="323"/>
      <c r="I1460" s="177" t="s">
        <v>313</v>
      </c>
      <c r="J1460" s="325"/>
      <c r="K1460" s="173" t="s">
        <v>316</v>
      </c>
      <c r="L1460" s="13"/>
      <c r="M1460" s="13"/>
      <c r="N1460" s="45"/>
      <c r="O1460" s="39"/>
      <c r="P1460" s="39"/>
      <c r="Q1460" s="42">
        <f t="shared" si="195"/>
        <v>0</v>
      </c>
      <c r="R1460" s="229"/>
      <c r="S1460" s="2"/>
    </row>
    <row r="1461" spans="1:19" ht="21">
      <c r="A1461" s="323"/>
      <c r="B1461" s="318"/>
      <c r="C1461" s="318"/>
      <c r="D1461" s="318"/>
      <c r="E1461" s="318"/>
      <c r="F1461" s="323"/>
      <c r="G1461" s="323"/>
      <c r="H1461" s="323"/>
      <c r="I1461" s="176" t="s">
        <v>29</v>
      </c>
      <c r="J1461" s="325"/>
      <c r="K1461" s="73" t="s">
        <v>12</v>
      </c>
      <c r="L1461" s="13"/>
      <c r="M1461" s="13"/>
      <c r="N1461" s="45"/>
      <c r="O1461" s="194">
        <v>5.8802000000000003</v>
      </c>
      <c r="P1461" s="41">
        <v>0</v>
      </c>
      <c r="Q1461" s="42">
        <f t="shared" si="195"/>
        <v>5.8802000000000003</v>
      </c>
      <c r="R1461" s="229"/>
      <c r="S1461" s="2"/>
    </row>
    <row r="1462" spans="1:19" ht="31.5">
      <c r="A1462" s="323"/>
      <c r="B1462" s="318"/>
      <c r="C1462" s="318"/>
      <c r="D1462" s="318"/>
      <c r="E1462" s="318"/>
      <c r="F1462" s="323"/>
      <c r="G1462" s="323"/>
      <c r="H1462" s="323"/>
      <c r="I1462" s="176" t="s">
        <v>761</v>
      </c>
      <c r="J1462" s="325"/>
      <c r="K1462" s="73" t="s">
        <v>136</v>
      </c>
      <c r="L1462" s="13"/>
      <c r="M1462" s="13"/>
      <c r="N1462" s="45"/>
      <c r="O1462" s="41">
        <f>O1463</f>
        <v>64.322999999999993</v>
      </c>
      <c r="P1462" s="41"/>
      <c r="Q1462" s="42">
        <f t="shared" si="195"/>
        <v>64.322999999999993</v>
      </c>
      <c r="R1462" s="229"/>
      <c r="S1462" s="2"/>
    </row>
    <row r="1463" spans="1:19" ht="22.5">
      <c r="A1463" s="323"/>
      <c r="B1463" s="318"/>
      <c r="C1463" s="318"/>
      <c r="D1463" s="318"/>
      <c r="E1463" s="318"/>
      <c r="F1463" s="323"/>
      <c r="G1463" s="323"/>
      <c r="H1463" s="323"/>
      <c r="I1463" s="177" t="s">
        <v>243</v>
      </c>
      <c r="J1463" s="325"/>
      <c r="K1463" s="173" t="s">
        <v>53</v>
      </c>
      <c r="L1463" s="13"/>
      <c r="M1463" s="13"/>
      <c r="N1463" s="45"/>
      <c r="O1463" s="194">
        <v>64.322999999999993</v>
      </c>
      <c r="P1463" s="39"/>
      <c r="Q1463" s="42">
        <f t="shared" si="195"/>
        <v>64.322999999999993</v>
      </c>
      <c r="R1463" s="229"/>
      <c r="S1463" s="2"/>
    </row>
    <row r="1464" spans="1:19" ht="63">
      <c r="A1464" s="323"/>
      <c r="B1464" s="318"/>
      <c r="C1464" s="318"/>
      <c r="D1464" s="318"/>
      <c r="E1464" s="318"/>
      <c r="F1464" s="323"/>
      <c r="G1464" s="323"/>
      <c r="H1464" s="323"/>
      <c r="I1464" s="176" t="s">
        <v>314</v>
      </c>
      <c r="J1464" s="325"/>
      <c r="K1464" s="73" t="s">
        <v>138</v>
      </c>
      <c r="L1464" s="13"/>
      <c r="M1464" s="13"/>
      <c r="N1464" s="45"/>
      <c r="O1464" s="195">
        <v>3.4000000000000002E-2</v>
      </c>
      <c r="P1464" s="41">
        <v>1.2814000000000001E-2</v>
      </c>
      <c r="Q1464" s="42">
        <f t="shared" si="195"/>
        <v>4.6814000000000001E-2</v>
      </c>
      <c r="R1464" s="229"/>
      <c r="S1464" s="2"/>
    </row>
    <row r="1465" spans="1:19" ht="33.75">
      <c r="A1465" s="323"/>
      <c r="B1465" s="318"/>
      <c r="C1465" s="318"/>
      <c r="D1465" s="318"/>
      <c r="E1465" s="318"/>
      <c r="F1465" s="323"/>
      <c r="G1465" s="323"/>
      <c r="H1465" s="323"/>
      <c r="I1465" s="214" t="s">
        <v>362</v>
      </c>
      <c r="J1465" s="325"/>
      <c r="K1465" s="73" t="s">
        <v>55</v>
      </c>
      <c r="L1465" s="13"/>
      <c r="M1465" s="13"/>
      <c r="N1465" s="45"/>
      <c r="O1465" s="195"/>
      <c r="P1465" s="41">
        <v>5.0000000000000001E-4</v>
      </c>
      <c r="Q1465" s="42">
        <f t="shared" si="195"/>
        <v>5.0000000000000001E-4</v>
      </c>
      <c r="R1465" s="229"/>
      <c r="S1465" s="2"/>
    </row>
    <row r="1466" spans="1:19" ht="52.5">
      <c r="A1466" s="323"/>
      <c r="B1466" s="318"/>
      <c r="C1466" s="318"/>
      <c r="D1466" s="318"/>
      <c r="E1466" s="318"/>
      <c r="F1466" s="323"/>
      <c r="G1466" s="323"/>
      <c r="H1466" s="323"/>
      <c r="I1466" s="176" t="s">
        <v>762</v>
      </c>
      <c r="J1466" s="325"/>
      <c r="K1466" s="73" t="s">
        <v>172</v>
      </c>
      <c r="L1466" s="13"/>
      <c r="M1466" s="13"/>
      <c r="N1466" s="45"/>
      <c r="O1466" s="194">
        <v>7250.6149999999998</v>
      </c>
      <c r="P1466" s="41">
        <v>0</v>
      </c>
      <c r="Q1466" s="42">
        <f t="shared" si="195"/>
        <v>7250.6149999999998</v>
      </c>
      <c r="R1466" s="229"/>
      <c r="S1466" s="2"/>
    </row>
    <row r="1467" spans="1:19" ht="105">
      <c r="A1467" s="323"/>
      <c r="B1467" s="318"/>
      <c r="C1467" s="318"/>
      <c r="D1467" s="318"/>
      <c r="E1467" s="318"/>
      <c r="F1467" s="323"/>
      <c r="G1467" s="323"/>
      <c r="H1467" s="323"/>
      <c r="I1467" s="176" t="s">
        <v>763</v>
      </c>
      <c r="J1467" s="325"/>
      <c r="K1467" s="73" t="s">
        <v>139</v>
      </c>
      <c r="L1467" s="13"/>
      <c r="M1467" s="13"/>
      <c r="N1467" s="45"/>
      <c r="O1467" s="41"/>
      <c r="P1467" s="41"/>
      <c r="Q1467" s="42">
        <f t="shared" si="195"/>
        <v>0</v>
      </c>
      <c r="R1467" s="229"/>
      <c r="S1467" s="2"/>
    </row>
    <row r="1468" spans="1:19">
      <c r="A1468" s="323"/>
      <c r="B1468" s="318"/>
      <c r="C1468" s="318"/>
      <c r="D1468" s="318"/>
      <c r="E1468" s="318"/>
      <c r="F1468" s="323"/>
      <c r="G1468" s="323"/>
      <c r="H1468" s="323"/>
      <c r="I1468" s="176" t="s">
        <v>764</v>
      </c>
      <c r="J1468" s="325"/>
      <c r="K1468" s="73" t="s">
        <v>173</v>
      </c>
      <c r="L1468" s="13"/>
      <c r="M1468" s="13"/>
      <c r="N1468" s="45"/>
      <c r="O1468" s="194">
        <v>643.66700000000003</v>
      </c>
      <c r="P1468" s="41"/>
      <c r="Q1468" s="42">
        <f t="shared" si="195"/>
        <v>643.66700000000003</v>
      </c>
      <c r="R1468" s="229"/>
      <c r="S1468" s="2"/>
    </row>
    <row r="1469" spans="1:19" ht="31.5">
      <c r="A1469" s="323"/>
      <c r="B1469" s="318"/>
      <c r="C1469" s="318"/>
      <c r="D1469" s="318"/>
      <c r="E1469" s="318"/>
      <c r="F1469" s="323"/>
      <c r="G1469" s="323"/>
      <c r="H1469" s="323"/>
      <c r="I1469" s="176" t="s">
        <v>167</v>
      </c>
      <c r="J1469" s="325"/>
      <c r="K1469" s="73" t="s">
        <v>57</v>
      </c>
      <c r="L1469" s="13"/>
      <c r="M1469" s="13"/>
      <c r="N1469" s="45"/>
      <c r="O1469" s="41"/>
      <c r="P1469" s="41"/>
      <c r="Q1469" s="42">
        <f t="shared" si="195"/>
        <v>0</v>
      </c>
      <c r="R1469" s="229"/>
      <c r="S1469" s="2"/>
    </row>
    <row r="1470" spans="1:19" ht="94.5">
      <c r="A1470" s="323"/>
      <c r="B1470" s="318"/>
      <c r="C1470" s="318"/>
      <c r="D1470" s="318"/>
      <c r="E1470" s="318"/>
      <c r="F1470" s="323"/>
      <c r="G1470" s="323"/>
      <c r="H1470" s="323"/>
      <c r="I1470" s="176" t="s">
        <v>765</v>
      </c>
      <c r="J1470" s="325"/>
      <c r="K1470" s="73" t="s">
        <v>234</v>
      </c>
      <c r="L1470" s="13"/>
      <c r="M1470" s="13"/>
      <c r="N1470" s="45"/>
      <c r="O1470" s="41"/>
      <c r="P1470" s="41"/>
      <c r="Q1470" s="42">
        <f t="shared" si="195"/>
        <v>0</v>
      </c>
      <c r="R1470" s="229"/>
      <c r="S1470" s="2"/>
    </row>
    <row r="1471" spans="1:19" ht="84">
      <c r="A1471" s="323"/>
      <c r="B1471" s="318"/>
      <c r="C1471" s="318"/>
      <c r="D1471" s="318"/>
      <c r="E1471" s="318"/>
      <c r="F1471" s="323"/>
      <c r="G1471" s="323"/>
      <c r="H1471" s="323"/>
      <c r="I1471" s="176" t="s">
        <v>168</v>
      </c>
      <c r="J1471" s="325"/>
      <c r="K1471" s="73" t="s">
        <v>134</v>
      </c>
      <c r="L1471" s="13"/>
      <c r="M1471" s="13"/>
      <c r="N1471" s="45"/>
      <c r="O1471" s="195">
        <v>1.7999999999999999E-2</v>
      </c>
      <c r="P1471" s="41">
        <v>25.529</v>
      </c>
      <c r="Q1471" s="42">
        <f t="shared" si="195"/>
        <v>25.547000000000001</v>
      </c>
      <c r="R1471" s="229"/>
      <c r="S1471" s="2"/>
    </row>
    <row r="1472" spans="1:19" ht="84">
      <c r="A1472" s="323"/>
      <c r="B1472" s="318"/>
      <c r="C1472" s="318"/>
      <c r="D1472" s="318"/>
      <c r="E1472" s="318"/>
      <c r="F1472" s="323"/>
      <c r="G1472" s="323"/>
      <c r="H1472" s="323"/>
      <c r="I1472" s="176" t="s">
        <v>766</v>
      </c>
      <c r="J1472" s="325"/>
      <c r="K1472" s="73" t="s">
        <v>175</v>
      </c>
      <c r="L1472" s="13"/>
      <c r="M1472" s="13"/>
      <c r="N1472" s="45"/>
      <c r="O1472" s="41">
        <v>0</v>
      </c>
      <c r="P1472" s="41"/>
      <c r="Q1472" s="42">
        <f t="shared" si="195"/>
        <v>0</v>
      </c>
      <c r="R1472" s="229"/>
      <c r="S1472" s="2"/>
    </row>
    <row r="1473" spans="1:19" ht="31.5">
      <c r="A1473" s="324"/>
      <c r="B1473" s="319"/>
      <c r="C1473" s="318"/>
      <c r="D1473" s="318"/>
      <c r="E1473" s="318"/>
      <c r="F1473" s="323"/>
      <c r="G1473" s="323"/>
      <c r="H1473" s="323"/>
      <c r="I1473" s="176" t="s">
        <v>767</v>
      </c>
      <c r="J1473" s="325"/>
      <c r="K1473" s="73" t="s">
        <v>176</v>
      </c>
      <c r="L1473" s="13"/>
      <c r="M1473" s="13"/>
      <c r="N1473" s="45"/>
      <c r="O1473" s="194">
        <v>15.0534</v>
      </c>
      <c r="P1473" s="41">
        <v>1.6517649999999999</v>
      </c>
      <c r="Q1473" s="42">
        <f t="shared" si="195"/>
        <v>16.705165000000001</v>
      </c>
      <c r="R1473" s="229"/>
      <c r="S1473" s="2"/>
    </row>
    <row r="1474" spans="1:19" ht="11.25" customHeight="1">
      <c r="A1474" s="322">
        <v>24</v>
      </c>
      <c r="B1474" s="317" t="s">
        <v>768</v>
      </c>
      <c r="C1474" s="318"/>
      <c r="D1474" s="318"/>
      <c r="E1474" s="318"/>
      <c r="F1474" s="323"/>
      <c r="G1474" s="323"/>
      <c r="H1474" s="323"/>
      <c r="I1474" s="172" t="s">
        <v>13</v>
      </c>
      <c r="J1474" s="322">
        <v>472</v>
      </c>
      <c r="K1474" s="237"/>
      <c r="L1474" s="13"/>
      <c r="M1474" s="13"/>
      <c r="N1474" s="45"/>
      <c r="O1474" s="42">
        <f>+O1475+O1479+O1481+O1483+O1484+O1486+O1487+O1488+O1489+O1490+O1491+O1492+O1495+O1496+O1501</f>
        <v>842.90089999999998</v>
      </c>
      <c r="P1474" s="42">
        <f>+P1475+P1479+P1481+P1483+P1484+P1486+P1487+P1488+P1489+P1490+P1491+P1492+P1495+P1496+P1501</f>
        <v>319.10381800000005</v>
      </c>
      <c r="Q1474" s="42">
        <f t="shared" si="195"/>
        <v>1162.0047180000001</v>
      </c>
      <c r="R1474" s="229"/>
      <c r="S1474" s="2"/>
    </row>
    <row r="1475" spans="1:19" ht="42">
      <c r="A1475" s="323"/>
      <c r="B1475" s="318"/>
      <c r="C1475" s="318"/>
      <c r="D1475" s="318"/>
      <c r="E1475" s="318"/>
      <c r="F1475" s="323"/>
      <c r="G1475" s="323"/>
      <c r="H1475" s="323"/>
      <c r="I1475" s="48" t="s">
        <v>247</v>
      </c>
      <c r="J1475" s="323"/>
      <c r="K1475" s="73" t="s">
        <v>10</v>
      </c>
      <c r="L1475" s="13"/>
      <c r="M1475" s="13"/>
      <c r="N1475" s="13"/>
      <c r="O1475" s="41">
        <f>O1476+O1477+O1478</f>
        <v>53.340600000000002</v>
      </c>
      <c r="P1475" s="41">
        <f>P1476+P1477+P1478</f>
        <v>25.498835</v>
      </c>
      <c r="Q1475" s="42">
        <f t="shared" si="195"/>
        <v>78.839435000000009</v>
      </c>
      <c r="R1475" s="229"/>
      <c r="S1475" s="2"/>
    </row>
    <row r="1476" spans="1:19" ht="22.5">
      <c r="A1476" s="323"/>
      <c r="B1476" s="318"/>
      <c r="C1476" s="318"/>
      <c r="D1476" s="318"/>
      <c r="E1476" s="318"/>
      <c r="F1476" s="323"/>
      <c r="G1476" s="323"/>
      <c r="H1476" s="323"/>
      <c r="I1476" s="55" t="s">
        <v>181</v>
      </c>
      <c r="J1476" s="323"/>
      <c r="K1476" s="173" t="s">
        <v>11</v>
      </c>
      <c r="L1476" s="13"/>
      <c r="M1476" s="13"/>
      <c r="N1476" s="13"/>
      <c r="O1476" s="194">
        <v>1.252</v>
      </c>
      <c r="P1476" s="39"/>
      <c r="Q1476" s="42">
        <f t="shared" si="195"/>
        <v>1.252</v>
      </c>
      <c r="R1476" s="229"/>
      <c r="S1476" s="2"/>
    </row>
    <row r="1477" spans="1:19" ht="22.5">
      <c r="A1477" s="323"/>
      <c r="B1477" s="318"/>
      <c r="C1477" s="318"/>
      <c r="D1477" s="318"/>
      <c r="E1477" s="318"/>
      <c r="F1477" s="323"/>
      <c r="G1477" s="323"/>
      <c r="H1477" s="323"/>
      <c r="I1477" s="55" t="s">
        <v>16</v>
      </c>
      <c r="J1477" s="323"/>
      <c r="K1477" s="173" t="s">
        <v>12</v>
      </c>
      <c r="L1477" s="13"/>
      <c r="M1477" s="13"/>
      <c r="N1477" s="13"/>
      <c r="O1477" s="194">
        <v>50.871600000000001</v>
      </c>
      <c r="P1477" s="39">
        <v>25.498835</v>
      </c>
      <c r="Q1477" s="42">
        <f t="shared" si="195"/>
        <v>76.370435000000001</v>
      </c>
      <c r="R1477" s="229"/>
      <c r="S1477" s="2"/>
    </row>
    <row r="1478" spans="1:19" ht="45">
      <c r="A1478" s="323"/>
      <c r="B1478" s="318"/>
      <c r="C1478" s="318"/>
      <c r="D1478" s="318"/>
      <c r="E1478" s="318"/>
      <c r="F1478" s="323"/>
      <c r="G1478" s="323"/>
      <c r="H1478" s="323"/>
      <c r="I1478" s="55" t="s">
        <v>18</v>
      </c>
      <c r="J1478" s="323"/>
      <c r="K1478" s="173" t="s">
        <v>17</v>
      </c>
      <c r="L1478" s="13"/>
      <c r="M1478" s="13"/>
      <c r="N1478" s="13"/>
      <c r="O1478" s="194">
        <v>1.2170000000000001</v>
      </c>
      <c r="P1478" s="39"/>
      <c r="Q1478" s="42">
        <f t="shared" si="195"/>
        <v>1.2170000000000001</v>
      </c>
      <c r="R1478" s="229"/>
      <c r="S1478" s="2"/>
    </row>
    <row r="1479" spans="1:19" ht="42">
      <c r="A1479" s="323"/>
      <c r="B1479" s="318"/>
      <c r="C1479" s="318"/>
      <c r="D1479" s="318"/>
      <c r="E1479" s="318"/>
      <c r="F1479" s="323"/>
      <c r="G1479" s="323"/>
      <c r="H1479" s="323"/>
      <c r="I1479" s="48" t="s">
        <v>769</v>
      </c>
      <c r="J1479" s="323"/>
      <c r="K1479" s="73" t="s">
        <v>30</v>
      </c>
      <c r="L1479" s="13"/>
      <c r="M1479" s="13"/>
      <c r="N1479" s="13"/>
      <c r="O1479" s="41">
        <f>O1480</f>
        <v>0</v>
      </c>
      <c r="P1479" s="41">
        <f>P1480</f>
        <v>0</v>
      </c>
      <c r="Q1479" s="42">
        <f t="shared" si="195"/>
        <v>0</v>
      </c>
      <c r="R1479" s="229"/>
      <c r="S1479" s="2"/>
    </row>
    <row r="1480" spans="1:19" ht="22.5">
      <c r="A1480" s="323"/>
      <c r="B1480" s="318"/>
      <c r="C1480" s="318"/>
      <c r="D1480" s="318"/>
      <c r="E1480" s="318"/>
      <c r="F1480" s="323"/>
      <c r="G1480" s="323"/>
      <c r="H1480" s="323"/>
      <c r="I1480" s="55" t="s">
        <v>16</v>
      </c>
      <c r="J1480" s="323"/>
      <c r="K1480" s="173" t="s">
        <v>12</v>
      </c>
      <c r="L1480" s="13"/>
      <c r="M1480" s="13"/>
      <c r="N1480" s="13"/>
      <c r="O1480" s="39">
        <v>0</v>
      </c>
      <c r="P1480" s="39"/>
      <c r="Q1480" s="42">
        <f t="shared" si="195"/>
        <v>0</v>
      </c>
      <c r="R1480" s="229"/>
      <c r="S1480" s="2"/>
    </row>
    <row r="1481" spans="1:19" ht="42">
      <c r="A1481" s="323"/>
      <c r="B1481" s="318"/>
      <c r="C1481" s="318"/>
      <c r="D1481" s="318"/>
      <c r="E1481" s="318"/>
      <c r="F1481" s="323"/>
      <c r="G1481" s="323"/>
      <c r="H1481" s="323"/>
      <c r="I1481" s="48" t="s">
        <v>770</v>
      </c>
      <c r="J1481" s="323"/>
      <c r="K1481" s="73" t="s">
        <v>51</v>
      </c>
      <c r="L1481" s="13"/>
      <c r="M1481" s="13"/>
      <c r="N1481" s="13"/>
      <c r="O1481" s="41">
        <f>O1482</f>
        <v>0</v>
      </c>
      <c r="P1481" s="41">
        <f>P1482</f>
        <v>0</v>
      </c>
      <c r="Q1481" s="42">
        <f t="shared" si="195"/>
        <v>0</v>
      </c>
      <c r="R1481" s="229"/>
      <c r="S1481" s="2"/>
    </row>
    <row r="1482" spans="1:19" ht="22.5">
      <c r="A1482" s="323"/>
      <c r="B1482" s="318"/>
      <c r="C1482" s="318"/>
      <c r="D1482" s="318"/>
      <c r="E1482" s="318"/>
      <c r="F1482" s="323"/>
      <c r="G1482" s="323"/>
      <c r="H1482" s="323"/>
      <c r="I1482" s="55" t="s">
        <v>16</v>
      </c>
      <c r="J1482" s="323"/>
      <c r="K1482" s="173" t="s">
        <v>12</v>
      </c>
      <c r="L1482" s="13"/>
      <c r="M1482" s="13"/>
      <c r="N1482" s="13"/>
      <c r="O1482" s="39"/>
      <c r="P1482" s="39"/>
      <c r="Q1482" s="42">
        <f t="shared" si="195"/>
        <v>0</v>
      </c>
      <c r="R1482" s="229"/>
      <c r="S1482" s="2"/>
    </row>
    <row r="1483" spans="1:19" ht="21">
      <c r="A1483" s="323"/>
      <c r="B1483" s="318"/>
      <c r="C1483" s="318"/>
      <c r="D1483" s="318"/>
      <c r="E1483" s="318"/>
      <c r="F1483" s="323"/>
      <c r="G1483" s="323"/>
      <c r="H1483" s="323"/>
      <c r="I1483" s="48" t="s">
        <v>120</v>
      </c>
      <c r="J1483" s="323"/>
      <c r="K1483" s="73" t="s">
        <v>31</v>
      </c>
      <c r="L1483" s="13"/>
      <c r="M1483" s="13"/>
      <c r="N1483" s="13"/>
      <c r="O1483" s="41"/>
      <c r="P1483" s="41"/>
      <c r="Q1483" s="42">
        <f t="shared" si="195"/>
        <v>0</v>
      </c>
      <c r="R1483" s="229"/>
      <c r="S1483" s="2"/>
    </row>
    <row r="1484" spans="1:19" ht="21">
      <c r="A1484" s="323"/>
      <c r="B1484" s="318"/>
      <c r="C1484" s="318"/>
      <c r="D1484" s="318"/>
      <c r="E1484" s="318"/>
      <c r="F1484" s="323"/>
      <c r="G1484" s="323"/>
      <c r="H1484" s="323"/>
      <c r="I1484" s="48" t="s">
        <v>771</v>
      </c>
      <c r="J1484" s="323"/>
      <c r="K1484" s="73" t="s">
        <v>45</v>
      </c>
      <c r="L1484" s="13"/>
      <c r="M1484" s="13"/>
      <c r="N1484" s="13"/>
      <c r="O1484" s="41">
        <f>O1485</f>
        <v>0</v>
      </c>
      <c r="P1484" s="41">
        <f>P1485</f>
        <v>0</v>
      </c>
      <c r="Q1484" s="42">
        <f t="shared" si="195"/>
        <v>0</v>
      </c>
      <c r="R1484" s="229"/>
      <c r="S1484" s="2"/>
    </row>
    <row r="1485" spans="1:19" ht="22.5">
      <c r="A1485" s="323"/>
      <c r="B1485" s="318"/>
      <c r="C1485" s="318"/>
      <c r="D1485" s="318"/>
      <c r="E1485" s="318"/>
      <c r="F1485" s="323"/>
      <c r="G1485" s="323"/>
      <c r="H1485" s="323"/>
      <c r="I1485" s="55" t="s">
        <v>16</v>
      </c>
      <c r="J1485" s="323"/>
      <c r="K1485" s="173" t="s">
        <v>12</v>
      </c>
      <c r="L1485" s="13"/>
      <c r="M1485" s="13"/>
      <c r="N1485" s="13"/>
      <c r="O1485" s="39"/>
      <c r="P1485" s="39"/>
      <c r="Q1485" s="42">
        <f t="shared" si="195"/>
        <v>0</v>
      </c>
      <c r="R1485" s="229"/>
      <c r="S1485" s="2"/>
    </row>
    <row r="1486" spans="1:19">
      <c r="A1486" s="323"/>
      <c r="B1486" s="318"/>
      <c r="C1486" s="318"/>
      <c r="D1486" s="318"/>
      <c r="E1486" s="318"/>
      <c r="F1486" s="323"/>
      <c r="G1486" s="323"/>
      <c r="H1486" s="323"/>
      <c r="I1486" s="48" t="s">
        <v>250</v>
      </c>
      <c r="J1486" s="323"/>
      <c r="K1486" s="73" t="s">
        <v>52</v>
      </c>
      <c r="L1486" s="13"/>
      <c r="M1486" s="13"/>
      <c r="N1486" s="13"/>
      <c r="O1486" s="194">
        <v>13.795</v>
      </c>
      <c r="P1486" s="41">
        <v>65</v>
      </c>
      <c r="Q1486" s="42">
        <f t="shared" si="195"/>
        <v>78.795000000000002</v>
      </c>
      <c r="R1486" s="229"/>
      <c r="S1486" s="2"/>
    </row>
    <row r="1487" spans="1:19" ht="21">
      <c r="A1487" s="323"/>
      <c r="B1487" s="318"/>
      <c r="C1487" s="318"/>
      <c r="D1487" s="318"/>
      <c r="E1487" s="318"/>
      <c r="F1487" s="323"/>
      <c r="G1487" s="323"/>
      <c r="H1487" s="323"/>
      <c r="I1487" s="48" t="s">
        <v>185</v>
      </c>
      <c r="J1487" s="323"/>
      <c r="K1487" s="73" t="s">
        <v>82</v>
      </c>
      <c r="L1487" s="13"/>
      <c r="M1487" s="13"/>
      <c r="N1487" s="13"/>
      <c r="O1487" s="194">
        <v>25.126000000000001</v>
      </c>
      <c r="P1487" s="41">
        <v>42.264000000000003</v>
      </c>
      <c r="Q1487" s="42">
        <f t="shared" si="195"/>
        <v>67.39</v>
      </c>
      <c r="R1487" s="229"/>
      <c r="S1487" s="2"/>
    </row>
    <row r="1488" spans="1:19">
      <c r="A1488" s="323"/>
      <c r="B1488" s="318"/>
      <c r="C1488" s="318"/>
      <c r="D1488" s="318"/>
      <c r="E1488" s="318"/>
      <c r="F1488" s="323"/>
      <c r="G1488" s="323"/>
      <c r="H1488" s="323"/>
      <c r="I1488" s="48" t="s">
        <v>251</v>
      </c>
      <c r="J1488" s="323"/>
      <c r="K1488" s="73" t="s">
        <v>11</v>
      </c>
      <c r="L1488" s="13"/>
      <c r="M1488" s="13"/>
      <c r="N1488" s="13"/>
      <c r="O1488" s="194">
        <v>74.611000000000004</v>
      </c>
      <c r="P1488" s="41">
        <v>29.568000000000001</v>
      </c>
      <c r="Q1488" s="42">
        <f t="shared" si="195"/>
        <v>104.179</v>
      </c>
      <c r="R1488" s="229"/>
      <c r="S1488" s="2"/>
    </row>
    <row r="1489" spans="1:19" ht="84">
      <c r="A1489" s="323"/>
      <c r="B1489" s="318"/>
      <c r="C1489" s="318"/>
      <c r="D1489" s="318"/>
      <c r="E1489" s="318"/>
      <c r="F1489" s="323"/>
      <c r="G1489" s="323"/>
      <c r="H1489" s="323"/>
      <c r="I1489" s="48" t="s">
        <v>187</v>
      </c>
      <c r="J1489" s="323"/>
      <c r="K1489" s="73" t="s">
        <v>53</v>
      </c>
      <c r="L1489" s="13"/>
      <c r="M1489" s="13"/>
      <c r="N1489" s="13"/>
      <c r="O1489" s="194">
        <v>71</v>
      </c>
      <c r="P1489" s="41">
        <v>0</v>
      </c>
      <c r="Q1489" s="42">
        <f t="shared" si="195"/>
        <v>71</v>
      </c>
      <c r="R1489" s="229"/>
      <c r="S1489" s="2"/>
    </row>
    <row r="1490" spans="1:19" ht="21">
      <c r="A1490" s="323"/>
      <c r="B1490" s="318"/>
      <c r="C1490" s="318"/>
      <c r="D1490" s="318"/>
      <c r="E1490" s="318"/>
      <c r="F1490" s="323"/>
      <c r="G1490" s="323"/>
      <c r="H1490" s="323"/>
      <c r="I1490" s="48" t="s">
        <v>29</v>
      </c>
      <c r="J1490" s="323"/>
      <c r="K1490" s="73" t="s">
        <v>12</v>
      </c>
      <c r="L1490" s="13"/>
      <c r="M1490" s="13"/>
      <c r="N1490" s="13"/>
      <c r="O1490" s="194">
        <v>1.1599999999999999</v>
      </c>
      <c r="P1490" s="41"/>
      <c r="Q1490" s="42">
        <f t="shared" si="195"/>
        <v>1.1599999999999999</v>
      </c>
      <c r="R1490" s="229"/>
      <c r="S1490" s="2"/>
    </row>
    <row r="1491" spans="1:19" ht="21">
      <c r="A1491" s="323"/>
      <c r="B1491" s="318"/>
      <c r="C1491" s="318"/>
      <c r="D1491" s="318"/>
      <c r="E1491" s="318"/>
      <c r="F1491" s="323"/>
      <c r="G1491" s="323"/>
      <c r="H1491" s="323"/>
      <c r="I1491" s="48" t="s">
        <v>29</v>
      </c>
      <c r="J1491" s="323"/>
      <c r="K1491" s="73" t="s">
        <v>70</v>
      </c>
      <c r="L1491" s="13"/>
      <c r="M1491" s="13"/>
      <c r="N1491" s="13"/>
      <c r="O1491" s="41">
        <v>0</v>
      </c>
      <c r="P1491" s="41">
        <v>0</v>
      </c>
      <c r="Q1491" s="42">
        <f t="shared" si="195"/>
        <v>0</v>
      </c>
      <c r="R1491" s="229"/>
      <c r="S1491" s="2"/>
    </row>
    <row r="1492" spans="1:19" ht="42">
      <c r="A1492" s="323"/>
      <c r="B1492" s="318"/>
      <c r="C1492" s="318"/>
      <c r="D1492" s="318"/>
      <c r="E1492" s="318"/>
      <c r="F1492" s="323"/>
      <c r="G1492" s="323"/>
      <c r="H1492" s="323"/>
      <c r="I1492" s="48" t="s">
        <v>631</v>
      </c>
      <c r="J1492" s="323"/>
      <c r="K1492" s="73" t="s">
        <v>172</v>
      </c>
      <c r="L1492" s="13"/>
      <c r="M1492" s="13"/>
      <c r="N1492" s="13"/>
      <c r="O1492" s="41">
        <f>O1493+O1494</f>
        <v>0</v>
      </c>
      <c r="P1492" s="41">
        <f>P1493</f>
        <v>0</v>
      </c>
      <c r="Q1492" s="42">
        <f t="shared" si="195"/>
        <v>0</v>
      </c>
      <c r="R1492" s="229"/>
      <c r="S1492" s="2"/>
    </row>
    <row r="1493" spans="1:19" ht="22.5">
      <c r="A1493" s="323"/>
      <c r="B1493" s="318"/>
      <c r="C1493" s="318"/>
      <c r="D1493" s="318"/>
      <c r="E1493" s="318"/>
      <c r="F1493" s="323"/>
      <c r="G1493" s="323"/>
      <c r="H1493" s="323"/>
      <c r="I1493" s="55" t="s">
        <v>16</v>
      </c>
      <c r="J1493" s="323"/>
      <c r="K1493" s="173" t="s">
        <v>12</v>
      </c>
      <c r="L1493" s="13"/>
      <c r="M1493" s="13"/>
      <c r="N1493" s="13"/>
      <c r="O1493" s="39"/>
      <c r="P1493" s="39"/>
      <c r="Q1493" s="42">
        <f t="shared" si="195"/>
        <v>0</v>
      </c>
      <c r="R1493" s="229"/>
      <c r="S1493" s="2"/>
    </row>
    <row r="1494" spans="1:19" ht="22.5">
      <c r="A1494" s="323"/>
      <c r="B1494" s="318"/>
      <c r="C1494" s="318"/>
      <c r="D1494" s="318"/>
      <c r="E1494" s="318"/>
      <c r="F1494" s="323"/>
      <c r="G1494" s="323"/>
      <c r="H1494" s="323"/>
      <c r="I1494" s="55" t="s">
        <v>33</v>
      </c>
      <c r="J1494" s="323"/>
      <c r="K1494" s="173" t="s">
        <v>40</v>
      </c>
      <c r="L1494" s="13"/>
      <c r="M1494" s="13"/>
      <c r="N1494" s="13"/>
      <c r="O1494" s="39"/>
      <c r="P1494" s="39"/>
      <c r="Q1494" s="42">
        <f t="shared" si="195"/>
        <v>0</v>
      </c>
      <c r="R1494" s="229"/>
      <c r="S1494" s="2"/>
    </row>
    <row r="1495" spans="1:19" ht="21">
      <c r="A1495" s="323"/>
      <c r="B1495" s="318"/>
      <c r="C1495" s="318"/>
      <c r="D1495" s="318"/>
      <c r="E1495" s="318"/>
      <c r="F1495" s="323"/>
      <c r="G1495" s="323"/>
      <c r="H1495" s="323"/>
      <c r="I1495" s="48" t="s">
        <v>772</v>
      </c>
      <c r="J1495" s="323"/>
      <c r="K1495" s="73" t="s">
        <v>144</v>
      </c>
      <c r="L1495" s="13"/>
      <c r="M1495" s="13"/>
      <c r="N1495" s="13"/>
      <c r="O1495" s="194">
        <v>453.86829999999998</v>
      </c>
      <c r="P1495" s="175">
        <v>4.9710000000000001</v>
      </c>
      <c r="Q1495" s="42">
        <f t="shared" si="195"/>
        <v>458.83929999999998</v>
      </c>
      <c r="R1495" s="229"/>
      <c r="S1495" s="2"/>
    </row>
    <row r="1496" spans="1:19" ht="52.5">
      <c r="A1496" s="323"/>
      <c r="B1496" s="318"/>
      <c r="C1496" s="318"/>
      <c r="D1496" s="318"/>
      <c r="E1496" s="318"/>
      <c r="F1496" s="323"/>
      <c r="G1496" s="323"/>
      <c r="H1496" s="323"/>
      <c r="I1496" s="48" t="s">
        <v>365</v>
      </c>
      <c r="J1496" s="323"/>
      <c r="K1496" s="73" t="s">
        <v>191</v>
      </c>
      <c r="L1496" s="13"/>
      <c r="M1496" s="13"/>
      <c r="N1496" s="13"/>
      <c r="O1496" s="41">
        <f>O1497+O1498+O1499+O1500</f>
        <v>150</v>
      </c>
      <c r="P1496" s="41">
        <f>P1497+P1498+P1499+P1500</f>
        <v>151.80198300000001</v>
      </c>
      <c r="Q1496" s="42">
        <f t="shared" si="195"/>
        <v>301.80198300000001</v>
      </c>
      <c r="R1496" s="229"/>
      <c r="S1496" s="2"/>
    </row>
    <row r="1497" spans="1:19" ht="22.5">
      <c r="A1497" s="323"/>
      <c r="B1497" s="318"/>
      <c r="C1497" s="318"/>
      <c r="D1497" s="318"/>
      <c r="E1497" s="318"/>
      <c r="F1497" s="323"/>
      <c r="G1497" s="323"/>
      <c r="H1497" s="323"/>
      <c r="I1497" s="55" t="s">
        <v>16</v>
      </c>
      <c r="J1497" s="323"/>
      <c r="K1497" s="173" t="s">
        <v>12</v>
      </c>
      <c r="L1497" s="13"/>
      <c r="M1497" s="13"/>
      <c r="N1497" s="13"/>
      <c r="O1497" s="39"/>
      <c r="P1497" s="39"/>
      <c r="Q1497" s="42">
        <f t="shared" si="195"/>
        <v>0</v>
      </c>
      <c r="R1497" s="229"/>
      <c r="S1497" s="2"/>
    </row>
    <row r="1498" spans="1:19" ht="22.5">
      <c r="A1498" s="323"/>
      <c r="B1498" s="318"/>
      <c r="C1498" s="318"/>
      <c r="D1498" s="318"/>
      <c r="E1498" s="318"/>
      <c r="F1498" s="323"/>
      <c r="G1498" s="323"/>
      <c r="H1498" s="323"/>
      <c r="I1498" s="55" t="s">
        <v>33</v>
      </c>
      <c r="J1498" s="323"/>
      <c r="K1498" s="173" t="s">
        <v>40</v>
      </c>
      <c r="L1498" s="13"/>
      <c r="M1498" s="13"/>
      <c r="N1498" s="13"/>
      <c r="O1498" s="39"/>
      <c r="P1498" s="39">
        <v>2.264983</v>
      </c>
      <c r="Q1498" s="42">
        <f t="shared" si="195"/>
        <v>2.264983</v>
      </c>
      <c r="R1498" s="229"/>
      <c r="S1498" s="2"/>
    </row>
    <row r="1499" spans="1:19" ht="33.75">
      <c r="A1499" s="323"/>
      <c r="B1499" s="318"/>
      <c r="C1499" s="318"/>
      <c r="D1499" s="318"/>
      <c r="E1499" s="318"/>
      <c r="F1499" s="323"/>
      <c r="G1499" s="323"/>
      <c r="H1499" s="323"/>
      <c r="I1499" s="55" t="s">
        <v>190</v>
      </c>
      <c r="J1499" s="323"/>
      <c r="K1499" s="173" t="s">
        <v>56</v>
      </c>
      <c r="L1499" s="13"/>
      <c r="M1499" s="13"/>
      <c r="N1499" s="13"/>
      <c r="O1499" s="39"/>
      <c r="P1499" s="39">
        <v>149.53700000000001</v>
      </c>
      <c r="Q1499" s="42">
        <f t="shared" si="195"/>
        <v>149.53700000000001</v>
      </c>
      <c r="R1499" s="229"/>
      <c r="S1499" s="2"/>
    </row>
    <row r="1500" spans="1:19" ht="45">
      <c r="A1500" s="323"/>
      <c r="B1500" s="318"/>
      <c r="C1500" s="318"/>
      <c r="D1500" s="318"/>
      <c r="E1500" s="318"/>
      <c r="F1500" s="323"/>
      <c r="G1500" s="323"/>
      <c r="H1500" s="323"/>
      <c r="I1500" s="55" t="s">
        <v>18</v>
      </c>
      <c r="J1500" s="323"/>
      <c r="K1500" s="173" t="s">
        <v>17</v>
      </c>
      <c r="L1500" s="13"/>
      <c r="M1500" s="13"/>
      <c r="N1500" s="13"/>
      <c r="O1500" s="39">
        <v>150</v>
      </c>
      <c r="P1500" s="39"/>
      <c r="Q1500" s="42">
        <f t="shared" si="195"/>
        <v>150</v>
      </c>
      <c r="R1500" s="229"/>
      <c r="S1500" s="2"/>
    </row>
    <row r="1501" spans="1:19" ht="31.5">
      <c r="A1501" s="324"/>
      <c r="B1501" s="319"/>
      <c r="C1501" s="318"/>
      <c r="D1501" s="318"/>
      <c r="E1501" s="318"/>
      <c r="F1501" s="323"/>
      <c r="G1501" s="323"/>
      <c r="H1501" s="323"/>
      <c r="I1501" s="48" t="s">
        <v>773</v>
      </c>
      <c r="J1501" s="324"/>
      <c r="K1501" s="73" t="s">
        <v>192</v>
      </c>
      <c r="L1501" s="13"/>
      <c r="M1501" s="13"/>
      <c r="N1501" s="13"/>
      <c r="O1501" s="41"/>
      <c r="P1501" s="41"/>
      <c r="Q1501" s="42">
        <f t="shared" si="195"/>
        <v>0</v>
      </c>
      <c r="R1501" s="229"/>
      <c r="S1501" s="2"/>
    </row>
    <row r="1502" spans="1:19" ht="11.25" customHeight="1">
      <c r="A1502" s="322">
        <v>25</v>
      </c>
      <c r="B1502" s="317" t="s">
        <v>774</v>
      </c>
      <c r="C1502" s="318"/>
      <c r="D1502" s="318"/>
      <c r="E1502" s="318"/>
      <c r="F1502" s="323"/>
      <c r="G1502" s="323"/>
      <c r="H1502" s="323"/>
      <c r="I1502" s="172" t="s">
        <v>13</v>
      </c>
      <c r="J1502" s="322">
        <v>463</v>
      </c>
      <c r="K1502" s="237"/>
      <c r="L1502" s="13"/>
      <c r="M1502" s="13"/>
      <c r="N1502" s="13"/>
      <c r="O1502" s="42">
        <f>+O1503+O1507+O1508+O1509</f>
        <v>69.968400000000003</v>
      </c>
      <c r="P1502" s="42">
        <f>+P1503+P1507+P1508+P1509</f>
        <v>42.640045000000001</v>
      </c>
      <c r="Q1502" s="42">
        <f t="shared" si="195"/>
        <v>112.608445</v>
      </c>
      <c r="R1502" s="229"/>
      <c r="S1502" s="2"/>
    </row>
    <row r="1503" spans="1:19" ht="42">
      <c r="A1503" s="323"/>
      <c r="B1503" s="318"/>
      <c r="C1503" s="318"/>
      <c r="D1503" s="318"/>
      <c r="E1503" s="318"/>
      <c r="F1503" s="323"/>
      <c r="G1503" s="323"/>
      <c r="H1503" s="323"/>
      <c r="I1503" s="48" t="s">
        <v>177</v>
      </c>
      <c r="J1503" s="323"/>
      <c r="K1503" s="73" t="s">
        <v>10</v>
      </c>
      <c r="L1503" s="13"/>
      <c r="M1503" s="13"/>
      <c r="N1503" s="13"/>
      <c r="O1503" s="216">
        <f>O1504+O1505+O1506</f>
        <v>43.705500000000001</v>
      </c>
      <c r="P1503" s="216">
        <f>P1504+P1505+P1506</f>
        <v>33.806837000000002</v>
      </c>
      <c r="Q1503" s="42">
        <f t="shared" si="195"/>
        <v>77.512337000000002</v>
      </c>
      <c r="R1503" s="229"/>
      <c r="S1503" s="2"/>
    </row>
    <row r="1504" spans="1:19" ht="22.5">
      <c r="A1504" s="323"/>
      <c r="B1504" s="318"/>
      <c r="C1504" s="318"/>
      <c r="D1504" s="318"/>
      <c r="E1504" s="318"/>
      <c r="F1504" s="323"/>
      <c r="G1504" s="323"/>
      <c r="H1504" s="323"/>
      <c r="I1504" s="55" t="s">
        <v>181</v>
      </c>
      <c r="J1504" s="323"/>
      <c r="K1504" s="173" t="s">
        <v>11</v>
      </c>
      <c r="L1504" s="13"/>
      <c r="M1504" s="13"/>
      <c r="N1504" s="13"/>
      <c r="O1504" s="194">
        <v>1.2569999999999999</v>
      </c>
      <c r="P1504" s="199"/>
      <c r="Q1504" s="42">
        <f t="shared" si="195"/>
        <v>1.2569999999999999</v>
      </c>
      <c r="R1504" s="229"/>
      <c r="S1504" s="2"/>
    </row>
    <row r="1505" spans="1:23" ht="22.5">
      <c r="A1505" s="323"/>
      <c r="B1505" s="318"/>
      <c r="C1505" s="318"/>
      <c r="D1505" s="318"/>
      <c r="E1505" s="318"/>
      <c r="F1505" s="323"/>
      <c r="G1505" s="323"/>
      <c r="H1505" s="323"/>
      <c r="I1505" s="55" t="s">
        <v>16</v>
      </c>
      <c r="J1505" s="323"/>
      <c r="K1505" s="173" t="s">
        <v>12</v>
      </c>
      <c r="L1505" s="13"/>
      <c r="M1505" s="13"/>
      <c r="N1505" s="13"/>
      <c r="O1505" s="194">
        <v>40.927500000000002</v>
      </c>
      <c r="P1505" s="215">
        <v>33.806837000000002</v>
      </c>
      <c r="Q1505" s="42">
        <f t="shared" si="195"/>
        <v>74.734337000000011</v>
      </c>
      <c r="R1505" s="229"/>
      <c r="S1505" s="2"/>
    </row>
    <row r="1506" spans="1:23" ht="45">
      <c r="A1506" s="323"/>
      <c r="B1506" s="318"/>
      <c r="C1506" s="318"/>
      <c r="D1506" s="318"/>
      <c r="E1506" s="318"/>
      <c r="F1506" s="323"/>
      <c r="G1506" s="323"/>
      <c r="H1506" s="323"/>
      <c r="I1506" s="55" t="s">
        <v>18</v>
      </c>
      <c r="J1506" s="323"/>
      <c r="K1506" s="173" t="s">
        <v>17</v>
      </c>
      <c r="L1506" s="13"/>
      <c r="M1506" s="13"/>
      <c r="N1506" s="13"/>
      <c r="O1506" s="194">
        <v>1.5209999999999999</v>
      </c>
      <c r="P1506" s="199"/>
      <c r="Q1506" s="42">
        <f t="shared" si="195"/>
        <v>1.5209999999999999</v>
      </c>
      <c r="R1506" s="229"/>
      <c r="S1506" s="2"/>
    </row>
    <row r="1507" spans="1:23" ht="31.5">
      <c r="A1507" s="323"/>
      <c r="B1507" s="318"/>
      <c r="C1507" s="318"/>
      <c r="D1507" s="318"/>
      <c r="E1507" s="318"/>
      <c r="F1507" s="323"/>
      <c r="G1507" s="323"/>
      <c r="H1507" s="323"/>
      <c r="I1507" s="48" t="s">
        <v>775</v>
      </c>
      <c r="J1507" s="323"/>
      <c r="K1507" s="68" t="s">
        <v>51</v>
      </c>
      <c r="L1507" s="13"/>
      <c r="M1507" s="13"/>
      <c r="N1507" s="13"/>
      <c r="O1507" s="194">
        <v>19.422999999999998</v>
      </c>
      <c r="P1507" s="216">
        <v>8.8332080000000008</v>
      </c>
      <c r="Q1507" s="42">
        <f t="shared" si="195"/>
        <v>28.256208000000001</v>
      </c>
      <c r="R1507" s="229"/>
      <c r="S1507" s="2"/>
    </row>
    <row r="1508" spans="1:23" ht="73.5">
      <c r="A1508" s="323"/>
      <c r="B1508" s="318"/>
      <c r="C1508" s="318"/>
      <c r="D1508" s="318"/>
      <c r="E1508" s="318"/>
      <c r="F1508" s="323"/>
      <c r="G1508" s="323"/>
      <c r="H1508" s="323"/>
      <c r="I1508" s="48" t="s">
        <v>178</v>
      </c>
      <c r="J1508" s="323"/>
      <c r="K1508" s="68" t="s">
        <v>44</v>
      </c>
      <c r="L1508" s="13"/>
      <c r="M1508" s="13"/>
      <c r="N1508" s="13"/>
      <c r="O1508" s="194">
        <v>5.4</v>
      </c>
      <c r="P1508" s="198">
        <v>0</v>
      </c>
      <c r="Q1508" s="42">
        <f t="shared" si="195"/>
        <v>5.4</v>
      </c>
      <c r="R1508" s="229"/>
      <c r="S1508" s="2"/>
    </row>
    <row r="1509" spans="1:23" ht="21">
      <c r="A1509" s="324"/>
      <c r="B1509" s="319"/>
      <c r="C1509" s="318"/>
      <c r="D1509" s="318"/>
      <c r="E1509" s="318"/>
      <c r="F1509" s="323"/>
      <c r="G1509" s="323"/>
      <c r="H1509" s="323"/>
      <c r="I1509" s="48" t="s">
        <v>29</v>
      </c>
      <c r="J1509" s="324"/>
      <c r="K1509" s="68" t="s">
        <v>45</v>
      </c>
      <c r="L1509" s="13"/>
      <c r="M1509" s="13"/>
      <c r="N1509" s="13"/>
      <c r="O1509" s="194">
        <v>1.4399</v>
      </c>
      <c r="P1509" s="198">
        <v>0</v>
      </c>
      <c r="Q1509" s="42">
        <f t="shared" si="195"/>
        <v>1.4399</v>
      </c>
      <c r="R1509" s="229"/>
      <c r="S1509" s="2"/>
    </row>
    <row r="1510" spans="1:23" ht="56.25">
      <c r="A1510" s="222">
        <v>26</v>
      </c>
      <c r="B1510" s="223" t="s">
        <v>776</v>
      </c>
      <c r="C1510" s="319"/>
      <c r="D1510" s="319"/>
      <c r="E1510" s="319"/>
      <c r="F1510" s="324"/>
      <c r="G1510" s="324"/>
      <c r="H1510" s="324"/>
      <c r="I1510" s="48"/>
      <c r="J1510" s="222"/>
      <c r="K1510" s="68"/>
      <c r="L1510" s="13"/>
      <c r="M1510" s="13"/>
      <c r="N1510" s="13"/>
      <c r="O1510" s="194"/>
      <c r="P1510" s="198"/>
      <c r="Q1510" s="42"/>
      <c r="R1510" s="229"/>
      <c r="S1510" s="2"/>
    </row>
    <row r="1511" spans="1:23" s="8" customFormat="1" ht="27.75" customHeight="1">
      <c r="A1511" s="142"/>
      <c r="B1511" s="108" t="s">
        <v>449</v>
      </c>
      <c r="C1511" s="108"/>
      <c r="D1511" s="108"/>
      <c r="E1511" s="108">
        <v>4</v>
      </c>
      <c r="F1511" s="107"/>
      <c r="G1511" s="107"/>
      <c r="H1511" s="107"/>
      <c r="I1511" s="110"/>
      <c r="J1511" s="107"/>
      <c r="K1511" s="111"/>
      <c r="L1511" s="106">
        <f>L1173+L596+L472+L467</f>
        <v>30958.575889839998</v>
      </c>
      <c r="M1511" s="106">
        <f t="shared" ref="M1511:R1511" si="196">M1173+M596+M472+M467</f>
        <v>53021.205030050005</v>
      </c>
      <c r="N1511" s="106">
        <f t="shared" si="196"/>
        <v>72663.524324430007</v>
      </c>
      <c r="O1511" s="106">
        <f t="shared" si="196"/>
        <v>155458.12856263001</v>
      </c>
      <c r="P1511" s="106">
        <f t="shared" si="196"/>
        <v>134899.45337100001</v>
      </c>
      <c r="Q1511" s="106">
        <f>P1511+O1511+N1511+M1511+L1511</f>
        <v>447000.88717795012</v>
      </c>
      <c r="R1511" s="219">
        <f t="shared" si="196"/>
        <v>2</v>
      </c>
      <c r="S1511" s="238"/>
      <c r="T1511" s="6"/>
      <c r="U1511" s="6"/>
      <c r="V1511" s="6"/>
      <c r="W1511" s="6"/>
    </row>
    <row r="1512" spans="1:23" s="242" customFormat="1" ht="24" customHeight="1">
      <c r="A1512" s="334" t="s">
        <v>375</v>
      </c>
      <c r="B1512" s="335"/>
      <c r="C1512" s="335"/>
      <c r="D1512" s="335"/>
      <c r="E1512" s="335"/>
      <c r="F1512" s="335"/>
      <c r="G1512" s="335"/>
      <c r="H1512" s="335"/>
      <c r="I1512" s="335"/>
      <c r="J1512" s="335"/>
      <c r="K1512" s="335"/>
      <c r="L1512" s="335"/>
      <c r="M1512" s="335"/>
      <c r="N1512" s="335"/>
      <c r="O1512" s="335"/>
      <c r="P1512" s="335"/>
      <c r="Q1512" s="335"/>
      <c r="R1512" s="335"/>
      <c r="S1512" s="4"/>
    </row>
    <row r="1513" spans="1:23" ht="42">
      <c r="A1513" s="23">
        <v>1</v>
      </c>
      <c r="B1513" s="25"/>
      <c r="C1513" s="24" t="s">
        <v>14</v>
      </c>
      <c r="D1513" s="24" t="s">
        <v>15</v>
      </c>
      <c r="E1513" s="87" t="s">
        <v>604</v>
      </c>
      <c r="F1513" s="25" t="s">
        <v>602</v>
      </c>
      <c r="G1513" s="25" t="s">
        <v>602</v>
      </c>
      <c r="H1513" s="25" t="s">
        <v>603</v>
      </c>
      <c r="I1513" s="61"/>
      <c r="J1513" s="141"/>
      <c r="K1513" s="62"/>
      <c r="L1513" s="28">
        <f>L1514+L1547+L1554</f>
        <v>0</v>
      </c>
      <c r="M1513" s="28">
        <f>M1514+M1547+M1554</f>
        <v>3281.5522000000001</v>
      </c>
      <c r="N1513" s="28">
        <f t="shared" ref="N1513:P1513" si="197">N1514+N1547+N1554</f>
        <v>3627.0860000000002</v>
      </c>
      <c r="O1513" s="28">
        <f t="shared" si="197"/>
        <v>3262.1282000000001</v>
      </c>
      <c r="P1513" s="28">
        <f t="shared" si="197"/>
        <v>3760.556</v>
      </c>
      <c r="Q1513" s="28">
        <f>+M1513+N1513+O1513+P1513</f>
        <v>13931.322400000001</v>
      </c>
      <c r="R1513" s="23"/>
      <c r="T1513" s="5"/>
      <c r="U1513" s="5"/>
      <c r="V1513" s="5"/>
      <c r="W1513" s="5"/>
    </row>
    <row r="1514" spans="1:23" ht="15" customHeight="1">
      <c r="A1514" s="322">
        <v>1</v>
      </c>
      <c r="B1514" s="317" t="s">
        <v>605</v>
      </c>
      <c r="C1514" s="317" t="s">
        <v>14</v>
      </c>
      <c r="D1514" s="317" t="s">
        <v>15</v>
      </c>
      <c r="E1514" s="317" t="s">
        <v>604</v>
      </c>
      <c r="F1514" s="317" t="s">
        <v>602</v>
      </c>
      <c r="G1514" s="317" t="s">
        <v>602</v>
      </c>
      <c r="H1514" s="317" t="s">
        <v>603</v>
      </c>
      <c r="I1514" s="29" t="s">
        <v>13</v>
      </c>
      <c r="J1514" s="332">
        <v>120</v>
      </c>
      <c r="K1514" s="34"/>
      <c r="L1514" s="30"/>
      <c r="M1514" s="30">
        <f>M1515+M1520+M1523+M1527+M1532+M1537+M1540+M1543+M1544+M1545</f>
        <v>2528.7330000000002</v>
      </c>
      <c r="N1514" s="30">
        <f>N1515+N1520+N1523+N1527+N1532+N1537+N1540+N1543+N1544+N1545</f>
        <v>1292.3599999999999</v>
      </c>
      <c r="O1514" s="30">
        <f>O1515+O1520+O1523+O1527+O1532+O1537+O1540+O1543+O1544+O1545</f>
        <v>1356.6370000000002</v>
      </c>
      <c r="P1514" s="30">
        <f>P1515+P1520+P1523+P1527+P1532+P1537+P1540+P1543+P1544+P1545</f>
        <v>2013.2199999999998</v>
      </c>
      <c r="Q1514" s="163">
        <f>+M1514+N1514+O1514+P1514</f>
        <v>7190.9499999999989</v>
      </c>
      <c r="R1514" s="88"/>
      <c r="T1514" s="5"/>
      <c r="U1514" s="5"/>
      <c r="V1514" s="5"/>
      <c r="W1514" s="5"/>
    </row>
    <row r="1515" spans="1:23" ht="31.5">
      <c r="A1515" s="323"/>
      <c r="B1515" s="318"/>
      <c r="C1515" s="318"/>
      <c r="D1515" s="318"/>
      <c r="E1515" s="318"/>
      <c r="F1515" s="318"/>
      <c r="G1515" s="318"/>
      <c r="H1515" s="318"/>
      <c r="I1515" s="97" t="s">
        <v>599</v>
      </c>
      <c r="J1515" s="333"/>
      <c r="K1515" s="34" t="s">
        <v>10</v>
      </c>
      <c r="L1515" s="30"/>
      <c r="M1515" s="30">
        <f>M1516+M1517+M1518+M1519</f>
        <v>1100.8430000000001</v>
      </c>
      <c r="N1515" s="30">
        <f t="shared" ref="N1515:P1515" si="198">N1516+N1517+N1518+N1519</f>
        <v>1128.7059999999999</v>
      </c>
      <c r="O1515" s="30">
        <f t="shared" si="198"/>
        <v>1121.7350000000001</v>
      </c>
      <c r="P1515" s="30">
        <f t="shared" si="198"/>
        <v>720.52700000000004</v>
      </c>
      <c r="Q1515" s="163">
        <f>+M1515+N1515+O1515+P1515</f>
        <v>4071.8110000000001</v>
      </c>
      <c r="R1515" s="88"/>
      <c r="T1515" s="5"/>
      <c r="U1515" s="5"/>
      <c r="V1515" s="5"/>
      <c r="W1515" s="5"/>
    </row>
    <row r="1516" spans="1:23" ht="22.5">
      <c r="A1516" s="323"/>
      <c r="B1516" s="318"/>
      <c r="C1516" s="318"/>
      <c r="D1516" s="318"/>
      <c r="E1516" s="318"/>
      <c r="F1516" s="318"/>
      <c r="G1516" s="318"/>
      <c r="H1516" s="318"/>
      <c r="I1516" s="33" t="s">
        <v>181</v>
      </c>
      <c r="J1516" s="333"/>
      <c r="K1516" s="237" t="s">
        <v>11</v>
      </c>
      <c r="L1516" s="13"/>
      <c r="M1516" s="13"/>
      <c r="N1516" s="13"/>
      <c r="O1516" s="13">
        <v>2.0979999999999999</v>
      </c>
      <c r="P1516" s="13"/>
      <c r="Q1516" s="164">
        <f t="shared" ref="Q1516" si="199">+M1516+N1516+O1516+P1516</f>
        <v>2.0979999999999999</v>
      </c>
      <c r="R1516" s="88"/>
      <c r="T1516" s="5"/>
      <c r="U1516" s="5"/>
      <c r="V1516" s="5"/>
      <c r="W1516" s="5"/>
    </row>
    <row r="1517" spans="1:23" ht="22.5">
      <c r="A1517" s="323"/>
      <c r="B1517" s="318"/>
      <c r="C1517" s="318"/>
      <c r="D1517" s="318"/>
      <c r="E1517" s="318"/>
      <c r="F1517" s="318"/>
      <c r="G1517" s="318"/>
      <c r="H1517" s="318"/>
      <c r="I1517" s="33" t="s">
        <v>16</v>
      </c>
      <c r="J1517" s="333"/>
      <c r="K1517" s="237" t="s">
        <v>12</v>
      </c>
      <c r="L1517" s="13"/>
      <c r="M1517" s="13">
        <v>1100.8430000000001</v>
      </c>
      <c r="N1517" s="13"/>
      <c r="O1517" s="13"/>
      <c r="P1517" s="13">
        <v>720.52700000000004</v>
      </c>
      <c r="Q1517" s="164">
        <f>+M1517+N1517+O1517+P1517</f>
        <v>1821.3700000000001</v>
      </c>
      <c r="R1517" s="88"/>
      <c r="T1517" s="5"/>
      <c r="U1517" s="5"/>
      <c r="V1517" s="5"/>
      <c r="W1517" s="5"/>
    </row>
    <row r="1518" spans="1:23" ht="45">
      <c r="A1518" s="323"/>
      <c r="B1518" s="318"/>
      <c r="C1518" s="318"/>
      <c r="D1518" s="318"/>
      <c r="E1518" s="318"/>
      <c r="F1518" s="318"/>
      <c r="G1518" s="318"/>
      <c r="H1518" s="318"/>
      <c r="I1518" s="33" t="s">
        <v>27</v>
      </c>
      <c r="J1518" s="333"/>
      <c r="K1518" s="237" t="s">
        <v>28</v>
      </c>
      <c r="L1518" s="13"/>
      <c r="M1518" s="13"/>
      <c r="N1518" s="13">
        <v>1128.7059999999999</v>
      </c>
      <c r="O1518" s="13">
        <v>1117.0920000000001</v>
      </c>
      <c r="P1518" s="13"/>
      <c r="Q1518" s="164">
        <f t="shared" ref="Q1518:Q1562" si="200">+M1518+N1518+O1518+P1518</f>
        <v>2245.7979999999998</v>
      </c>
      <c r="R1518" s="88"/>
      <c r="T1518" s="5"/>
      <c r="U1518" s="5"/>
      <c r="V1518" s="5"/>
      <c r="W1518" s="5"/>
    </row>
    <row r="1519" spans="1:23" ht="45">
      <c r="A1519" s="323"/>
      <c r="B1519" s="318"/>
      <c r="C1519" s="318"/>
      <c r="D1519" s="318"/>
      <c r="E1519" s="318"/>
      <c r="F1519" s="318"/>
      <c r="G1519" s="318"/>
      <c r="H1519" s="318"/>
      <c r="I1519" s="33" t="s">
        <v>18</v>
      </c>
      <c r="J1519" s="333"/>
      <c r="K1519" s="237" t="s">
        <v>17</v>
      </c>
      <c r="L1519" s="13"/>
      <c r="M1519" s="13"/>
      <c r="N1519" s="13"/>
      <c r="O1519" s="13">
        <v>2.5449999999999999</v>
      </c>
      <c r="P1519" s="13"/>
      <c r="Q1519" s="164">
        <f t="shared" si="200"/>
        <v>2.5449999999999999</v>
      </c>
      <c r="R1519" s="88"/>
      <c r="T1519" s="5"/>
      <c r="U1519" s="5"/>
      <c r="V1519" s="5"/>
      <c r="W1519" s="5"/>
    </row>
    <row r="1520" spans="1:23" ht="21">
      <c r="A1520" s="323"/>
      <c r="B1520" s="318"/>
      <c r="C1520" s="318"/>
      <c r="D1520" s="318"/>
      <c r="E1520" s="318"/>
      <c r="F1520" s="318"/>
      <c r="G1520" s="318"/>
      <c r="H1520" s="318"/>
      <c r="I1520" s="97" t="s">
        <v>29</v>
      </c>
      <c r="J1520" s="333"/>
      <c r="K1520" s="34" t="s">
        <v>51</v>
      </c>
      <c r="L1520" s="30"/>
      <c r="M1520" s="30">
        <f>M1522+M1521</f>
        <v>78.450999999999993</v>
      </c>
      <c r="N1520" s="30">
        <f t="shared" ref="N1520:P1520" si="201">N1522+N1521</f>
        <v>55.298000000000002</v>
      </c>
      <c r="O1520" s="30">
        <f t="shared" si="201"/>
        <v>0</v>
      </c>
      <c r="P1520" s="30">
        <f t="shared" si="201"/>
        <v>0.61599999999999999</v>
      </c>
      <c r="Q1520" s="163">
        <f>+M1520+N1520+O1520+P1520</f>
        <v>134.36500000000001</v>
      </c>
      <c r="R1520" s="88"/>
      <c r="T1520" s="5"/>
      <c r="U1520" s="5"/>
      <c r="V1520" s="5"/>
      <c r="W1520" s="5"/>
    </row>
    <row r="1521" spans="1:23" ht="22.5">
      <c r="A1521" s="323"/>
      <c r="B1521" s="318"/>
      <c r="C1521" s="318"/>
      <c r="D1521" s="318"/>
      <c r="E1521" s="318"/>
      <c r="F1521" s="318"/>
      <c r="G1521" s="318"/>
      <c r="H1521" s="318"/>
      <c r="I1521" s="33" t="s">
        <v>16</v>
      </c>
      <c r="J1521" s="333"/>
      <c r="K1521" s="237" t="s">
        <v>12</v>
      </c>
      <c r="L1521" s="13"/>
      <c r="M1521" s="13">
        <v>78.450999999999993</v>
      </c>
      <c r="N1521" s="13"/>
      <c r="O1521" s="13"/>
      <c r="P1521" s="13">
        <v>0.61599999999999999</v>
      </c>
      <c r="Q1521" s="164">
        <f>+M1521+N1521+O1521+P1521</f>
        <v>79.066999999999993</v>
      </c>
      <c r="R1521" s="88"/>
      <c r="T1521" s="5"/>
      <c r="U1521" s="5"/>
      <c r="V1521" s="5"/>
      <c r="W1521" s="5"/>
    </row>
    <row r="1522" spans="1:23" ht="45">
      <c r="A1522" s="323"/>
      <c r="B1522" s="318"/>
      <c r="C1522" s="318"/>
      <c r="D1522" s="318"/>
      <c r="E1522" s="318"/>
      <c r="F1522" s="318"/>
      <c r="G1522" s="318"/>
      <c r="H1522" s="318"/>
      <c r="I1522" s="33" t="s">
        <v>27</v>
      </c>
      <c r="J1522" s="333"/>
      <c r="K1522" s="237" t="s">
        <v>28</v>
      </c>
      <c r="L1522" s="13"/>
      <c r="M1522" s="13"/>
      <c r="N1522" s="13">
        <v>55.298000000000002</v>
      </c>
      <c r="O1522" s="13"/>
      <c r="P1522" s="13"/>
      <c r="Q1522" s="164">
        <f t="shared" si="200"/>
        <v>55.298000000000002</v>
      </c>
      <c r="R1522" s="88"/>
      <c r="T1522" s="5"/>
      <c r="U1522" s="5"/>
      <c r="V1522" s="5"/>
      <c r="W1522" s="5"/>
    </row>
    <row r="1523" spans="1:23" ht="52.5">
      <c r="A1523" s="323"/>
      <c r="B1523" s="318"/>
      <c r="C1523" s="318"/>
      <c r="D1523" s="318"/>
      <c r="E1523" s="318"/>
      <c r="F1523" s="318"/>
      <c r="G1523" s="318"/>
      <c r="H1523" s="318"/>
      <c r="I1523" s="97" t="s">
        <v>606</v>
      </c>
      <c r="J1523" s="333"/>
      <c r="K1523" s="34" t="s">
        <v>46</v>
      </c>
      <c r="L1523" s="30"/>
      <c r="M1523" s="30">
        <f>M1524+M1525+M1526</f>
        <v>0</v>
      </c>
      <c r="N1523" s="30">
        <f t="shared" ref="N1523:P1523" si="202">N1524+N1525+N1526</f>
        <v>0</v>
      </c>
      <c r="O1523" s="30">
        <f t="shared" si="202"/>
        <v>0</v>
      </c>
      <c r="P1523" s="30">
        <f t="shared" si="202"/>
        <v>0</v>
      </c>
      <c r="Q1523" s="163">
        <f>+M1523+N1523+O1523+P1523</f>
        <v>0</v>
      </c>
      <c r="R1523" s="88"/>
      <c r="T1523" s="5"/>
      <c r="U1523" s="5"/>
      <c r="V1523" s="5"/>
      <c r="W1523" s="5"/>
    </row>
    <row r="1524" spans="1:23" ht="22.5">
      <c r="A1524" s="323"/>
      <c r="B1524" s="318"/>
      <c r="C1524" s="318"/>
      <c r="D1524" s="318"/>
      <c r="E1524" s="318"/>
      <c r="F1524" s="318"/>
      <c r="G1524" s="318"/>
      <c r="H1524" s="318"/>
      <c r="I1524" s="33" t="s">
        <v>181</v>
      </c>
      <c r="J1524" s="333"/>
      <c r="K1524" s="237" t="s">
        <v>11</v>
      </c>
      <c r="L1524" s="13"/>
      <c r="M1524" s="13"/>
      <c r="N1524" s="13"/>
      <c r="O1524" s="13"/>
      <c r="P1524" s="13"/>
      <c r="Q1524" s="164">
        <f t="shared" si="200"/>
        <v>0</v>
      </c>
      <c r="R1524" s="88"/>
      <c r="T1524" s="5"/>
      <c r="U1524" s="5"/>
      <c r="V1524" s="5"/>
      <c r="W1524" s="5"/>
    </row>
    <row r="1525" spans="1:23" ht="22.5">
      <c r="A1525" s="323"/>
      <c r="B1525" s="318"/>
      <c r="C1525" s="318"/>
      <c r="D1525" s="318"/>
      <c r="E1525" s="318"/>
      <c r="F1525" s="318"/>
      <c r="G1525" s="318"/>
      <c r="H1525" s="318"/>
      <c r="I1525" s="33" t="s">
        <v>16</v>
      </c>
      <c r="J1525" s="333"/>
      <c r="K1525" s="237" t="s">
        <v>12</v>
      </c>
      <c r="L1525" s="13"/>
      <c r="M1525" s="13"/>
      <c r="N1525" s="13"/>
      <c r="O1525" s="13"/>
      <c r="P1525" s="13"/>
      <c r="Q1525" s="164">
        <f t="shared" si="200"/>
        <v>0</v>
      </c>
      <c r="R1525" s="88"/>
      <c r="T1525" s="5"/>
      <c r="U1525" s="5"/>
      <c r="V1525" s="5"/>
      <c r="W1525" s="5"/>
    </row>
    <row r="1526" spans="1:23" ht="33.75">
      <c r="A1526" s="323"/>
      <c r="B1526" s="318"/>
      <c r="C1526" s="318"/>
      <c r="D1526" s="318"/>
      <c r="E1526" s="318"/>
      <c r="F1526" s="318"/>
      <c r="G1526" s="318"/>
      <c r="H1526" s="318"/>
      <c r="I1526" s="33" t="s">
        <v>190</v>
      </c>
      <c r="J1526" s="333"/>
      <c r="K1526" s="237" t="s">
        <v>56</v>
      </c>
      <c r="L1526" s="13"/>
      <c r="M1526" s="13"/>
      <c r="N1526" s="13"/>
      <c r="O1526" s="13"/>
      <c r="P1526" s="13"/>
      <c r="Q1526" s="164">
        <f t="shared" si="200"/>
        <v>0</v>
      </c>
      <c r="R1526" s="88"/>
      <c r="T1526" s="5"/>
      <c r="U1526" s="5"/>
      <c r="V1526" s="5"/>
      <c r="W1526" s="5"/>
    </row>
    <row r="1527" spans="1:23" ht="31.5">
      <c r="A1527" s="323"/>
      <c r="B1527" s="318"/>
      <c r="C1527" s="318"/>
      <c r="D1527" s="318"/>
      <c r="E1527" s="318"/>
      <c r="F1527" s="318"/>
      <c r="G1527" s="318"/>
      <c r="H1527" s="318"/>
      <c r="I1527" s="97" t="s">
        <v>34</v>
      </c>
      <c r="J1527" s="333"/>
      <c r="K1527" s="34" t="s">
        <v>82</v>
      </c>
      <c r="L1527" s="30"/>
      <c r="M1527" s="30">
        <f>M1528+M1529+M1530+M1531</f>
        <v>59.984999999999999</v>
      </c>
      <c r="N1527" s="30">
        <f t="shared" ref="N1527:P1527" si="203">N1528+N1529+N1530+N1531</f>
        <v>89.399000000000001</v>
      </c>
      <c r="O1527" s="30">
        <f t="shared" si="203"/>
        <v>75.376999999999995</v>
      </c>
      <c r="P1527" s="30">
        <f t="shared" si="203"/>
        <v>40.415999999999997</v>
      </c>
      <c r="Q1527" s="163">
        <f>+M1527+N1527+O1527+P1527</f>
        <v>265.17700000000002</v>
      </c>
      <c r="R1527" s="88"/>
      <c r="T1527" s="5"/>
      <c r="U1527" s="5"/>
      <c r="V1527" s="5"/>
      <c r="W1527" s="5"/>
    </row>
    <row r="1528" spans="1:23" ht="22.5">
      <c r="A1528" s="323"/>
      <c r="B1528" s="318"/>
      <c r="C1528" s="318"/>
      <c r="D1528" s="318"/>
      <c r="E1528" s="318"/>
      <c r="F1528" s="318"/>
      <c r="G1528" s="318"/>
      <c r="H1528" s="318"/>
      <c r="I1528" s="33" t="s">
        <v>181</v>
      </c>
      <c r="J1528" s="333"/>
      <c r="K1528" s="237" t="s">
        <v>11</v>
      </c>
      <c r="L1528" s="13"/>
      <c r="M1528" s="13"/>
      <c r="N1528" s="13"/>
      <c r="O1528" s="13">
        <v>2.214</v>
      </c>
      <c r="P1528" s="13"/>
      <c r="Q1528" s="164">
        <f t="shared" si="200"/>
        <v>2.214</v>
      </c>
      <c r="R1528" s="88"/>
      <c r="T1528" s="5"/>
      <c r="U1528" s="5"/>
      <c r="V1528" s="5"/>
      <c r="W1528" s="5"/>
    </row>
    <row r="1529" spans="1:23" ht="22.5">
      <c r="A1529" s="323"/>
      <c r="B1529" s="318"/>
      <c r="C1529" s="318"/>
      <c r="D1529" s="318"/>
      <c r="E1529" s="318"/>
      <c r="F1529" s="318"/>
      <c r="G1529" s="318"/>
      <c r="H1529" s="318"/>
      <c r="I1529" s="33" t="s">
        <v>16</v>
      </c>
      <c r="J1529" s="333"/>
      <c r="K1529" s="237" t="s">
        <v>12</v>
      </c>
      <c r="L1529" s="13"/>
      <c r="M1529" s="13">
        <v>59.984999999999999</v>
      </c>
      <c r="N1529" s="13"/>
      <c r="O1529" s="13"/>
      <c r="P1529" s="13">
        <v>40.415999999999997</v>
      </c>
      <c r="Q1529" s="164">
        <f t="shared" si="200"/>
        <v>100.401</v>
      </c>
      <c r="R1529" s="88"/>
      <c r="T1529" s="5"/>
      <c r="U1529" s="5"/>
      <c r="V1529" s="5"/>
      <c r="W1529" s="5"/>
    </row>
    <row r="1530" spans="1:23" ht="33.75">
      <c r="A1530" s="323"/>
      <c r="B1530" s="318"/>
      <c r="C1530" s="318"/>
      <c r="D1530" s="318"/>
      <c r="E1530" s="318"/>
      <c r="F1530" s="318"/>
      <c r="G1530" s="318"/>
      <c r="H1530" s="318"/>
      <c r="I1530" s="33" t="s">
        <v>35</v>
      </c>
      <c r="J1530" s="333"/>
      <c r="K1530" s="237" t="s">
        <v>41</v>
      </c>
      <c r="L1530" s="13"/>
      <c r="M1530" s="13"/>
      <c r="N1530" s="13">
        <v>89.399000000000001</v>
      </c>
      <c r="O1530" s="13">
        <v>70.33</v>
      </c>
      <c r="P1530" s="13"/>
      <c r="Q1530" s="164">
        <f t="shared" si="200"/>
        <v>159.72899999999998</v>
      </c>
      <c r="R1530" s="88"/>
      <c r="T1530" s="5"/>
      <c r="U1530" s="5"/>
      <c r="V1530" s="5"/>
      <c r="W1530" s="5"/>
    </row>
    <row r="1531" spans="1:23" ht="45">
      <c r="A1531" s="323"/>
      <c r="B1531" s="318"/>
      <c r="C1531" s="318"/>
      <c r="D1531" s="318"/>
      <c r="E1531" s="318"/>
      <c r="F1531" s="318"/>
      <c r="G1531" s="318"/>
      <c r="H1531" s="318"/>
      <c r="I1531" s="33" t="s">
        <v>18</v>
      </c>
      <c r="J1531" s="333"/>
      <c r="K1531" s="237" t="s">
        <v>17</v>
      </c>
      <c r="L1531" s="13"/>
      <c r="M1531" s="13"/>
      <c r="N1531" s="13"/>
      <c r="O1531" s="13">
        <v>2.8330000000000002</v>
      </c>
      <c r="P1531" s="13"/>
      <c r="Q1531" s="164">
        <f t="shared" si="200"/>
        <v>2.8330000000000002</v>
      </c>
      <c r="R1531" s="88"/>
      <c r="T1531" s="5"/>
      <c r="U1531" s="5"/>
      <c r="V1531" s="5"/>
      <c r="W1531" s="5"/>
    </row>
    <row r="1532" spans="1:23" ht="22.5" customHeight="1">
      <c r="A1532" s="323"/>
      <c r="B1532" s="318"/>
      <c r="C1532" s="318"/>
      <c r="D1532" s="318"/>
      <c r="E1532" s="318"/>
      <c r="F1532" s="318"/>
      <c r="G1532" s="318"/>
      <c r="H1532" s="318"/>
      <c r="I1532" s="97" t="s">
        <v>607</v>
      </c>
      <c r="J1532" s="333"/>
      <c r="K1532" s="34" t="s">
        <v>11</v>
      </c>
      <c r="L1532" s="30"/>
      <c r="M1532" s="30">
        <f>M1533+M1534+M1535+M1536</f>
        <v>181.977</v>
      </c>
      <c r="N1532" s="30">
        <f t="shared" ref="N1532:P1532" si="204">N1533+N1534+N1535+N1536</f>
        <v>15.382999999999999</v>
      </c>
      <c r="O1532" s="30">
        <f>O1533+O1534+O1535+O1536</f>
        <v>16.487000000000002</v>
      </c>
      <c r="P1532" s="30">
        <f t="shared" si="204"/>
        <v>3.2080000000000002</v>
      </c>
      <c r="Q1532" s="163">
        <f>+M1532+N1532+O1532+P1532</f>
        <v>217.05500000000001</v>
      </c>
      <c r="R1532" s="88"/>
      <c r="T1532" s="5"/>
      <c r="U1532" s="5"/>
      <c r="V1532" s="5"/>
      <c r="W1532" s="5"/>
    </row>
    <row r="1533" spans="1:23" ht="22.5" customHeight="1">
      <c r="A1533" s="323"/>
      <c r="B1533" s="318"/>
      <c r="C1533" s="318"/>
      <c r="D1533" s="318"/>
      <c r="E1533" s="318"/>
      <c r="F1533" s="318"/>
      <c r="G1533" s="318"/>
      <c r="H1533" s="318"/>
      <c r="I1533" s="33" t="s">
        <v>181</v>
      </c>
      <c r="J1533" s="333"/>
      <c r="K1533" s="237" t="s">
        <v>11</v>
      </c>
      <c r="L1533" s="13"/>
      <c r="M1533" s="13"/>
      <c r="N1533" s="13"/>
      <c r="O1533" s="13">
        <v>0.373</v>
      </c>
      <c r="P1533" s="13"/>
      <c r="Q1533" s="164">
        <f t="shared" si="200"/>
        <v>0.373</v>
      </c>
      <c r="R1533" s="88"/>
      <c r="T1533" s="5"/>
      <c r="U1533" s="5"/>
      <c r="V1533" s="5"/>
      <c r="W1533" s="5"/>
    </row>
    <row r="1534" spans="1:23" ht="22.5" customHeight="1">
      <c r="A1534" s="323"/>
      <c r="B1534" s="318"/>
      <c r="C1534" s="318"/>
      <c r="D1534" s="318"/>
      <c r="E1534" s="318"/>
      <c r="F1534" s="318"/>
      <c r="G1534" s="318"/>
      <c r="H1534" s="318"/>
      <c r="I1534" s="33" t="s">
        <v>16</v>
      </c>
      <c r="J1534" s="333"/>
      <c r="K1534" s="237" t="s">
        <v>12</v>
      </c>
      <c r="L1534" s="13"/>
      <c r="M1534" s="13">
        <v>181.977</v>
      </c>
      <c r="N1534" s="13"/>
      <c r="O1534" s="13"/>
      <c r="P1534" s="13">
        <v>3.2080000000000002</v>
      </c>
      <c r="Q1534" s="164">
        <f t="shared" si="200"/>
        <v>185.185</v>
      </c>
      <c r="R1534" s="88"/>
      <c r="T1534" s="5"/>
      <c r="U1534" s="5"/>
      <c r="V1534" s="5"/>
      <c r="W1534" s="5"/>
    </row>
    <row r="1535" spans="1:23" ht="22.5" customHeight="1">
      <c r="A1535" s="323"/>
      <c r="B1535" s="318"/>
      <c r="C1535" s="318"/>
      <c r="D1535" s="318"/>
      <c r="E1535" s="318"/>
      <c r="F1535" s="318"/>
      <c r="G1535" s="318"/>
      <c r="H1535" s="318"/>
      <c r="I1535" s="33" t="s">
        <v>35</v>
      </c>
      <c r="J1535" s="333"/>
      <c r="K1535" s="237" t="s">
        <v>41</v>
      </c>
      <c r="L1535" s="13"/>
      <c r="M1535" s="13"/>
      <c r="N1535" s="13">
        <v>15.382999999999999</v>
      </c>
      <c r="O1535" s="13">
        <v>15.678000000000001</v>
      </c>
      <c r="P1535" s="13"/>
      <c r="Q1535" s="164">
        <f t="shared" si="200"/>
        <v>31.061</v>
      </c>
      <c r="R1535" s="88"/>
      <c r="T1535" s="5"/>
      <c r="U1535" s="5"/>
      <c r="V1535" s="5"/>
      <c r="W1535" s="5"/>
    </row>
    <row r="1536" spans="1:23" ht="22.5" customHeight="1">
      <c r="A1536" s="323"/>
      <c r="B1536" s="318"/>
      <c r="C1536" s="318"/>
      <c r="D1536" s="318"/>
      <c r="E1536" s="318"/>
      <c r="F1536" s="318"/>
      <c r="G1536" s="318"/>
      <c r="H1536" s="318"/>
      <c r="I1536" s="33" t="s">
        <v>18</v>
      </c>
      <c r="J1536" s="333"/>
      <c r="K1536" s="237" t="s">
        <v>17</v>
      </c>
      <c r="L1536" s="13"/>
      <c r="M1536" s="13"/>
      <c r="N1536" s="13"/>
      <c r="O1536" s="13">
        <v>0.436</v>
      </c>
      <c r="P1536" s="13"/>
      <c r="Q1536" s="164">
        <f t="shared" si="200"/>
        <v>0.436</v>
      </c>
      <c r="R1536" s="88"/>
      <c r="T1536" s="5"/>
      <c r="U1536" s="5"/>
      <c r="V1536" s="5"/>
      <c r="W1536" s="5"/>
    </row>
    <row r="1537" spans="1:24" ht="31.5">
      <c r="A1537" s="323"/>
      <c r="B1537" s="318"/>
      <c r="C1537" s="318"/>
      <c r="D1537" s="318"/>
      <c r="E1537" s="318"/>
      <c r="F1537" s="318"/>
      <c r="G1537" s="318"/>
      <c r="H1537" s="318"/>
      <c r="I1537" s="97" t="s">
        <v>608</v>
      </c>
      <c r="J1537" s="333"/>
      <c r="K1537" s="34" t="s">
        <v>54</v>
      </c>
      <c r="L1537" s="30"/>
      <c r="M1537" s="30">
        <f>M1538+M1539</f>
        <v>419.78899999999999</v>
      </c>
      <c r="N1537" s="30">
        <f t="shared" ref="N1537:P1537" si="205">N1538+N1539</f>
        <v>0</v>
      </c>
      <c r="O1537" s="30">
        <f t="shared" si="205"/>
        <v>0</v>
      </c>
      <c r="P1537" s="30">
        <f t="shared" si="205"/>
        <v>1225.3409999999999</v>
      </c>
      <c r="Q1537" s="163">
        <f>+M1537+N1537+O1537+P1537</f>
        <v>1645.1299999999999</v>
      </c>
      <c r="R1537" s="88"/>
      <c r="T1537" s="5"/>
      <c r="U1537" s="5"/>
      <c r="V1537" s="5"/>
      <c r="W1537" s="5"/>
    </row>
    <row r="1538" spans="1:24" ht="22.5">
      <c r="A1538" s="323"/>
      <c r="B1538" s="318"/>
      <c r="C1538" s="318"/>
      <c r="D1538" s="318"/>
      <c r="E1538" s="318"/>
      <c r="F1538" s="318"/>
      <c r="G1538" s="318"/>
      <c r="H1538" s="318"/>
      <c r="I1538" s="33" t="s">
        <v>181</v>
      </c>
      <c r="J1538" s="333"/>
      <c r="K1538" s="237" t="s">
        <v>11</v>
      </c>
      <c r="L1538" s="13"/>
      <c r="M1538" s="13">
        <v>416.53899999999999</v>
      </c>
      <c r="N1538" s="13"/>
      <c r="O1538" s="13"/>
      <c r="P1538" s="13"/>
      <c r="Q1538" s="164">
        <f t="shared" si="200"/>
        <v>416.53899999999999</v>
      </c>
      <c r="R1538" s="88"/>
      <c r="T1538" s="5"/>
      <c r="U1538" s="5"/>
      <c r="V1538" s="5"/>
      <c r="W1538" s="5"/>
    </row>
    <row r="1539" spans="1:24" ht="22.5">
      <c r="A1539" s="323"/>
      <c r="B1539" s="318"/>
      <c r="C1539" s="318"/>
      <c r="D1539" s="318"/>
      <c r="E1539" s="318"/>
      <c r="F1539" s="318"/>
      <c r="G1539" s="318"/>
      <c r="H1539" s="318"/>
      <c r="I1539" s="33" t="s">
        <v>16</v>
      </c>
      <c r="J1539" s="333"/>
      <c r="K1539" s="237" t="s">
        <v>12</v>
      </c>
      <c r="L1539" s="13"/>
      <c r="M1539" s="13">
        <v>3.25</v>
      </c>
      <c r="N1539" s="13"/>
      <c r="O1539" s="13"/>
      <c r="P1539" s="13">
        <v>1225.3409999999999</v>
      </c>
      <c r="Q1539" s="164">
        <f t="shared" si="200"/>
        <v>1228.5909999999999</v>
      </c>
      <c r="R1539" s="88"/>
      <c r="T1539" s="5"/>
      <c r="U1539" s="5"/>
      <c r="V1539" s="5"/>
      <c r="W1539" s="5"/>
    </row>
    <row r="1540" spans="1:24" ht="21">
      <c r="A1540" s="323"/>
      <c r="B1540" s="318"/>
      <c r="C1540" s="318"/>
      <c r="D1540" s="318"/>
      <c r="E1540" s="318"/>
      <c r="F1540" s="318"/>
      <c r="G1540" s="318"/>
      <c r="H1540" s="318"/>
      <c r="I1540" s="97" t="s">
        <v>609</v>
      </c>
      <c r="J1540" s="333"/>
      <c r="K1540" s="34" t="s">
        <v>137</v>
      </c>
      <c r="L1540" s="30"/>
      <c r="M1540" s="30">
        <f>M1541+M1542</f>
        <v>5.5670000000000002</v>
      </c>
      <c r="N1540" s="30">
        <f t="shared" ref="N1540:P1540" si="206">N1541+N1542</f>
        <v>3.5739999999999998</v>
      </c>
      <c r="O1540" s="30">
        <f t="shared" si="206"/>
        <v>7.0789999999999997</v>
      </c>
      <c r="P1540" s="30">
        <f t="shared" si="206"/>
        <v>2.952</v>
      </c>
      <c r="Q1540" s="163">
        <f>+M1540+N1540+O1540+P1540</f>
        <v>19.171999999999997</v>
      </c>
      <c r="R1540" s="88"/>
      <c r="T1540" s="5"/>
      <c r="U1540" s="5"/>
      <c r="V1540" s="5"/>
      <c r="W1540" s="5"/>
    </row>
    <row r="1541" spans="1:24" ht="22.5">
      <c r="A1541" s="323"/>
      <c r="B1541" s="318"/>
      <c r="C1541" s="318"/>
      <c r="D1541" s="318"/>
      <c r="E1541" s="318"/>
      <c r="F1541" s="318"/>
      <c r="G1541" s="318"/>
      <c r="H1541" s="318"/>
      <c r="I1541" s="33" t="s">
        <v>16</v>
      </c>
      <c r="J1541" s="333"/>
      <c r="K1541" s="237" t="s">
        <v>12</v>
      </c>
      <c r="L1541" s="13"/>
      <c r="M1541" s="13">
        <v>5.5670000000000002</v>
      </c>
      <c r="N1541" s="13"/>
      <c r="O1541" s="13"/>
      <c r="P1541" s="13">
        <v>2.952</v>
      </c>
      <c r="Q1541" s="164">
        <f t="shared" si="200"/>
        <v>8.5190000000000001</v>
      </c>
      <c r="R1541" s="88"/>
      <c r="T1541" s="5"/>
      <c r="U1541" s="5"/>
      <c r="V1541" s="5"/>
      <c r="W1541" s="5"/>
    </row>
    <row r="1542" spans="1:24" ht="22.5">
      <c r="A1542" s="323"/>
      <c r="B1542" s="318"/>
      <c r="C1542" s="318"/>
      <c r="D1542" s="318"/>
      <c r="E1542" s="318"/>
      <c r="F1542" s="318"/>
      <c r="G1542" s="318"/>
      <c r="H1542" s="318"/>
      <c r="I1542" s="33" t="s">
        <v>165</v>
      </c>
      <c r="J1542" s="333"/>
      <c r="K1542" s="237" t="s">
        <v>171</v>
      </c>
      <c r="L1542" s="13"/>
      <c r="M1542" s="13"/>
      <c r="N1542" s="13">
        <v>3.5739999999999998</v>
      </c>
      <c r="O1542" s="13">
        <v>7.0789999999999997</v>
      </c>
      <c r="P1542" s="13"/>
      <c r="Q1542" s="164">
        <f t="shared" si="200"/>
        <v>10.652999999999999</v>
      </c>
      <c r="R1542" s="88"/>
      <c r="T1542" s="5"/>
      <c r="U1542" s="5"/>
      <c r="V1542" s="5"/>
      <c r="W1542" s="5"/>
    </row>
    <row r="1543" spans="1:24" ht="63">
      <c r="A1543" s="323"/>
      <c r="B1543" s="318"/>
      <c r="C1543" s="318"/>
      <c r="D1543" s="318"/>
      <c r="E1543" s="318"/>
      <c r="F1543" s="318"/>
      <c r="G1543" s="318"/>
      <c r="H1543" s="318"/>
      <c r="I1543" s="97" t="s">
        <v>610</v>
      </c>
      <c r="J1543" s="333"/>
      <c r="K1543" s="34" t="s">
        <v>316</v>
      </c>
      <c r="L1543" s="30"/>
      <c r="M1543" s="30">
        <v>621</v>
      </c>
      <c r="N1543" s="30">
        <v>0</v>
      </c>
      <c r="O1543" s="30">
        <v>0</v>
      </c>
      <c r="P1543" s="30"/>
      <c r="Q1543" s="163">
        <f t="shared" si="200"/>
        <v>621</v>
      </c>
      <c r="R1543" s="88"/>
      <c r="T1543" s="5"/>
      <c r="U1543" s="5"/>
      <c r="V1543" s="5"/>
      <c r="W1543" s="5"/>
    </row>
    <row r="1544" spans="1:24" ht="42">
      <c r="A1544" s="323"/>
      <c r="B1544" s="318"/>
      <c r="C1544" s="318"/>
      <c r="D1544" s="318"/>
      <c r="E1544" s="318"/>
      <c r="F1544" s="318"/>
      <c r="G1544" s="318"/>
      <c r="H1544" s="318"/>
      <c r="I1544" s="97" t="s">
        <v>38</v>
      </c>
      <c r="J1544" s="333"/>
      <c r="K1544" s="34" t="s">
        <v>48</v>
      </c>
      <c r="L1544" s="30"/>
      <c r="M1544" s="30">
        <v>41.121000000000002</v>
      </c>
      <c r="N1544" s="30">
        <v>0</v>
      </c>
      <c r="O1544" s="104">
        <v>0</v>
      </c>
      <c r="P1544" s="104"/>
      <c r="Q1544" s="163">
        <f t="shared" si="200"/>
        <v>41.121000000000002</v>
      </c>
      <c r="R1544" s="88"/>
      <c r="T1544" s="5"/>
      <c r="U1544" s="5"/>
      <c r="V1544" s="5"/>
      <c r="W1544" s="5"/>
    </row>
    <row r="1545" spans="1:24" ht="31.5">
      <c r="A1545" s="323"/>
      <c r="B1545" s="318"/>
      <c r="C1545" s="318"/>
      <c r="D1545" s="318"/>
      <c r="E1545" s="318"/>
      <c r="F1545" s="318"/>
      <c r="G1545" s="318"/>
      <c r="H1545" s="318"/>
      <c r="I1545" s="97" t="s">
        <v>306</v>
      </c>
      <c r="J1545" s="333"/>
      <c r="K1545" s="34" t="s">
        <v>49</v>
      </c>
      <c r="L1545" s="30"/>
      <c r="M1545" s="30">
        <f>M1546</f>
        <v>20</v>
      </c>
      <c r="N1545" s="30">
        <f t="shared" ref="N1545:P1545" si="207">N1546</f>
        <v>0</v>
      </c>
      <c r="O1545" s="30">
        <f t="shared" si="207"/>
        <v>135.959</v>
      </c>
      <c r="P1545" s="30">
        <f t="shared" si="207"/>
        <v>20.16</v>
      </c>
      <c r="Q1545" s="163">
        <f t="shared" si="200"/>
        <v>176.119</v>
      </c>
      <c r="R1545" s="88"/>
      <c r="T1545" s="5"/>
      <c r="U1545" s="5"/>
      <c r="V1545" s="5"/>
      <c r="W1545" s="5"/>
    </row>
    <row r="1546" spans="1:24" ht="22.5">
      <c r="A1546" s="324"/>
      <c r="B1546" s="319"/>
      <c r="C1546" s="318"/>
      <c r="D1546" s="318"/>
      <c r="E1546" s="318"/>
      <c r="F1546" s="318"/>
      <c r="G1546" s="318"/>
      <c r="H1546" s="318"/>
      <c r="I1546" s="33" t="s">
        <v>16</v>
      </c>
      <c r="J1546" s="227"/>
      <c r="K1546" s="237" t="s">
        <v>12</v>
      </c>
      <c r="L1546" s="13"/>
      <c r="M1546" s="13">
        <v>20</v>
      </c>
      <c r="N1546" s="13">
        <v>0</v>
      </c>
      <c r="O1546" s="13">
        <v>135.959</v>
      </c>
      <c r="P1546" s="13">
        <v>20.16</v>
      </c>
      <c r="Q1546" s="164">
        <f t="shared" si="200"/>
        <v>176.119</v>
      </c>
      <c r="R1546" s="88"/>
      <c r="T1546" s="6"/>
      <c r="U1546" s="6"/>
      <c r="V1546" s="6"/>
      <c r="W1546" s="6"/>
      <c r="X1546" s="8"/>
    </row>
    <row r="1547" spans="1:24" ht="15" customHeight="1">
      <c r="A1547" s="322">
        <v>2</v>
      </c>
      <c r="B1547" s="317" t="s">
        <v>611</v>
      </c>
      <c r="C1547" s="318"/>
      <c r="D1547" s="318"/>
      <c r="E1547" s="318"/>
      <c r="F1547" s="318"/>
      <c r="G1547" s="318"/>
      <c r="H1547" s="318"/>
      <c r="I1547" s="29" t="s">
        <v>13</v>
      </c>
      <c r="J1547" s="322">
        <v>120</v>
      </c>
      <c r="K1547" s="237"/>
      <c r="L1547" s="13"/>
      <c r="M1547" s="30">
        <f>M1549+M1548</f>
        <v>124.82</v>
      </c>
      <c r="N1547" s="30">
        <f t="shared" ref="N1547:P1547" si="208">N1549+N1548</f>
        <v>75.093999999999994</v>
      </c>
      <c r="O1547" s="30">
        <f t="shared" si="208"/>
        <v>83.9572</v>
      </c>
      <c r="P1547" s="30">
        <f t="shared" si="208"/>
        <v>63.262</v>
      </c>
      <c r="Q1547" s="163">
        <f t="shared" si="200"/>
        <v>347.13319999999999</v>
      </c>
      <c r="R1547" s="88"/>
      <c r="T1547" s="6"/>
      <c r="U1547" s="6"/>
      <c r="V1547" s="6"/>
      <c r="W1547" s="6"/>
      <c r="X1547" s="8"/>
    </row>
    <row r="1548" spans="1:24" ht="38.25" customHeight="1">
      <c r="A1548" s="323"/>
      <c r="B1548" s="318"/>
      <c r="C1548" s="318"/>
      <c r="D1548" s="318"/>
      <c r="E1548" s="318"/>
      <c r="F1548" s="318"/>
      <c r="G1548" s="318"/>
      <c r="H1548" s="318"/>
      <c r="I1548" s="146" t="s">
        <v>81</v>
      </c>
      <c r="J1548" s="323"/>
      <c r="K1548" s="237" t="s">
        <v>12</v>
      </c>
      <c r="L1548" s="13"/>
      <c r="M1548" s="30"/>
      <c r="N1548" s="30"/>
      <c r="O1548" s="30"/>
      <c r="P1548" s="30">
        <v>0.76</v>
      </c>
      <c r="Q1548" s="163">
        <f t="shared" si="200"/>
        <v>0.76</v>
      </c>
      <c r="R1548" s="88"/>
      <c r="T1548" s="6"/>
      <c r="U1548" s="6"/>
      <c r="V1548" s="6"/>
      <c r="W1548" s="6"/>
      <c r="X1548" s="8"/>
    </row>
    <row r="1549" spans="1:24" ht="31.5">
      <c r="A1549" s="323"/>
      <c r="B1549" s="318"/>
      <c r="C1549" s="318"/>
      <c r="D1549" s="318"/>
      <c r="E1549" s="318"/>
      <c r="F1549" s="318"/>
      <c r="G1549" s="318"/>
      <c r="H1549" s="318"/>
      <c r="I1549" s="97" t="s">
        <v>612</v>
      </c>
      <c r="J1549" s="323"/>
      <c r="K1549" s="34" t="s">
        <v>135</v>
      </c>
      <c r="L1549" s="30"/>
      <c r="M1549" s="30">
        <f>M1550+M1551+M1552+M1553</f>
        <v>124.82</v>
      </c>
      <c r="N1549" s="30">
        <f t="shared" ref="N1549:P1549" si="209">N1550+N1551+N1552+N1553</f>
        <v>75.093999999999994</v>
      </c>
      <c r="O1549" s="30">
        <f t="shared" si="209"/>
        <v>83.9572</v>
      </c>
      <c r="P1549" s="30">
        <f t="shared" si="209"/>
        <v>62.502000000000002</v>
      </c>
      <c r="Q1549" s="165">
        <f t="shared" si="200"/>
        <v>346.3732</v>
      </c>
      <c r="R1549" s="88"/>
      <c r="T1549" s="6"/>
      <c r="U1549" s="6"/>
      <c r="V1549" s="6"/>
      <c r="W1549" s="6"/>
      <c r="X1549" s="8"/>
    </row>
    <row r="1550" spans="1:24" ht="22.5">
      <c r="A1550" s="323"/>
      <c r="B1550" s="318"/>
      <c r="C1550" s="318"/>
      <c r="D1550" s="318"/>
      <c r="E1550" s="318"/>
      <c r="F1550" s="318"/>
      <c r="G1550" s="318"/>
      <c r="H1550" s="318"/>
      <c r="I1550" s="33" t="s">
        <v>181</v>
      </c>
      <c r="J1550" s="323"/>
      <c r="K1550" s="237" t="s">
        <v>11</v>
      </c>
      <c r="L1550" s="13"/>
      <c r="M1550" s="13"/>
      <c r="N1550" s="13"/>
      <c r="O1550" s="13">
        <v>2.9020000000000001</v>
      </c>
      <c r="P1550" s="13"/>
      <c r="Q1550" s="164">
        <f t="shared" si="200"/>
        <v>2.9020000000000001</v>
      </c>
      <c r="R1550" s="88"/>
      <c r="T1550" s="5"/>
      <c r="U1550" s="5"/>
      <c r="V1550" s="5"/>
      <c r="W1550" s="5"/>
    </row>
    <row r="1551" spans="1:24" ht="22.5">
      <c r="A1551" s="323"/>
      <c r="B1551" s="318"/>
      <c r="C1551" s="318"/>
      <c r="D1551" s="318"/>
      <c r="E1551" s="318"/>
      <c r="F1551" s="318"/>
      <c r="G1551" s="318"/>
      <c r="H1551" s="318"/>
      <c r="I1551" s="33" t="s">
        <v>16</v>
      </c>
      <c r="J1551" s="323"/>
      <c r="K1551" s="237" t="s">
        <v>12</v>
      </c>
      <c r="L1551" s="13"/>
      <c r="M1551" s="13">
        <v>124.82</v>
      </c>
      <c r="N1551" s="13"/>
      <c r="O1551" s="13"/>
      <c r="P1551" s="13">
        <v>62.502000000000002</v>
      </c>
      <c r="Q1551" s="164">
        <f t="shared" si="200"/>
        <v>187.322</v>
      </c>
      <c r="R1551" s="88"/>
      <c r="T1551" s="6"/>
      <c r="U1551" s="6"/>
      <c r="V1551" s="6"/>
      <c r="W1551" s="6"/>
      <c r="X1551" s="8"/>
    </row>
    <row r="1552" spans="1:24" ht="33.75">
      <c r="A1552" s="323"/>
      <c r="B1552" s="318"/>
      <c r="C1552" s="318"/>
      <c r="D1552" s="318"/>
      <c r="E1552" s="318"/>
      <c r="F1552" s="318"/>
      <c r="G1552" s="318"/>
      <c r="H1552" s="318"/>
      <c r="I1552" s="33" t="s">
        <v>35</v>
      </c>
      <c r="J1552" s="324"/>
      <c r="K1552" s="237" t="s">
        <v>41</v>
      </c>
      <c r="L1552" s="13"/>
      <c r="M1552" s="13"/>
      <c r="N1552" s="13">
        <v>75.093999999999994</v>
      </c>
      <c r="O1552" s="13">
        <v>76.414199999999994</v>
      </c>
      <c r="P1552" s="13"/>
      <c r="Q1552" s="164">
        <f t="shared" si="200"/>
        <v>151.50819999999999</v>
      </c>
      <c r="R1552" s="88"/>
      <c r="T1552" s="5"/>
      <c r="U1552" s="5"/>
      <c r="V1552" s="5"/>
      <c r="W1552" s="5"/>
    </row>
    <row r="1553" spans="1:24" ht="45">
      <c r="A1553" s="324"/>
      <c r="B1553" s="319"/>
      <c r="C1553" s="318"/>
      <c r="D1553" s="318"/>
      <c r="E1553" s="318"/>
      <c r="F1553" s="318"/>
      <c r="G1553" s="318"/>
      <c r="H1553" s="318"/>
      <c r="I1553" s="33" t="s">
        <v>18</v>
      </c>
      <c r="J1553" s="221"/>
      <c r="K1553" s="237" t="s">
        <v>17</v>
      </c>
      <c r="L1553" s="13"/>
      <c r="M1553" s="13"/>
      <c r="N1553" s="13"/>
      <c r="O1553" s="13">
        <v>4.641</v>
      </c>
      <c r="P1553" s="13"/>
      <c r="Q1553" s="164">
        <f t="shared" si="200"/>
        <v>4.641</v>
      </c>
      <c r="R1553" s="88"/>
      <c r="T1553" s="5"/>
      <c r="U1553" s="5"/>
      <c r="V1553" s="5"/>
      <c r="W1553" s="5"/>
    </row>
    <row r="1554" spans="1:24" ht="15" customHeight="1">
      <c r="A1554" s="322">
        <v>3</v>
      </c>
      <c r="B1554" s="317" t="s">
        <v>613</v>
      </c>
      <c r="C1554" s="318"/>
      <c r="D1554" s="318"/>
      <c r="E1554" s="318"/>
      <c r="F1554" s="318"/>
      <c r="G1554" s="318"/>
      <c r="H1554" s="318"/>
      <c r="I1554" s="29" t="s">
        <v>13</v>
      </c>
      <c r="J1554" s="322">
        <v>120</v>
      </c>
      <c r="K1554" s="237"/>
      <c r="L1554" s="13"/>
      <c r="M1554" s="30">
        <f>M1555+M1560</f>
        <v>627.99919999999997</v>
      </c>
      <c r="N1554" s="30">
        <f t="shared" ref="N1554:O1554" si="210">N1555+N1560</f>
        <v>2259.6320000000001</v>
      </c>
      <c r="O1554" s="30">
        <f t="shared" si="210"/>
        <v>1821.5339999999999</v>
      </c>
      <c r="P1554" s="30">
        <f>P1555+P1560</f>
        <v>1684.0740000000001</v>
      </c>
      <c r="Q1554" s="165">
        <f>+M1554+N1554+O1554+P1554</f>
        <v>6393.2392</v>
      </c>
      <c r="R1554" s="88"/>
      <c r="T1554" s="5"/>
      <c r="U1554" s="5"/>
      <c r="V1554" s="5"/>
      <c r="W1554" s="5"/>
    </row>
    <row r="1555" spans="1:24" ht="31.5">
      <c r="A1555" s="323"/>
      <c r="B1555" s="318"/>
      <c r="C1555" s="318"/>
      <c r="D1555" s="318"/>
      <c r="E1555" s="318"/>
      <c r="F1555" s="318"/>
      <c r="G1555" s="318"/>
      <c r="H1555" s="318"/>
      <c r="I1555" s="97" t="s">
        <v>599</v>
      </c>
      <c r="J1555" s="323"/>
      <c r="K1555" s="34" t="s">
        <v>10</v>
      </c>
      <c r="L1555" s="30"/>
      <c r="M1555" s="30">
        <f>M1556+M1557+M1558+M1559</f>
        <v>627.99919999999997</v>
      </c>
      <c r="N1555" s="30">
        <f t="shared" ref="N1555:P1555" si="211">N1556+N1557+N1558+N1559</f>
        <v>1817.2170000000001</v>
      </c>
      <c r="O1555" s="30">
        <f t="shared" si="211"/>
        <v>1631.9009999999998</v>
      </c>
      <c r="P1555" s="30">
        <f t="shared" si="211"/>
        <v>1580.797</v>
      </c>
      <c r="Q1555" s="163">
        <f t="shared" si="200"/>
        <v>5657.9141999999993</v>
      </c>
      <c r="R1555" s="88"/>
      <c r="T1555" s="5"/>
      <c r="U1555" s="5"/>
      <c r="V1555" s="5"/>
      <c r="W1555" s="5"/>
    </row>
    <row r="1556" spans="1:24" ht="31.5">
      <c r="A1556" s="323"/>
      <c r="B1556" s="318"/>
      <c r="C1556" s="318"/>
      <c r="D1556" s="318"/>
      <c r="E1556" s="318"/>
      <c r="F1556" s="318"/>
      <c r="G1556" s="318"/>
      <c r="H1556" s="318"/>
      <c r="I1556" s="97" t="s">
        <v>181</v>
      </c>
      <c r="J1556" s="323"/>
      <c r="K1556" s="237" t="s">
        <v>11</v>
      </c>
      <c r="L1556" s="13"/>
      <c r="M1556" s="13"/>
      <c r="N1556" s="13"/>
      <c r="O1556" s="13">
        <v>26.547000000000001</v>
      </c>
      <c r="P1556" s="13"/>
      <c r="Q1556" s="164">
        <f t="shared" si="200"/>
        <v>26.547000000000001</v>
      </c>
      <c r="R1556" s="88"/>
      <c r="T1556" s="5"/>
      <c r="U1556" s="5"/>
      <c r="V1556" s="5"/>
      <c r="W1556" s="5"/>
    </row>
    <row r="1557" spans="1:24" ht="22.5">
      <c r="A1557" s="323"/>
      <c r="B1557" s="318"/>
      <c r="C1557" s="318"/>
      <c r="D1557" s="318"/>
      <c r="E1557" s="318"/>
      <c r="F1557" s="318"/>
      <c r="G1557" s="318"/>
      <c r="H1557" s="318"/>
      <c r="I1557" s="33" t="s">
        <v>16</v>
      </c>
      <c r="J1557" s="323"/>
      <c r="K1557" s="237" t="s">
        <v>12</v>
      </c>
      <c r="L1557" s="13"/>
      <c r="M1557" s="13">
        <v>627.99919999999997</v>
      </c>
      <c r="N1557" s="13"/>
      <c r="O1557" s="13"/>
      <c r="P1557" s="13">
        <v>1580.797</v>
      </c>
      <c r="Q1557" s="164">
        <f t="shared" si="200"/>
        <v>2208.7961999999998</v>
      </c>
      <c r="R1557" s="88"/>
      <c r="T1557" s="5"/>
      <c r="U1557" s="5"/>
      <c r="V1557" s="5"/>
      <c r="W1557" s="5"/>
    </row>
    <row r="1558" spans="1:24" ht="45">
      <c r="A1558" s="323"/>
      <c r="B1558" s="318"/>
      <c r="C1558" s="318"/>
      <c r="D1558" s="318"/>
      <c r="E1558" s="318"/>
      <c r="F1558" s="318"/>
      <c r="G1558" s="318"/>
      <c r="H1558" s="318"/>
      <c r="I1558" s="33" t="s">
        <v>27</v>
      </c>
      <c r="J1558" s="323"/>
      <c r="K1558" s="237" t="s">
        <v>28</v>
      </c>
      <c r="L1558" s="13"/>
      <c r="M1558" s="13"/>
      <c r="N1558" s="13">
        <v>1817.2170000000001</v>
      </c>
      <c r="O1558" s="13">
        <v>1566.6279999999999</v>
      </c>
      <c r="P1558" s="13"/>
      <c r="Q1558" s="164">
        <f t="shared" si="200"/>
        <v>3383.8450000000003</v>
      </c>
      <c r="R1558" s="88"/>
      <c r="T1558" s="5"/>
      <c r="U1558" s="5"/>
      <c r="V1558" s="5"/>
      <c r="W1558" s="5"/>
    </row>
    <row r="1559" spans="1:24" ht="45">
      <c r="A1559" s="323"/>
      <c r="B1559" s="318"/>
      <c r="C1559" s="318"/>
      <c r="D1559" s="318"/>
      <c r="E1559" s="318"/>
      <c r="F1559" s="318"/>
      <c r="G1559" s="318"/>
      <c r="H1559" s="318"/>
      <c r="I1559" s="33" t="s">
        <v>18</v>
      </c>
      <c r="J1559" s="323"/>
      <c r="K1559" s="237" t="s">
        <v>17</v>
      </c>
      <c r="L1559" s="13"/>
      <c r="M1559" s="13"/>
      <c r="N1559" s="13"/>
      <c r="O1559" s="13">
        <v>38.725999999999999</v>
      </c>
      <c r="P1559" s="13"/>
      <c r="Q1559" s="164">
        <f t="shared" si="200"/>
        <v>38.725999999999999</v>
      </c>
      <c r="R1559" s="88"/>
      <c r="T1559" s="5"/>
      <c r="U1559" s="5"/>
      <c r="V1559" s="5"/>
      <c r="W1559" s="5"/>
    </row>
    <row r="1560" spans="1:24" s="8" customFormat="1" ht="21">
      <c r="A1560" s="323"/>
      <c r="B1560" s="318"/>
      <c r="C1560" s="318"/>
      <c r="D1560" s="318"/>
      <c r="E1560" s="318"/>
      <c r="F1560" s="318"/>
      <c r="G1560" s="318"/>
      <c r="H1560" s="318"/>
      <c r="I1560" s="97" t="s">
        <v>29</v>
      </c>
      <c r="J1560" s="323"/>
      <c r="K1560" s="34" t="s">
        <v>45</v>
      </c>
      <c r="L1560" s="30"/>
      <c r="M1560" s="30">
        <f>M1562</f>
        <v>0</v>
      </c>
      <c r="N1560" s="30">
        <f>N1562+N1561</f>
        <v>442.41500000000002</v>
      </c>
      <c r="O1560" s="30">
        <f t="shared" ref="O1560:P1560" si="212">O1562+O1561</f>
        <v>189.63300000000001</v>
      </c>
      <c r="P1560" s="30">
        <f t="shared" si="212"/>
        <v>103.277</v>
      </c>
      <c r="Q1560" s="163">
        <f>+M1560+N1560+O1560+P1560</f>
        <v>735.32500000000005</v>
      </c>
      <c r="R1560" s="88"/>
      <c r="S1560" s="6"/>
      <c r="T1560" s="5"/>
      <c r="U1560" s="5"/>
      <c r="V1560" s="5"/>
      <c r="W1560" s="5"/>
      <c r="X1560" s="2"/>
    </row>
    <row r="1561" spans="1:24" s="8" customFormat="1" ht="22.5">
      <c r="A1561" s="323"/>
      <c r="B1561" s="318"/>
      <c r="C1561" s="318"/>
      <c r="D1561" s="318"/>
      <c r="E1561" s="318"/>
      <c r="F1561" s="318"/>
      <c r="G1561" s="318"/>
      <c r="H1561" s="318"/>
      <c r="I1561" s="166" t="s">
        <v>16</v>
      </c>
      <c r="J1561" s="323"/>
      <c r="K1561" s="237" t="s">
        <v>12</v>
      </c>
      <c r="L1561" s="13"/>
      <c r="M1561" s="13"/>
      <c r="N1561" s="13"/>
      <c r="O1561" s="13"/>
      <c r="P1561" s="13">
        <v>103.277</v>
      </c>
      <c r="Q1561" s="164">
        <f t="shared" si="200"/>
        <v>103.277</v>
      </c>
      <c r="R1561" s="88"/>
      <c r="S1561" s="6"/>
      <c r="T1561" s="5"/>
      <c r="U1561" s="5"/>
      <c r="V1561" s="5"/>
      <c r="W1561" s="5"/>
      <c r="X1561" s="2"/>
    </row>
    <row r="1562" spans="1:24" s="8" customFormat="1" ht="45">
      <c r="A1562" s="324"/>
      <c r="B1562" s="319"/>
      <c r="C1562" s="319"/>
      <c r="D1562" s="319"/>
      <c r="E1562" s="319"/>
      <c r="F1562" s="319"/>
      <c r="G1562" s="319"/>
      <c r="H1562" s="319"/>
      <c r="I1562" s="33" t="s">
        <v>27</v>
      </c>
      <c r="J1562" s="324"/>
      <c r="K1562" s="237" t="s">
        <v>28</v>
      </c>
      <c r="L1562" s="13"/>
      <c r="M1562" s="13"/>
      <c r="N1562" s="13">
        <v>442.41500000000002</v>
      </c>
      <c r="O1562" s="13">
        <v>189.63300000000001</v>
      </c>
      <c r="P1562" s="13"/>
      <c r="Q1562" s="164">
        <f t="shared" si="200"/>
        <v>632.048</v>
      </c>
      <c r="R1562" s="88"/>
      <c r="S1562" s="6"/>
      <c r="T1562" s="5"/>
      <c r="U1562" s="5"/>
      <c r="V1562" s="5"/>
      <c r="W1562" s="5"/>
      <c r="X1562" s="2"/>
    </row>
    <row r="1563" spans="1:24" s="8" customFormat="1" ht="63">
      <c r="A1563" s="23">
        <v>2</v>
      </c>
      <c r="B1563" s="25"/>
      <c r="C1563" s="25" t="s">
        <v>614</v>
      </c>
      <c r="D1563" s="25" t="s">
        <v>15</v>
      </c>
      <c r="E1563" s="25" t="s">
        <v>816</v>
      </c>
      <c r="F1563" s="25" t="s">
        <v>602</v>
      </c>
      <c r="G1563" s="25" t="s">
        <v>817</v>
      </c>
      <c r="H1563" s="25" t="s">
        <v>883</v>
      </c>
      <c r="I1563" s="26"/>
      <c r="J1563" s="167"/>
      <c r="K1563" s="27"/>
      <c r="L1563" s="28">
        <v>0</v>
      </c>
      <c r="M1563" s="28">
        <v>0</v>
      </c>
      <c r="N1563" s="28">
        <v>0</v>
      </c>
      <c r="O1563" s="28">
        <v>0</v>
      </c>
      <c r="P1563" s="28">
        <v>0</v>
      </c>
      <c r="Q1563" s="28">
        <f>M1563+N1563+O1563</f>
        <v>0</v>
      </c>
      <c r="R1563" s="28"/>
      <c r="S1563" s="6"/>
      <c r="T1563" s="5"/>
      <c r="U1563" s="5"/>
      <c r="V1563" s="5"/>
      <c r="W1563" s="5"/>
      <c r="X1563" s="2"/>
    </row>
    <row r="1564" spans="1:24" s="8" customFormat="1" ht="22.9" customHeight="1">
      <c r="A1564" s="270">
        <v>1</v>
      </c>
      <c r="B1564" s="265" t="s">
        <v>818</v>
      </c>
      <c r="C1564" s="308" t="s">
        <v>614</v>
      </c>
      <c r="D1564" s="311" t="s">
        <v>15</v>
      </c>
      <c r="E1564" s="355" t="s">
        <v>816</v>
      </c>
      <c r="F1564" s="318" t="s">
        <v>602</v>
      </c>
      <c r="G1564" s="318" t="s">
        <v>817</v>
      </c>
      <c r="H1564" s="318" t="s">
        <v>883</v>
      </c>
      <c r="I1564" s="33"/>
      <c r="J1564" s="256"/>
      <c r="K1564" s="260"/>
      <c r="L1564" s="13"/>
      <c r="M1564" s="53"/>
      <c r="N1564" s="53"/>
      <c r="O1564" s="13"/>
      <c r="P1564" s="13"/>
      <c r="Q1564" s="30"/>
      <c r="R1564" s="54"/>
      <c r="S1564" s="6"/>
      <c r="T1564" s="5"/>
      <c r="U1564" s="5"/>
      <c r="V1564" s="5"/>
      <c r="W1564" s="5"/>
      <c r="X1564" s="2"/>
    </row>
    <row r="1565" spans="1:24" s="8" customFormat="1">
      <c r="A1565" s="270"/>
      <c r="B1565" s="269" t="s">
        <v>819</v>
      </c>
      <c r="C1565" s="309"/>
      <c r="D1565" s="312"/>
      <c r="E1565" s="355"/>
      <c r="F1565" s="318"/>
      <c r="G1565" s="318"/>
      <c r="H1565" s="318"/>
      <c r="I1565" s="33"/>
      <c r="J1565" s="256"/>
      <c r="K1565" s="260"/>
      <c r="L1565" s="13"/>
      <c r="M1565" s="53"/>
      <c r="N1565" s="53"/>
      <c r="O1565" s="13"/>
      <c r="P1565" s="13"/>
      <c r="Q1565" s="30"/>
      <c r="R1565" s="54"/>
      <c r="S1565" s="6"/>
      <c r="T1565" s="5"/>
      <c r="U1565" s="5"/>
      <c r="V1565" s="5"/>
      <c r="W1565" s="5"/>
      <c r="X1565" s="2"/>
    </row>
    <row r="1566" spans="1:24" s="8" customFormat="1" ht="22.5">
      <c r="A1566" s="270">
        <v>1</v>
      </c>
      <c r="B1566" s="271" t="s">
        <v>820</v>
      </c>
      <c r="C1566" s="309"/>
      <c r="D1566" s="312"/>
      <c r="E1566" s="355"/>
      <c r="F1566" s="318"/>
      <c r="G1566" s="318"/>
      <c r="H1566" s="318"/>
      <c r="I1566" s="33"/>
      <c r="J1566" s="256"/>
      <c r="K1566" s="260"/>
      <c r="L1566" s="13"/>
      <c r="M1566" s="53"/>
      <c r="N1566" s="53"/>
      <c r="O1566" s="13"/>
      <c r="P1566" s="13"/>
      <c r="Q1566" s="30"/>
      <c r="R1566" s="54"/>
      <c r="S1566" s="6"/>
      <c r="T1566" s="5"/>
      <c r="U1566" s="5"/>
      <c r="V1566" s="5"/>
      <c r="W1566" s="5"/>
      <c r="X1566" s="2"/>
    </row>
    <row r="1567" spans="1:24" s="8" customFormat="1" ht="22.5">
      <c r="A1567" s="270">
        <v>2</v>
      </c>
      <c r="B1567" s="267" t="s">
        <v>821</v>
      </c>
      <c r="C1567" s="309"/>
      <c r="D1567" s="312"/>
      <c r="E1567" s="355"/>
      <c r="F1567" s="318"/>
      <c r="G1567" s="318"/>
      <c r="H1567" s="318"/>
      <c r="I1567" s="33"/>
      <c r="J1567" s="256"/>
      <c r="K1567" s="260"/>
      <c r="L1567" s="13"/>
      <c r="M1567" s="53"/>
      <c r="N1567" s="53"/>
      <c r="O1567" s="13"/>
      <c r="P1567" s="13"/>
      <c r="Q1567" s="30"/>
      <c r="R1567" s="54"/>
      <c r="S1567" s="6"/>
      <c r="T1567" s="5"/>
      <c r="U1567" s="5"/>
      <c r="V1567" s="5"/>
      <c r="W1567" s="5"/>
      <c r="X1567" s="2"/>
    </row>
    <row r="1568" spans="1:24" s="8" customFormat="1" ht="45">
      <c r="A1568" s="264">
        <v>3</v>
      </c>
      <c r="B1568" s="268" t="s">
        <v>822</v>
      </c>
      <c r="C1568" s="309"/>
      <c r="D1568" s="312"/>
      <c r="E1568" s="355"/>
      <c r="F1568" s="318"/>
      <c r="G1568" s="318"/>
      <c r="H1568" s="318"/>
      <c r="I1568" s="33"/>
      <c r="J1568" s="256"/>
      <c r="K1568" s="260"/>
      <c r="L1568" s="13"/>
      <c r="M1568" s="53"/>
      <c r="N1568" s="53"/>
      <c r="O1568" s="13"/>
      <c r="P1568" s="13"/>
      <c r="Q1568" s="30"/>
      <c r="R1568" s="54"/>
      <c r="S1568" s="6"/>
      <c r="T1568" s="5"/>
      <c r="U1568" s="5"/>
      <c r="V1568" s="5"/>
      <c r="W1568" s="5"/>
      <c r="X1568" s="2"/>
    </row>
    <row r="1569" spans="1:24" s="8" customFormat="1" ht="22.5">
      <c r="A1569" s="264">
        <v>4</v>
      </c>
      <c r="B1569" s="269" t="s">
        <v>823</v>
      </c>
      <c r="C1569" s="309"/>
      <c r="D1569" s="312"/>
      <c r="E1569" s="355"/>
      <c r="F1569" s="318"/>
      <c r="G1569" s="318"/>
      <c r="H1569" s="318"/>
      <c r="I1569" s="33"/>
      <c r="J1569" s="256"/>
      <c r="K1569" s="260"/>
      <c r="L1569" s="13"/>
      <c r="M1569" s="53"/>
      <c r="N1569" s="53"/>
      <c r="O1569" s="13"/>
      <c r="P1569" s="13"/>
      <c r="Q1569" s="30"/>
      <c r="R1569" s="54"/>
      <c r="S1569" s="6"/>
      <c r="T1569" s="5"/>
      <c r="U1569" s="5"/>
      <c r="V1569" s="5"/>
      <c r="W1569" s="5"/>
      <c r="X1569" s="2"/>
    </row>
    <row r="1570" spans="1:24" s="8" customFormat="1" ht="67.5">
      <c r="A1570" s="264">
        <v>5</v>
      </c>
      <c r="B1570" s="269" t="s">
        <v>824</v>
      </c>
      <c r="C1570" s="309"/>
      <c r="D1570" s="312"/>
      <c r="E1570" s="355"/>
      <c r="F1570" s="318"/>
      <c r="G1570" s="318"/>
      <c r="H1570" s="318"/>
      <c r="I1570" s="33"/>
      <c r="J1570" s="256"/>
      <c r="K1570" s="260"/>
      <c r="L1570" s="13"/>
      <c r="M1570" s="53"/>
      <c r="N1570" s="53"/>
      <c r="O1570" s="13"/>
      <c r="P1570" s="13"/>
      <c r="Q1570" s="30"/>
      <c r="R1570" s="54"/>
      <c r="S1570" s="6"/>
      <c r="T1570" s="5"/>
      <c r="U1570" s="5"/>
      <c r="V1570" s="5"/>
      <c r="W1570" s="5"/>
      <c r="X1570" s="2"/>
    </row>
    <row r="1571" spans="1:24" s="8" customFormat="1" ht="45">
      <c r="A1571" s="264">
        <v>6</v>
      </c>
      <c r="B1571" s="269" t="s">
        <v>825</v>
      </c>
      <c r="C1571" s="309"/>
      <c r="D1571" s="312"/>
      <c r="E1571" s="355"/>
      <c r="F1571" s="318"/>
      <c r="G1571" s="318"/>
      <c r="H1571" s="318"/>
      <c r="I1571" s="33"/>
      <c r="J1571" s="256"/>
      <c r="K1571" s="260"/>
      <c r="L1571" s="13"/>
      <c r="M1571" s="53"/>
      <c r="N1571" s="53"/>
      <c r="O1571" s="13"/>
      <c r="P1571" s="13"/>
      <c r="Q1571" s="30"/>
      <c r="R1571" s="54"/>
      <c r="S1571" s="6"/>
      <c r="T1571" s="5"/>
      <c r="U1571" s="5"/>
      <c r="V1571" s="5"/>
      <c r="W1571" s="5"/>
      <c r="X1571" s="2"/>
    </row>
    <row r="1572" spans="1:24" s="8" customFormat="1" ht="22.5">
      <c r="A1572" s="264">
        <v>7</v>
      </c>
      <c r="B1572" s="269" t="s">
        <v>826</v>
      </c>
      <c r="C1572" s="309"/>
      <c r="D1572" s="312"/>
      <c r="E1572" s="355"/>
      <c r="F1572" s="318"/>
      <c r="G1572" s="318"/>
      <c r="H1572" s="318"/>
      <c r="I1572" s="33"/>
      <c r="J1572" s="256"/>
      <c r="K1572" s="260"/>
      <c r="L1572" s="13"/>
      <c r="M1572" s="53"/>
      <c r="N1572" s="53"/>
      <c r="O1572" s="13"/>
      <c r="P1572" s="13"/>
      <c r="Q1572" s="30"/>
      <c r="R1572" s="54"/>
      <c r="S1572" s="6"/>
      <c r="T1572" s="5"/>
      <c r="U1572" s="5"/>
      <c r="V1572" s="5"/>
      <c r="W1572" s="5"/>
      <c r="X1572" s="2"/>
    </row>
    <row r="1573" spans="1:24" s="8" customFormat="1" ht="33.75">
      <c r="A1573" s="264">
        <v>8</v>
      </c>
      <c r="B1573" s="269" t="s">
        <v>827</v>
      </c>
      <c r="C1573" s="309"/>
      <c r="D1573" s="312"/>
      <c r="E1573" s="355"/>
      <c r="F1573" s="318"/>
      <c r="G1573" s="318"/>
      <c r="H1573" s="318"/>
      <c r="I1573" s="33"/>
      <c r="J1573" s="256"/>
      <c r="K1573" s="260"/>
      <c r="L1573" s="13"/>
      <c r="M1573" s="53"/>
      <c r="N1573" s="53"/>
      <c r="O1573" s="13"/>
      <c r="P1573" s="13"/>
      <c r="Q1573" s="30"/>
      <c r="R1573" s="54"/>
      <c r="S1573" s="6"/>
      <c r="T1573" s="5"/>
      <c r="U1573" s="5"/>
      <c r="V1573" s="5"/>
      <c r="W1573" s="5"/>
      <c r="X1573" s="2"/>
    </row>
    <row r="1574" spans="1:24" s="8" customFormat="1" ht="45">
      <c r="A1574" s="264">
        <v>9</v>
      </c>
      <c r="B1574" s="269" t="s">
        <v>828</v>
      </c>
      <c r="C1574" s="309"/>
      <c r="D1574" s="312"/>
      <c r="E1574" s="355"/>
      <c r="F1574" s="318"/>
      <c r="G1574" s="318"/>
      <c r="H1574" s="318"/>
      <c r="I1574" s="33"/>
      <c r="J1574" s="256"/>
      <c r="K1574" s="260"/>
      <c r="L1574" s="13"/>
      <c r="M1574" s="53"/>
      <c r="N1574" s="53"/>
      <c r="O1574" s="13"/>
      <c r="P1574" s="13"/>
      <c r="Q1574" s="30"/>
      <c r="R1574" s="54"/>
      <c r="S1574" s="6"/>
      <c r="T1574" s="5"/>
      <c r="U1574" s="5"/>
      <c r="V1574" s="5"/>
      <c r="W1574" s="5"/>
      <c r="X1574" s="2"/>
    </row>
    <row r="1575" spans="1:24" s="8" customFormat="1" ht="22.5">
      <c r="A1575" s="264">
        <v>10</v>
      </c>
      <c r="B1575" s="269" t="s">
        <v>829</v>
      </c>
      <c r="C1575" s="309"/>
      <c r="D1575" s="312"/>
      <c r="E1575" s="355"/>
      <c r="F1575" s="318"/>
      <c r="G1575" s="318"/>
      <c r="H1575" s="318"/>
      <c r="I1575" s="33"/>
      <c r="J1575" s="256"/>
      <c r="K1575" s="260"/>
      <c r="L1575" s="13"/>
      <c r="M1575" s="53"/>
      <c r="N1575" s="53"/>
      <c r="O1575" s="13"/>
      <c r="P1575" s="13"/>
      <c r="Q1575" s="30"/>
      <c r="R1575" s="54"/>
      <c r="S1575" s="6"/>
      <c r="T1575" s="5"/>
      <c r="U1575" s="5"/>
      <c r="V1575" s="5"/>
      <c r="W1575" s="5"/>
      <c r="X1575" s="2"/>
    </row>
    <row r="1576" spans="1:24" s="8" customFormat="1" ht="22.5">
      <c r="A1576" s="264">
        <v>11</v>
      </c>
      <c r="B1576" s="269" t="s">
        <v>830</v>
      </c>
      <c r="C1576" s="309"/>
      <c r="D1576" s="312"/>
      <c r="E1576" s="355"/>
      <c r="F1576" s="318"/>
      <c r="G1576" s="318"/>
      <c r="H1576" s="318"/>
      <c r="I1576" s="33"/>
      <c r="J1576" s="256"/>
      <c r="K1576" s="260"/>
      <c r="L1576" s="13"/>
      <c r="M1576" s="53"/>
      <c r="N1576" s="53"/>
      <c r="O1576" s="13"/>
      <c r="P1576" s="13"/>
      <c r="Q1576" s="30"/>
      <c r="R1576" s="54"/>
      <c r="S1576" s="6"/>
      <c r="T1576" s="5"/>
      <c r="U1576" s="5"/>
      <c r="V1576" s="5"/>
      <c r="W1576" s="5"/>
      <c r="X1576" s="2"/>
    </row>
    <row r="1577" spans="1:24" s="8" customFormat="1" ht="22.5">
      <c r="A1577" s="264">
        <v>12</v>
      </c>
      <c r="B1577" s="269" t="s">
        <v>831</v>
      </c>
      <c r="C1577" s="309"/>
      <c r="D1577" s="312"/>
      <c r="E1577" s="355"/>
      <c r="F1577" s="318"/>
      <c r="G1577" s="318"/>
      <c r="H1577" s="318"/>
      <c r="I1577" s="33"/>
      <c r="J1577" s="256"/>
      <c r="K1577" s="260"/>
      <c r="L1577" s="13"/>
      <c r="M1577" s="53"/>
      <c r="N1577" s="53"/>
      <c r="O1577" s="13"/>
      <c r="P1577" s="13"/>
      <c r="Q1577" s="30"/>
      <c r="R1577" s="54"/>
      <c r="S1577" s="6"/>
      <c r="T1577" s="5"/>
      <c r="U1577" s="5"/>
      <c r="V1577" s="5"/>
      <c r="W1577" s="5"/>
      <c r="X1577" s="2"/>
    </row>
    <row r="1578" spans="1:24" s="8" customFormat="1" ht="22.5">
      <c r="A1578" s="264">
        <v>13</v>
      </c>
      <c r="B1578" s="269" t="s">
        <v>832</v>
      </c>
      <c r="C1578" s="309"/>
      <c r="D1578" s="312"/>
      <c r="E1578" s="355"/>
      <c r="F1578" s="318"/>
      <c r="G1578" s="318"/>
      <c r="H1578" s="318"/>
      <c r="I1578" s="33"/>
      <c r="J1578" s="256"/>
      <c r="K1578" s="260"/>
      <c r="L1578" s="13"/>
      <c r="M1578" s="53"/>
      <c r="N1578" s="53"/>
      <c r="O1578" s="13"/>
      <c r="P1578" s="13"/>
      <c r="Q1578" s="30"/>
      <c r="R1578" s="54"/>
      <c r="S1578" s="6"/>
      <c r="T1578" s="5"/>
      <c r="U1578" s="5"/>
      <c r="V1578" s="5"/>
      <c r="W1578" s="5"/>
      <c r="X1578" s="2"/>
    </row>
    <row r="1579" spans="1:24" s="8" customFormat="1" ht="22.5">
      <c r="A1579" s="264">
        <v>14</v>
      </c>
      <c r="B1579" s="269" t="s">
        <v>833</v>
      </c>
      <c r="C1579" s="309"/>
      <c r="D1579" s="312"/>
      <c r="E1579" s="355"/>
      <c r="F1579" s="318"/>
      <c r="G1579" s="318"/>
      <c r="H1579" s="318"/>
      <c r="I1579" s="33"/>
      <c r="J1579" s="256"/>
      <c r="K1579" s="260"/>
      <c r="L1579" s="13"/>
      <c r="M1579" s="53"/>
      <c r="N1579" s="53"/>
      <c r="O1579" s="13"/>
      <c r="P1579" s="13"/>
      <c r="Q1579" s="30"/>
      <c r="R1579" s="54"/>
      <c r="S1579" s="6"/>
      <c r="T1579" s="5"/>
      <c r="U1579" s="5"/>
      <c r="V1579" s="5"/>
      <c r="W1579" s="5"/>
      <c r="X1579" s="2"/>
    </row>
    <row r="1580" spans="1:24" s="8" customFormat="1" ht="22.5">
      <c r="A1580" s="264">
        <v>15</v>
      </c>
      <c r="B1580" s="269" t="s">
        <v>834</v>
      </c>
      <c r="C1580" s="309"/>
      <c r="D1580" s="312"/>
      <c r="E1580" s="355"/>
      <c r="F1580" s="318"/>
      <c r="G1580" s="318"/>
      <c r="H1580" s="318"/>
      <c r="I1580" s="33"/>
      <c r="J1580" s="256"/>
      <c r="K1580" s="260"/>
      <c r="L1580" s="13"/>
      <c r="M1580" s="53"/>
      <c r="N1580" s="53"/>
      <c r="O1580" s="13"/>
      <c r="P1580" s="13"/>
      <c r="Q1580" s="30"/>
      <c r="R1580" s="54"/>
      <c r="S1580" s="6"/>
      <c r="T1580" s="5"/>
      <c r="U1580" s="5"/>
      <c r="V1580" s="5"/>
      <c r="W1580" s="5"/>
      <c r="X1580" s="2"/>
    </row>
    <row r="1581" spans="1:24" s="8" customFormat="1" ht="22.5">
      <c r="A1581" s="264">
        <v>16</v>
      </c>
      <c r="B1581" s="269" t="s">
        <v>835</v>
      </c>
      <c r="C1581" s="309"/>
      <c r="D1581" s="312"/>
      <c r="E1581" s="355"/>
      <c r="F1581" s="318"/>
      <c r="G1581" s="318"/>
      <c r="H1581" s="318"/>
      <c r="I1581" s="33"/>
      <c r="J1581" s="256"/>
      <c r="K1581" s="260"/>
      <c r="L1581" s="13"/>
      <c r="M1581" s="53"/>
      <c r="N1581" s="53"/>
      <c r="O1581" s="13"/>
      <c r="P1581" s="13"/>
      <c r="Q1581" s="30"/>
      <c r="R1581" s="54"/>
      <c r="S1581" s="6"/>
      <c r="T1581" s="5"/>
      <c r="U1581" s="5"/>
      <c r="V1581" s="5"/>
      <c r="W1581" s="5"/>
      <c r="X1581" s="2"/>
    </row>
    <row r="1582" spans="1:24" s="8" customFormat="1" ht="22.5">
      <c r="A1582" s="264">
        <v>17</v>
      </c>
      <c r="B1582" s="269" t="s">
        <v>836</v>
      </c>
      <c r="C1582" s="309"/>
      <c r="D1582" s="312"/>
      <c r="E1582" s="355"/>
      <c r="F1582" s="318"/>
      <c r="G1582" s="318"/>
      <c r="H1582" s="318"/>
      <c r="I1582" s="33"/>
      <c r="J1582" s="256"/>
      <c r="K1582" s="260"/>
      <c r="L1582" s="13"/>
      <c r="M1582" s="53"/>
      <c r="N1582" s="53"/>
      <c r="O1582" s="13"/>
      <c r="P1582" s="13"/>
      <c r="Q1582" s="30"/>
      <c r="R1582" s="54"/>
      <c r="S1582" s="6"/>
      <c r="T1582" s="5"/>
      <c r="U1582" s="5"/>
      <c r="V1582" s="5"/>
      <c r="W1582" s="5"/>
      <c r="X1582" s="2"/>
    </row>
    <row r="1583" spans="1:24" s="8" customFormat="1" ht="22.5">
      <c r="A1583" s="264">
        <v>18</v>
      </c>
      <c r="B1583" s="269" t="s">
        <v>837</v>
      </c>
      <c r="C1583" s="309"/>
      <c r="D1583" s="312"/>
      <c r="E1583" s="355"/>
      <c r="F1583" s="318"/>
      <c r="G1583" s="318"/>
      <c r="H1583" s="318"/>
      <c r="I1583" s="33"/>
      <c r="J1583" s="256"/>
      <c r="K1583" s="260"/>
      <c r="L1583" s="13"/>
      <c r="M1583" s="53"/>
      <c r="N1583" s="53"/>
      <c r="O1583" s="13"/>
      <c r="P1583" s="13"/>
      <c r="Q1583" s="30"/>
      <c r="R1583" s="54"/>
      <c r="S1583" s="6"/>
      <c r="T1583" s="5"/>
      <c r="U1583" s="5"/>
      <c r="V1583" s="5"/>
      <c r="W1583" s="5"/>
      <c r="X1583" s="2"/>
    </row>
    <row r="1584" spans="1:24" s="8" customFormat="1" ht="22.5">
      <c r="A1584" s="264">
        <v>19</v>
      </c>
      <c r="B1584" s="269" t="s">
        <v>838</v>
      </c>
      <c r="C1584" s="309"/>
      <c r="D1584" s="312"/>
      <c r="E1584" s="355"/>
      <c r="F1584" s="318"/>
      <c r="G1584" s="318"/>
      <c r="H1584" s="318"/>
      <c r="I1584" s="33"/>
      <c r="J1584" s="256"/>
      <c r="K1584" s="260"/>
      <c r="L1584" s="13"/>
      <c r="M1584" s="53"/>
      <c r="N1584" s="53"/>
      <c r="O1584" s="13"/>
      <c r="P1584" s="13"/>
      <c r="Q1584" s="30"/>
      <c r="R1584" s="54"/>
      <c r="S1584" s="6"/>
      <c r="T1584" s="5"/>
      <c r="U1584" s="5"/>
      <c r="V1584" s="5"/>
      <c r="W1584" s="5"/>
      <c r="X1584" s="2"/>
    </row>
    <row r="1585" spans="1:24" s="8" customFormat="1" ht="33.75">
      <c r="A1585" s="264">
        <v>2</v>
      </c>
      <c r="B1585" s="265" t="s">
        <v>839</v>
      </c>
      <c r="C1585" s="309"/>
      <c r="D1585" s="312"/>
      <c r="E1585" s="355"/>
      <c r="F1585" s="318"/>
      <c r="G1585" s="318"/>
      <c r="H1585" s="318"/>
      <c r="I1585" s="33"/>
      <c r="J1585" s="256"/>
      <c r="K1585" s="260"/>
      <c r="L1585" s="13"/>
      <c r="M1585" s="53"/>
      <c r="N1585" s="53"/>
      <c r="O1585" s="13"/>
      <c r="P1585" s="13"/>
      <c r="Q1585" s="30"/>
      <c r="R1585" s="54"/>
      <c r="S1585" s="6"/>
      <c r="T1585" s="5"/>
      <c r="U1585" s="5"/>
      <c r="V1585" s="5"/>
      <c r="W1585" s="5"/>
      <c r="X1585" s="2"/>
    </row>
    <row r="1586" spans="1:24" s="8" customFormat="1">
      <c r="A1586" s="264"/>
      <c r="B1586" s="266" t="s">
        <v>819</v>
      </c>
      <c r="C1586" s="309"/>
      <c r="D1586" s="312"/>
      <c r="E1586" s="355"/>
      <c r="F1586" s="318"/>
      <c r="G1586" s="318"/>
      <c r="H1586" s="318"/>
      <c r="I1586" s="33"/>
      <c r="J1586" s="256"/>
      <c r="K1586" s="260"/>
      <c r="L1586" s="13"/>
      <c r="M1586" s="53"/>
      <c r="N1586" s="53"/>
      <c r="O1586" s="13"/>
      <c r="P1586" s="13"/>
      <c r="Q1586" s="30"/>
      <c r="R1586" s="54"/>
      <c r="S1586" s="6"/>
      <c r="T1586" s="5"/>
      <c r="U1586" s="5"/>
      <c r="V1586" s="5"/>
      <c r="W1586" s="5"/>
      <c r="X1586" s="2"/>
    </row>
    <row r="1587" spans="1:24" s="8" customFormat="1" ht="22.5">
      <c r="A1587" s="264">
        <v>1</v>
      </c>
      <c r="B1587" s="269" t="s">
        <v>840</v>
      </c>
      <c r="C1587" s="309"/>
      <c r="D1587" s="312"/>
      <c r="E1587" s="355"/>
      <c r="F1587" s="318"/>
      <c r="G1587" s="318"/>
      <c r="H1587" s="318"/>
      <c r="I1587" s="33"/>
      <c r="J1587" s="256"/>
      <c r="K1587" s="260"/>
      <c r="L1587" s="13"/>
      <c r="M1587" s="53"/>
      <c r="N1587" s="53"/>
      <c r="O1587" s="13"/>
      <c r="P1587" s="13"/>
      <c r="Q1587" s="30"/>
      <c r="R1587" s="54"/>
      <c r="S1587" s="6"/>
      <c r="T1587" s="5"/>
      <c r="U1587" s="5"/>
      <c r="V1587" s="5"/>
      <c r="W1587" s="5"/>
      <c r="X1587" s="2"/>
    </row>
    <row r="1588" spans="1:24" s="8" customFormat="1" ht="33.75">
      <c r="A1588" s="264">
        <v>2</v>
      </c>
      <c r="B1588" s="269" t="s">
        <v>841</v>
      </c>
      <c r="C1588" s="309"/>
      <c r="D1588" s="312"/>
      <c r="E1588" s="355"/>
      <c r="F1588" s="318"/>
      <c r="G1588" s="318"/>
      <c r="H1588" s="318"/>
      <c r="I1588" s="33"/>
      <c r="J1588" s="256"/>
      <c r="K1588" s="260"/>
      <c r="L1588" s="13"/>
      <c r="M1588" s="53"/>
      <c r="N1588" s="53"/>
      <c r="O1588" s="13"/>
      <c r="P1588" s="13"/>
      <c r="Q1588" s="30"/>
      <c r="R1588" s="54"/>
      <c r="S1588" s="6"/>
      <c r="T1588" s="5"/>
      <c r="U1588" s="5"/>
      <c r="V1588" s="5"/>
      <c r="W1588" s="5"/>
      <c r="X1588" s="2"/>
    </row>
    <row r="1589" spans="1:24" s="8" customFormat="1" ht="45">
      <c r="A1589" s="264">
        <v>3</v>
      </c>
      <c r="B1589" s="269" t="s">
        <v>842</v>
      </c>
      <c r="C1589" s="309"/>
      <c r="D1589" s="312"/>
      <c r="E1589" s="355"/>
      <c r="F1589" s="318"/>
      <c r="G1589" s="318"/>
      <c r="H1589" s="318"/>
      <c r="I1589" s="33"/>
      <c r="J1589" s="256"/>
      <c r="K1589" s="260"/>
      <c r="L1589" s="13"/>
      <c r="M1589" s="53"/>
      <c r="N1589" s="53"/>
      <c r="O1589" s="13"/>
      <c r="P1589" s="13"/>
      <c r="Q1589" s="30"/>
      <c r="R1589" s="54"/>
      <c r="S1589" s="6"/>
      <c r="T1589" s="5"/>
      <c r="U1589" s="5"/>
      <c r="V1589" s="5"/>
      <c r="W1589" s="5"/>
      <c r="X1589" s="2"/>
    </row>
    <row r="1590" spans="1:24" s="8" customFormat="1" ht="45">
      <c r="A1590" s="264">
        <v>4</v>
      </c>
      <c r="B1590" s="269" t="s">
        <v>843</v>
      </c>
      <c r="C1590" s="309"/>
      <c r="D1590" s="312"/>
      <c r="E1590" s="355"/>
      <c r="F1590" s="318"/>
      <c r="G1590" s="318"/>
      <c r="H1590" s="318"/>
      <c r="I1590" s="33"/>
      <c r="J1590" s="256"/>
      <c r="K1590" s="260"/>
      <c r="L1590" s="13"/>
      <c r="M1590" s="53"/>
      <c r="N1590" s="53"/>
      <c r="O1590" s="13"/>
      <c r="P1590" s="13"/>
      <c r="Q1590" s="30"/>
      <c r="R1590" s="54"/>
      <c r="S1590" s="6"/>
      <c r="T1590" s="5"/>
      <c r="U1590" s="5"/>
      <c r="V1590" s="5"/>
      <c r="W1590" s="5"/>
      <c r="X1590" s="2"/>
    </row>
    <row r="1591" spans="1:24" s="8" customFormat="1" ht="33.75">
      <c r="A1591" s="264">
        <v>5</v>
      </c>
      <c r="B1591" s="269" t="s">
        <v>844</v>
      </c>
      <c r="C1591" s="309"/>
      <c r="D1591" s="312"/>
      <c r="E1591" s="355"/>
      <c r="F1591" s="318"/>
      <c r="G1591" s="318"/>
      <c r="H1591" s="318"/>
      <c r="I1591" s="33"/>
      <c r="J1591" s="256"/>
      <c r="K1591" s="260"/>
      <c r="L1591" s="13"/>
      <c r="M1591" s="53"/>
      <c r="N1591" s="53"/>
      <c r="O1591" s="13"/>
      <c r="P1591" s="13"/>
      <c r="Q1591" s="30"/>
      <c r="R1591" s="54"/>
      <c r="S1591" s="6"/>
      <c r="T1591" s="5"/>
      <c r="U1591" s="5"/>
      <c r="V1591" s="5"/>
      <c r="W1591" s="5"/>
      <c r="X1591" s="2"/>
    </row>
    <row r="1592" spans="1:24" s="8" customFormat="1" ht="67.5">
      <c r="A1592" s="264">
        <v>6</v>
      </c>
      <c r="B1592" s="269" t="s">
        <v>845</v>
      </c>
      <c r="C1592" s="309"/>
      <c r="D1592" s="312"/>
      <c r="E1592" s="355"/>
      <c r="F1592" s="318"/>
      <c r="G1592" s="318"/>
      <c r="H1592" s="318"/>
      <c r="I1592" s="33"/>
      <c r="J1592" s="256"/>
      <c r="K1592" s="260"/>
      <c r="L1592" s="13"/>
      <c r="M1592" s="53"/>
      <c r="N1592" s="53"/>
      <c r="O1592" s="13"/>
      <c r="P1592" s="13"/>
      <c r="Q1592" s="30"/>
      <c r="R1592" s="54"/>
      <c r="S1592" s="6"/>
      <c r="T1592" s="5"/>
      <c r="U1592" s="5"/>
      <c r="V1592" s="5"/>
      <c r="W1592" s="5"/>
      <c r="X1592" s="2"/>
    </row>
    <row r="1593" spans="1:24" s="8" customFormat="1" ht="45">
      <c r="A1593" s="264">
        <v>7</v>
      </c>
      <c r="B1593" s="269" t="s">
        <v>846</v>
      </c>
      <c r="C1593" s="309"/>
      <c r="D1593" s="312"/>
      <c r="E1593" s="355"/>
      <c r="F1593" s="318"/>
      <c r="G1593" s="318"/>
      <c r="H1593" s="318"/>
      <c r="I1593" s="33"/>
      <c r="J1593" s="256"/>
      <c r="K1593" s="260"/>
      <c r="L1593" s="13"/>
      <c r="M1593" s="53"/>
      <c r="N1593" s="53"/>
      <c r="O1593" s="13"/>
      <c r="P1593" s="13"/>
      <c r="Q1593" s="30"/>
      <c r="R1593" s="54"/>
      <c r="S1593" s="6"/>
      <c r="T1593" s="5"/>
      <c r="U1593" s="5"/>
      <c r="V1593" s="5"/>
      <c r="W1593" s="5"/>
      <c r="X1593" s="2"/>
    </row>
    <row r="1594" spans="1:24" s="8" customFormat="1" ht="33.75">
      <c r="A1594" s="264">
        <v>8</v>
      </c>
      <c r="B1594" s="269" t="s">
        <v>847</v>
      </c>
      <c r="C1594" s="309"/>
      <c r="D1594" s="312"/>
      <c r="E1594" s="355"/>
      <c r="F1594" s="318"/>
      <c r="G1594" s="318"/>
      <c r="H1594" s="318"/>
      <c r="I1594" s="33"/>
      <c r="J1594" s="256"/>
      <c r="K1594" s="260"/>
      <c r="L1594" s="13"/>
      <c r="M1594" s="53"/>
      <c r="N1594" s="53"/>
      <c r="O1594" s="13"/>
      <c r="P1594" s="13"/>
      <c r="Q1594" s="30"/>
      <c r="R1594" s="54"/>
      <c r="S1594" s="6"/>
      <c r="T1594" s="5"/>
      <c r="U1594" s="5"/>
      <c r="V1594" s="5"/>
      <c r="W1594" s="5"/>
      <c r="X1594" s="2"/>
    </row>
    <row r="1595" spans="1:24" s="8" customFormat="1" ht="45">
      <c r="A1595" s="264">
        <v>9</v>
      </c>
      <c r="B1595" s="269" t="s">
        <v>848</v>
      </c>
      <c r="C1595" s="309"/>
      <c r="D1595" s="312"/>
      <c r="E1595" s="355"/>
      <c r="F1595" s="318"/>
      <c r="G1595" s="318"/>
      <c r="H1595" s="318"/>
      <c r="I1595" s="33"/>
      <c r="J1595" s="256"/>
      <c r="K1595" s="260"/>
      <c r="L1595" s="13"/>
      <c r="M1595" s="53"/>
      <c r="N1595" s="53"/>
      <c r="O1595" s="13"/>
      <c r="P1595" s="13"/>
      <c r="Q1595" s="30"/>
      <c r="R1595" s="54"/>
      <c r="S1595" s="6"/>
      <c r="T1595" s="5"/>
      <c r="U1595" s="5"/>
      <c r="V1595" s="5"/>
      <c r="W1595" s="5"/>
      <c r="X1595" s="2"/>
    </row>
    <row r="1596" spans="1:24" s="8" customFormat="1" ht="33.75">
      <c r="A1596" s="264">
        <v>10</v>
      </c>
      <c r="B1596" s="269" t="s">
        <v>849</v>
      </c>
      <c r="C1596" s="309"/>
      <c r="D1596" s="312"/>
      <c r="E1596" s="355"/>
      <c r="F1596" s="318"/>
      <c r="G1596" s="318"/>
      <c r="H1596" s="318"/>
      <c r="I1596" s="33"/>
      <c r="J1596" s="256"/>
      <c r="K1596" s="260"/>
      <c r="L1596" s="13"/>
      <c r="M1596" s="53"/>
      <c r="N1596" s="53"/>
      <c r="O1596" s="13"/>
      <c r="P1596" s="13"/>
      <c r="Q1596" s="30"/>
      <c r="R1596" s="54"/>
      <c r="S1596" s="6"/>
      <c r="T1596" s="5"/>
      <c r="U1596" s="5"/>
      <c r="V1596" s="5"/>
      <c r="W1596" s="5"/>
      <c r="X1596" s="2"/>
    </row>
    <row r="1597" spans="1:24" s="8" customFormat="1" ht="33.75">
      <c r="A1597" s="264">
        <v>11</v>
      </c>
      <c r="B1597" s="269" t="s">
        <v>850</v>
      </c>
      <c r="C1597" s="309"/>
      <c r="D1597" s="312"/>
      <c r="E1597" s="355"/>
      <c r="F1597" s="318"/>
      <c r="G1597" s="318"/>
      <c r="H1597" s="318"/>
      <c r="I1597" s="33"/>
      <c r="J1597" s="256"/>
      <c r="K1597" s="260"/>
      <c r="L1597" s="13"/>
      <c r="M1597" s="53"/>
      <c r="N1597" s="53"/>
      <c r="O1597" s="13"/>
      <c r="P1597" s="13"/>
      <c r="Q1597" s="30"/>
      <c r="R1597" s="54"/>
      <c r="S1597" s="6"/>
      <c r="T1597" s="5"/>
      <c r="U1597" s="5"/>
      <c r="V1597" s="5"/>
      <c r="W1597" s="5"/>
      <c r="X1597" s="2"/>
    </row>
    <row r="1598" spans="1:24" s="8" customFormat="1" ht="33.75">
      <c r="A1598" s="264">
        <v>12</v>
      </c>
      <c r="B1598" s="269" t="s">
        <v>851</v>
      </c>
      <c r="C1598" s="309"/>
      <c r="D1598" s="312"/>
      <c r="E1598" s="355"/>
      <c r="F1598" s="318"/>
      <c r="G1598" s="318"/>
      <c r="H1598" s="318"/>
      <c r="I1598" s="33"/>
      <c r="J1598" s="256"/>
      <c r="K1598" s="260"/>
      <c r="L1598" s="13"/>
      <c r="M1598" s="53"/>
      <c r="N1598" s="53"/>
      <c r="O1598" s="13"/>
      <c r="P1598" s="13"/>
      <c r="Q1598" s="30"/>
      <c r="R1598" s="54"/>
      <c r="S1598" s="6"/>
      <c r="T1598" s="5"/>
      <c r="U1598" s="5"/>
      <c r="V1598" s="5"/>
      <c r="W1598" s="5"/>
      <c r="X1598" s="2"/>
    </row>
    <row r="1599" spans="1:24" s="8" customFormat="1" ht="33.75">
      <c r="A1599" s="264">
        <v>13</v>
      </c>
      <c r="B1599" s="269" t="s">
        <v>852</v>
      </c>
      <c r="C1599" s="309"/>
      <c r="D1599" s="312"/>
      <c r="E1599" s="355"/>
      <c r="F1599" s="318"/>
      <c r="G1599" s="318"/>
      <c r="H1599" s="318"/>
      <c r="I1599" s="33"/>
      <c r="J1599" s="256"/>
      <c r="K1599" s="260"/>
      <c r="L1599" s="13"/>
      <c r="M1599" s="53"/>
      <c r="N1599" s="53"/>
      <c r="O1599" s="13"/>
      <c r="P1599" s="13"/>
      <c r="Q1599" s="30"/>
      <c r="R1599" s="54"/>
      <c r="S1599" s="6"/>
      <c r="T1599" s="5"/>
      <c r="U1599" s="5"/>
      <c r="V1599" s="5"/>
      <c r="W1599" s="5"/>
      <c r="X1599" s="2"/>
    </row>
    <row r="1600" spans="1:24" s="8" customFormat="1" ht="33.75">
      <c r="A1600" s="264">
        <v>14</v>
      </c>
      <c r="B1600" s="269" t="s">
        <v>853</v>
      </c>
      <c r="C1600" s="309"/>
      <c r="D1600" s="312"/>
      <c r="E1600" s="355"/>
      <c r="F1600" s="318"/>
      <c r="G1600" s="318"/>
      <c r="H1600" s="318"/>
      <c r="I1600" s="33"/>
      <c r="J1600" s="256"/>
      <c r="K1600" s="260"/>
      <c r="L1600" s="13"/>
      <c r="M1600" s="53"/>
      <c r="N1600" s="53"/>
      <c r="O1600" s="13"/>
      <c r="P1600" s="13"/>
      <c r="Q1600" s="30"/>
      <c r="R1600" s="54"/>
      <c r="S1600" s="6"/>
      <c r="T1600" s="5"/>
      <c r="U1600" s="5"/>
      <c r="V1600" s="5"/>
      <c r="W1600" s="5"/>
      <c r="X1600" s="2"/>
    </row>
    <row r="1601" spans="1:24" s="8" customFormat="1" ht="33.75">
      <c r="A1601" s="264">
        <v>15</v>
      </c>
      <c r="B1601" s="269" t="s">
        <v>854</v>
      </c>
      <c r="C1601" s="309"/>
      <c r="D1601" s="312"/>
      <c r="E1601" s="355"/>
      <c r="F1601" s="318"/>
      <c r="G1601" s="318"/>
      <c r="H1601" s="318"/>
      <c r="I1601" s="33"/>
      <c r="J1601" s="256"/>
      <c r="K1601" s="260"/>
      <c r="L1601" s="13"/>
      <c r="M1601" s="53"/>
      <c r="N1601" s="53"/>
      <c r="O1601" s="13"/>
      <c r="P1601" s="13"/>
      <c r="Q1601" s="30"/>
      <c r="R1601" s="54"/>
      <c r="S1601" s="6"/>
      <c r="T1601" s="5"/>
      <c r="U1601" s="5"/>
      <c r="V1601" s="5"/>
      <c r="W1601" s="5"/>
      <c r="X1601" s="2"/>
    </row>
    <row r="1602" spans="1:24" s="8" customFormat="1" ht="33.75">
      <c r="A1602" s="264">
        <v>16</v>
      </c>
      <c r="B1602" s="269" t="s">
        <v>855</v>
      </c>
      <c r="C1602" s="309"/>
      <c r="D1602" s="312"/>
      <c r="E1602" s="355"/>
      <c r="F1602" s="318"/>
      <c r="G1602" s="318"/>
      <c r="H1602" s="318"/>
      <c r="I1602" s="33"/>
      <c r="J1602" s="256"/>
      <c r="K1602" s="260"/>
      <c r="L1602" s="13"/>
      <c r="M1602" s="53"/>
      <c r="N1602" s="53"/>
      <c r="O1602" s="13"/>
      <c r="P1602" s="13"/>
      <c r="Q1602" s="30"/>
      <c r="R1602" s="54"/>
      <c r="S1602" s="6"/>
      <c r="T1602" s="5"/>
      <c r="U1602" s="5"/>
      <c r="V1602" s="5"/>
      <c r="W1602" s="5"/>
      <c r="X1602" s="2"/>
    </row>
    <row r="1603" spans="1:24" s="8" customFormat="1" ht="33.75">
      <c r="A1603" s="264">
        <v>17</v>
      </c>
      <c r="B1603" s="269" t="s">
        <v>856</v>
      </c>
      <c r="C1603" s="309"/>
      <c r="D1603" s="312"/>
      <c r="E1603" s="355"/>
      <c r="F1603" s="318"/>
      <c r="G1603" s="318"/>
      <c r="H1603" s="318"/>
      <c r="I1603" s="33"/>
      <c r="J1603" s="256"/>
      <c r="K1603" s="260"/>
      <c r="L1603" s="13"/>
      <c r="M1603" s="53"/>
      <c r="N1603" s="53"/>
      <c r="O1603" s="13"/>
      <c r="P1603" s="13"/>
      <c r="Q1603" s="30"/>
      <c r="R1603" s="54"/>
      <c r="S1603" s="6"/>
      <c r="T1603" s="5"/>
      <c r="U1603" s="5"/>
      <c r="V1603" s="5"/>
      <c r="W1603" s="5"/>
      <c r="X1603" s="2"/>
    </row>
    <row r="1604" spans="1:24" s="8" customFormat="1" ht="33.75">
      <c r="A1604" s="264">
        <v>18</v>
      </c>
      <c r="B1604" s="269" t="s">
        <v>857</v>
      </c>
      <c r="C1604" s="309"/>
      <c r="D1604" s="312"/>
      <c r="E1604" s="355"/>
      <c r="F1604" s="318"/>
      <c r="G1604" s="318"/>
      <c r="H1604" s="318"/>
      <c r="I1604" s="33"/>
      <c r="J1604" s="256"/>
      <c r="K1604" s="260"/>
      <c r="L1604" s="13"/>
      <c r="M1604" s="53"/>
      <c r="N1604" s="53"/>
      <c r="O1604" s="13"/>
      <c r="P1604" s="13"/>
      <c r="Q1604" s="30"/>
      <c r="R1604" s="54"/>
      <c r="S1604" s="6"/>
      <c r="T1604" s="5"/>
      <c r="U1604" s="5"/>
      <c r="V1604" s="5"/>
      <c r="W1604" s="5"/>
      <c r="X1604" s="2"/>
    </row>
    <row r="1605" spans="1:24" s="8" customFormat="1" ht="33.75">
      <c r="A1605" s="264">
        <v>19</v>
      </c>
      <c r="B1605" s="269" t="s">
        <v>858</v>
      </c>
      <c r="C1605" s="309"/>
      <c r="D1605" s="312"/>
      <c r="E1605" s="355"/>
      <c r="F1605" s="318"/>
      <c r="G1605" s="318"/>
      <c r="H1605" s="318"/>
      <c r="I1605" s="33"/>
      <c r="J1605" s="256"/>
      <c r="K1605" s="260"/>
      <c r="L1605" s="13"/>
      <c r="M1605" s="53"/>
      <c r="N1605" s="53"/>
      <c r="O1605" s="13"/>
      <c r="P1605" s="13"/>
      <c r="Q1605" s="30"/>
      <c r="R1605" s="54"/>
      <c r="S1605" s="6"/>
      <c r="T1605" s="5"/>
      <c r="U1605" s="5"/>
      <c r="V1605" s="5"/>
      <c r="W1605" s="5"/>
      <c r="X1605" s="2"/>
    </row>
    <row r="1606" spans="1:24" s="8" customFormat="1" ht="33.75">
      <c r="A1606" s="264">
        <v>20</v>
      </c>
      <c r="B1606" s="269" t="s">
        <v>859</v>
      </c>
      <c r="C1606" s="310"/>
      <c r="D1606" s="313"/>
      <c r="E1606" s="355"/>
      <c r="F1606" s="318"/>
      <c r="G1606" s="318"/>
      <c r="H1606" s="318"/>
      <c r="I1606" s="33"/>
      <c r="J1606" s="256"/>
      <c r="K1606" s="260"/>
      <c r="L1606" s="13"/>
      <c r="M1606" s="53"/>
      <c r="N1606" s="53"/>
      <c r="O1606" s="13"/>
      <c r="P1606" s="13"/>
      <c r="Q1606" s="30"/>
      <c r="R1606" s="54"/>
      <c r="S1606" s="6"/>
      <c r="T1606" s="5"/>
      <c r="U1606" s="5"/>
      <c r="V1606" s="5"/>
      <c r="W1606" s="5"/>
      <c r="X1606" s="2"/>
    </row>
    <row r="1607" spans="1:24" ht="52.5">
      <c r="A1607" s="23">
        <v>3</v>
      </c>
      <c r="B1607" s="25"/>
      <c r="C1607" s="25" t="s">
        <v>14</v>
      </c>
      <c r="D1607" s="25" t="s">
        <v>15</v>
      </c>
      <c r="E1607" s="25" t="s">
        <v>579</v>
      </c>
      <c r="F1607" s="86" t="s">
        <v>382</v>
      </c>
      <c r="G1607" s="86" t="s">
        <v>19</v>
      </c>
      <c r="H1607" s="86" t="s">
        <v>20</v>
      </c>
      <c r="I1607" s="140"/>
      <c r="J1607" s="27"/>
      <c r="K1607" s="160"/>
      <c r="L1607" s="117"/>
      <c r="M1607" s="117">
        <f>M1608+M1609+M1611+M1613</f>
        <v>0</v>
      </c>
      <c r="N1607" s="117">
        <f t="shared" ref="N1607:P1607" si="213">N1608+N1609+N1611+N1613</f>
        <v>0</v>
      </c>
      <c r="O1607" s="117">
        <f t="shared" si="213"/>
        <v>5160.0550000000003</v>
      </c>
      <c r="P1607" s="117">
        <f t="shared" si="213"/>
        <v>8772.41</v>
      </c>
      <c r="Q1607" s="28">
        <f>P1607+O1607+N1607+M1607</f>
        <v>13932.465</v>
      </c>
      <c r="R1607" s="23"/>
    </row>
    <row r="1608" spans="1:24" ht="22.9" customHeight="1">
      <c r="A1608" s="258">
        <v>1</v>
      </c>
      <c r="B1608" s="259" t="s">
        <v>583</v>
      </c>
      <c r="C1608" s="317" t="s">
        <v>14</v>
      </c>
      <c r="D1608" s="317" t="s">
        <v>15</v>
      </c>
      <c r="E1608" s="317" t="s">
        <v>579</v>
      </c>
      <c r="F1608" s="352" t="s">
        <v>382</v>
      </c>
      <c r="G1608" s="352" t="s">
        <v>19</v>
      </c>
      <c r="H1608" s="352" t="s">
        <v>20</v>
      </c>
      <c r="I1608" s="99"/>
      <c r="J1608" s="260"/>
      <c r="K1608" s="100"/>
      <c r="L1608" s="135"/>
      <c r="M1608" s="135"/>
      <c r="N1608" s="135"/>
      <c r="O1608" s="135"/>
      <c r="P1608" s="135">
        <v>8772.41</v>
      </c>
      <c r="Q1608" s="30"/>
      <c r="R1608" s="258"/>
    </row>
    <row r="1609" spans="1:24" ht="45">
      <c r="A1609" s="258">
        <v>2</v>
      </c>
      <c r="B1609" s="259" t="s">
        <v>580</v>
      </c>
      <c r="C1609" s="318"/>
      <c r="D1609" s="318"/>
      <c r="E1609" s="318"/>
      <c r="F1609" s="353"/>
      <c r="G1609" s="353"/>
      <c r="H1609" s="353"/>
      <c r="I1609" s="99"/>
      <c r="J1609" s="260"/>
      <c r="K1609" s="100"/>
      <c r="L1609" s="135"/>
      <c r="M1609" s="135"/>
      <c r="N1609" s="135"/>
      <c r="O1609" s="135">
        <v>3251.4520000000002</v>
      </c>
      <c r="P1609" s="135"/>
      <c r="Q1609" s="30"/>
      <c r="R1609" s="258"/>
    </row>
    <row r="1610" spans="1:24">
      <c r="A1610" s="258">
        <v>3</v>
      </c>
      <c r="B1610" s="259" t="s">
        <v>584</v>
      </c>
      <c r="C1610" s="318"/>
      <c r="D1610" s="318"/>
      <c r="E1610" s="318"/>
      <c r="F1610" s="353"/>
      <c r="G1610" s="353"/>
      <c r="H1610" s="353"/>
      <c r="I1610" s="99"/>
      <c r="J1610" s="260"/>
      <c r="K1610" s="100"/>
      <c r="L1610" s="135"/>
      <c r="M1610" s="135"/>
      <c r="N1610" s="135"/>
      <c r="O1610" s="135"/>
      <c r="P1610" s="135"/>
      <c r="Q1610" s="30"/>
      <c r="R1610" s="258"/>
    </row>
    <row r="1611" spans="1:24" ht="45">
      <c r="A1611" s="258">
        <v>4</v>
      </c>
      <c r="B1611" s="259" t="s">
        <v>581</v>
      </c>
      <c r="C1611" s="318"/>
      <c r="D1611" s="318"/>
      <c r="E1611" s="318"/>
      <c r="F1611" s="353"/>
      <c r="G1611" s="353"/>
      <c r="H1611" s="353"/>
      <c r="I1611" s="99"/>
      <c r="J1611" s="260"/>
      <c r="K1611" s="100"/>
      <c r="L1611" s="135"/>
      <c r="M1611" s="135"/>
      <c r="N1611" s="135"/>
      <c r="O1611" s="135">
        <v>953.23900000000003</v>
      </c>
      <c r="P1611" s="135"/>
      <c r="Q1611" s="30"/>
      <c r="R1611" s="258"/>
    </row>
    <row r="1612" spans="1:24">
      <c r="A1612" s="258">
        <v>5</v>
      </c>
      <c r="B1612" s="259" t="s">
        <v>585</v>
      </c>
      <c r="C1612" s="318"/>
      <c r="D1612" s="318"/>
      <c r="E1612" s="318"/>
      <c r="F1612" s="353"/>
      <c r="G1612" s="353"/>
      <c r="H1612" s="353"/>
      <c r="I1612" s="99"/>
      <c r="J1612" s="260"/>
      <c r="K1612" s="100"/>
      <c r="L1612" s="135"/>
      <c r="M1612" s="135"/>
      <c r="N1612" s="135"/>
      <c r="O1612" s="135"/>
      <c r="P1612" s="135"/>
      <c r="Q1612" s="30"/>
      <c r="R1612" s="258"/>
    </row>
    <row r="1613" spans="1:24" ht="45">
      <c r="A1613" s="258">
        <v>6</v>
      </c>
      <c r="B1613" s="259" t="s">
        <v>582</v>
      </c>
      <c r="C1613" s="318"/>
      <c r="D1613" s="318"/>
      <c r="E1613" s="318"/>
      <c r="F1613" s="353"/>
      <c r="G1613" s="353"/>
      <c r="H1613" s="353"/>
      <c r="I1613" s="99"/>
      <c r="J1613" s="260"/>
      <c r="K1613" s="100"/>
      <c r="L1613" s="135"/>
      <c r="M1613" s="135"/>
      <c r="N1613" s="135"/>
      <c r="O1613" s="135">
        <v>955.36400000000003</v>
      </c>
      <c r="P1613" s="135"/>
      <c r="Q1613" s="30"/>
      <c r="R1613" s="258"/>
    </row>
    <row r="1614" spans="1:24">
      <c r="A1614" s="258">
        <v>7</v>
      </c>
      <c r="B1614" s="259" t="s">
        <v>586</v>
      </c>
      <c r="C1614" s="319"/>
      <c r="D1614" s="319"/>
      <c r="E1614" s="319"/>
      <c r="F1614" s="354"/>
      <c r="G1614" s="354"/>
      <c r="H1614" s="354"/>
      <c r="I1614" s="99"/>
      <c r="J1614" s="260"/>
      <c r="K1614" s="100"/>
      <c r="L1614" s="135"/>
      <c r="M1614" s="135"/>
      <c r="N1614" s="135"/>
      <c r="O1614" s="135"/>
      <c r="P1614" s="135"/>
      <c r="Q1614" s="30"/>
      <c r="R1614" s="258"/>
    </row>
    <row r="1615" spans="1:24" s="8" customFormat="1" ht="84">
      <c r="A1615" s="23">
        <v>4</v>
      </c>
      <c r="B1615" s="24"/>
      <c r="C1615" s="24" t="s">
        <v>14</v>
      </c>
      <c r="D1615" s="24" t="s">
        <v>15</v>
      </c>
      <c r="E1615" s="25" t="s">
        <v>587</v>
      </c>
      <c r="F1615" s="25" t="s">
        <v>592</v>
      </c>
      <c r="G1615" s="25" t="s">
        <v>888</v>
      </c>
      <c r="H1615" s="25" t="s">
        <v>889</v>
      </c>
      <c r="I1615" s="26"/>
      <c r="J1615" s="141"/>
      <c r="K1615" s="27"/>
      <c r="L1615" s="28"/>
      <c r="M1615" s="28"/>
      <c r="N1615" s="28">
        <f>N1616+N1624+N1647+N1661+N1675+N1689+N1705+N1721+N1735+N1751+N1765+N1781+N1795+N1811+N1825+N1839+N1867+N1882+N1887+N1915+N1925+N1964+N1970+N1976+N1980+N2042+N2067+N2079</f>
        <v>28202.430800000002</v>
      </c>
      <c r="O1615" s="28"/>
      <c r="P1615" s="28"/>
      <c r="Q1615" s="28">
        <f>M1615+N1615+O1615+P1615</f>
        <v>28202.430800000002</v>
      </c>
      <c r="R1615" s="218">
        <v>1</v>
      </c>
      <c r="S1615" s="262"/>
    </row>
    <row r="1616" spans="1:24">
      <c r="A1616" s="322">
        <v>1</v>
      </c>
      <c r="B1616" s="317" t="s">
        <v>401</v>
      </c>
      <c r="C1616" s="308" t="s">
        <v>14</v>
      </c>
      <c r="D1616" s="311" t="s">
        <v>15</v>
      </c>
      <c r="E1616" s="317" t="s">
        <v>587</v>
      </c>
      <c r="F1616" s="322" t="s">
        <v>592</v>
      </c>
      <c r="G1616" s="317" t="s">
        <v>888</v>
      </c>
      <c r="H1616" s="322" t="s">
        <v>889</v>
      </c>
      <c r="I1616" s="29" t="s">
        <v>13</v>
      </c>
      <c r="J1616" s="322">
        <v>112</v>
      </c>
      <c r="K1616" s="260"/>
      <c r="L1616" s="30"/>
      <c r="M1616" s="30"/>
      <c r="N1616" s="30">
        <f>N1617</f>
        <v>23.956900000000001</v>
      </c>
      <c r="O1616" s="30">
        <f t="shared" ref="O1616:P1616" si="214">O1617</f>
        <v>52.964999999999996</v>
      </c>
      <c r="P1616" s="30">
        <f t="shared" si="214"/>
        <v>52.834000000000003</v>
      </c>
      <c r="Q1616" s="30">
        <f>M1616+N1616+O1616+P1616</f>
        <v>129.7559</v>
      </c>
      <c r="R1616" s="151"/>
      <c r="S1616" s="261"/>
    </row>
    <row r="1617" spans="1:19" s="8" customFormat="1" ht="42">
      <c r="A1617" s="323"/>
      <c r="B1617" s="318"/>
      <c r="C1617" s="309"/>
      <c r="D1617" s="312"/>
      <c r="E1617" s="318"/>
      <c r="F1617" s="323"/>
      <c r="G1617" s="318"/>
      <c r="H1617" s="323"/>
      <c r="I1617" s="102" t="s">
        <v>25</v>
      </c>
      <c r="J1617" s="323"/>
      <c r="K1617" s="31" t="s">
        <v>10</v>
      </c>
      <c r="L1617" s="54"/>
      <c r="M1617" s="54"/>
      <c r="N1617" s="54">
        <f t="shared" ref="N1617" si="215">N1618+N1619+N1620+N1621</f>
        <v>23.956900000000001</v>
      </c>
      <c r="O1617" s="54">
        <f>O1618+O1619+O1620+O1621</f>
        <v>52.964999999999996</v>
      </c>
      <c r="P1617" s="54">
        <f>P1618+P1619+P1620+P1621</f>
        <v>52.834000000000003</v>
      </c>
      <c r="Q1617" s="30">
        <f>M1617+N1617+O1617+P1617</f>
        <v>129.7559</v>
      </c>
      <c r="R1617" s="151"/>
      <c r="S1617" s="262"/>
    </row>
    <row r="1618" spans="1:19" ht="22.5">
      <c r="A1618" s="323"/>
      <c r="B1618" s="318"/>
      <c r="C1618" s="309"/>
      <c r="D1618" s="312"/>
      <c r="E1618" s="318"/>
      <c r="F1618" s="323"/>
      <c r="G1618" s="318"/>
      <c r="H1618" s="323"/>
      <c r="I1618" s="35" t="s">
        <v>26</v>
      </c>
      <c r="J1618" s="323"/>
      <c r="K1618" s="260" t="s">
        <v>11</v>
      </c>
      <c r="L1618" s="13"/>
      <c r="M1618" s="32"/>
      <c r="N1618" s="32"/>
      <c r="O1618" s="32">
        <v>0.32900000000000001</v>
      </c>
      <c r="P1618" s="53"/>
      <c r="Q1618" s="13">
        <f>M1618+N1618+O1618+P1618</f>
        <v>0.32900000000000001</v>
      </c>
      <c r="R1618" s="151"/>
      <c r="S1618" s="261"/>
    </row>
    <row r="1619" spans="1:19" ht="22.5">
      <c r="A1619" s="323"/>
      <c r="B1619" s="318"/>
      <c r="C1619" s="309"/>
      <c r="D1619" s="312"/>
      <c r="E1619" s="318"/>
      <c r="F1619" s="323"/>
      <c r="G1619" s="318"/>
      <c r="H1619" s="323"/>
      <c r="I1619" s="36" t="s">
        <v>16</v>
      </c>
      <c r="J1619" s="323"/>
      <c r="K1619" s="260" t="s">
        <v>12</v>
      </c>
      <c r="L1619" s="13"/>
      <c r="M1619" s="32"/>
      <c r="N1619" s="32">
        <v>7.1109999999999998</v>
      </c>
      <c r="O1619" s="53"/>
      <c r="P1619" s="53">
        <v>52.834000000000003</v>
      </c>
      <c r="Q1619" s="13">
        <f t="shared" ref="Q1619:Q1682" si="216">M1619+N1619+O1619+P1619</f>
        <v>59.945</v>
      </c>
      <c r="R1619" s="151"/>
      <c r="S1619" s="261"/>
    </row>
    <row r="1620" spans="1:19" ht="45">
      <c r="A1620" s="323"/>
      <c r="B1620" s="318"/>
      <c r="C1620" s="309"/>
      <c r="D1620" s="312"/>
      <c r="E1620" s="318"/>
      <c r="F1620" s="323"/>
      <c r="G1620" s="318"/>
      <c r="H1620" s="323"/>
      <c r="I1620" s="33" t="s">
        <v>27</v>
      </c>
      <c r="J1620" s="323"/>
      <c r="K1620" s="37" t="s">
        <v>28</v>
      </c>
      <c r="L1620" s="13"/>
      <c r="M1620" s="32"/>
      <c r="N1620" s="32">
        <v>16.8459</v>
      </c>
      <c r="O1620" s="53">
        <v>52.110999999999997</v>
      </c>
      <c r="P1620" s="53"/>
      <c r="Q1620" s="13">
        <f t="shared" si="216"/>
        <v>68.95689999999999</v>
      </c>
      <c r="R1620" s="151"/>
      <c r="S1620" s="261"/>
    </row>
    <row r="1621" spans="1:19" ht="45">
      <c r="A1621" s="323"/>
      <c r="B1621" s="318"/>
      <c r="C1621" s="309"/>
      <c r="D1621" s="312"/>
      <c r="E1621" s="318"/>
      <c r="F1621" s="323"/>
      <c r="G1621" s="318"/>
      <c r="H1621" s="323"/>
      <c r="I1621" s="33" t="s">
        <v>18</v>
      </c>
      <c r="J1621" s="323"/>
      <c r="K1621" s="257" t="s">
        <v>17</v>
      </c>
      <c r="L1621" s="13"/>
      <c r="M1621" s="13"/>
      <c r="N1621" s="13"/>
      <c r="O1621" s="103">
        <v>0.52500000000000002</v>
      </c>
      <c r="P1621" s="53"/>
      <c r="Q1621" s="13">
        <f t="shared" si="216"/>
        <v>0.52500000000000002</v>
      </c>
      <c r="R1621" s="143"/>
      <c r="S1621" s="261"/>
    </row>
    <row r="1622" spans="1:19" s="8" customFormat="1" ht="21">
      <c r="A1622" s="323"/>
      <c r="B1622" s="318"/>
      <c r="C1622" s="309"/>
      <c r="D1622" s="312"/>
      <c r="E1622" s="318"/>
      <c r="F1622" s="323"/>
      <c r="G1622" s="318"/>
      <c r="H1622" s="323"/>
      <c r="I1622" s="97" t="s">
        <v>29</v>
      </c>
      <c r="J1622" s="323"/>
      <c r="K1622" s="34" t="s">
        <v>31</v>
      </c>
      <c r="L1622" s="54"/>
      <c r="M1622" s="54"/>
      <c r="N1622" s="54"/>
      <c r="O1622" s="54">
        <f>O1623</f>
        <v>1.028</v>
      </c>
      <c r="P1622" s="54"/>
      <c r="Q1622" s="30">
        <f t="shared" si="216"/>
        <v>1.028</v>
      </c>
      <c r="R1622" s="149"/>
      <c r="S1622" s="262"/>
    </row>
    <row r="1623" spans="1:19" ht="22.5">
      <c r="A1623" s="324"/>
      <c r="B1623" s="319"/>
      <c r="C1623" s="309"/>
      <c r="D1623" s="312"/>
      <c r="E1623" s="318"/>
      <c r="F1623" s="323"/>
      <c r="G1623" s="318"/>
      <c r="H1623" s="323"/>
      <c r="I1623" s="35" t="s">
        <v>26</v>
      </c>
      <c r="J1623" s="324"/>
      <c r="K1623" s="260" t="s">
        <v>11</v>
      </c>
      <c r="L1623" s="13"/>
      <c r="M1623" s="13"/>
      <c r="N1623" s="13"/>
      <c r="O1623" s="53">
        <v>1.028</v>
      </c>
      <c r="P1623" s="53"/>
      <c r="Q1623" s="13">
        <f t="shared" si="216"/>
        <v>1.028</v>
      </c>
      <c r="R1623" s="143"/>
      <c r="S1623" s="261"/>
    </row>
    <row r="1624" spans="1:19" ht="22.5" customHeight="1">
      <c r="A1624" s="322">
        <v>2</v>
      </c>
      <c r="B1624" s="317" t="s">
        <v>402</v>
      </c>
      <c r="C1624" s="309"/>
      <c r="D1624" s="312"/>
      <c r="E1624" s="318"/>
      <c r="F1624" s="323"/>
      <c r="G1624" s="318"/>
      <c r="H1624" s="323"/>
      <c r="I1624" s="29" t="s">
        <v>13</v>
      </c>
      <c r="J1624" s="322">
        <v>122</v>
      </c>
      <c r="K1624" s="260"/>
      <c r="L1624" s="30"/>
      <c r="M1624" s="30"/>
      <c r="N1624" s="30">
        <f>+N1625+N1630+N1633+N1638+N1640+N1643</f>
        <v>102.17909999999999</v>
      </c>
      <c r="O1624" s="30">
        <f>+O1625+O1630+O1633+O1638+O1640+O1643</f>
        <v>271.90699999999998</v>
      </c>
      <c r="P1624" s="30">
        <f t="shared" ref="P1624" si="217">+P1625+P1630+P1633+P1638+P1640+P1643</f>
        <v>362.92500000000001</v>
      </c>
      <c r="Q1624" s="30">
        <f t="shared" si="216"/>
        <v>737.01109999999994</v>
      </c>
      <c r="R1624" s="143"/>
      <c r="S1624" s="261"/>
    </row>
    <row r="1625" spans="1:19" ht="33.75">
      <c r="A1625" s="323"/>
      <c r="B1625" s="318"/>
      <c r="C1625" s="309"/>
      <c r="D1625" s="312"/>
      <c r="E1625" s="318"/>
      <c r="F1625" s="323"/>
      <c r="G1625" s="318"/>
      <c r="H1625" s="323"/>
      <c r="I1625" s="33" t="s">
        <v>32</v>
      </c>
      <c r="J1625" s="323"/>
      <c r="K1625" s="38" t="s">
        <v>10</v>
      </c>
      <c r="L1625" s="104"/>
      <c r="M1625" s="104"/>
      <c r="N1625" s="104">
        <f t="shared" ref="N1625" si="218">N1626+N1627+N1628+N1629</f>
        <v>100.7011</v>
      </c>
      <c r="O1625" s="104">
        <f>O1626+O1627+O1628+O1629</f>
        <v>205.32</v>
      </c>
      <c r="P1625" s="54">
        <f>P1626+P1627+P1628+P1629</f>
        <v>263.67599999999999</v>
      </c>
      <c r="Q1625" s="30">
        <f t="shared" si="216"/>
        <v>569.69709999999998</v>
      </c>
      <c r="R1625" s="143"/>
      <c r="S1625" s="261"/>
    </row>
    <row r="1626" spans="1:19" ht="22.5">
      <c r="A1626" s="323"/>
      <c r="B1626" s="318"/>
      <c r="C1626" s="309"/>
      <c r="D1626" s="312"/>
      <c r="E1626" s="318"/>
      <c r="F1626" s="323"/>
      <c r="G1626" s="318"/>
      <c r="H1626" s="323"/>
      <c r="I1626" s="33" t="s">
        <v>26</v>
      </c>
      <c r="J1626" s="323"/>
      <c r="K1626" s="37" t="s">
        <v>11</v>
      </c>
      <c r="L1626" s="13"/>
      <c r="M1626" s="13"/>
      <c r="N1626" s="13"/>
      <c r="O1626" s="53">
        <v>1.139</v>
      </c>
      <c r="P1626" s="53"/>
      <c r="Q1626" s="13">
        <f t="shared" si="216"/>
        <v>1.139</v>
      </c>
      <c r="R1626" s="143"/>
      <c r="S1626" s="261"/>
    </row>
    <row r="1627" spans="1:19" ht="22.5">
      <c r="A1627" s="323"/>
      <c r="B1627" s="318"/>
      <c r="C1627" s="309"/>
      <c r="D1627" s="312"/>
      <c r="E1627" s="318"/>
      <c r="F1627" s="323"/>
      <c r="G1627" s="318"/>
      <c r="H1627" s="323"/>
      <c r="I1627" s="33" t="s">
        <v>16</v>
      </c>
      <c r="J1627" s="323"/>
      <c r="K1627" s="37" t="s">
        <v>12</v>
      </c>
      <c r="L1627" s="13"/>
      <c r="M1627" s="13"/>
      <c r="N1627" s="13">
        <v>35.130000000000003</v>
      </c>
      <c r="O1627" s="53">
        <v>11.951000000000001</v>
      </c>
      <c r="P1627" s="53">
        <v>263.67599999999999</v>
      </c>
      <c r="Q1627" s="13">
        <f t="shared" si="216"/>
        <v>310.75700000000001</v>
      </c>
      <c r="R1627" s="143"/>
      <c r="S1627" s="261"/>
    </row>
    <row r="1628" spans="1:19" ht="45">
      <c r="A1628" s="323"/>
      <c r="B1628" s="318"/>
      <c r="C1628" s="309"/>
      <c r="D1628" s="312"/>
      <c r="E1628" s="318"/>
      <c r="F1628" s="323"/>
      <c r="G1628" s="318"/>
      <c r="H1628" s="323"/>
      <c r="I1628" s="33" t="s">
        <v>27</v>
      </c>
      <c r="J1628" s="323"/>
      <c r="K1628" s="37" t="s">
        <v>28</v>
      </c>
      <c r="L1628" s="13"/>
      <c r="M1628" s="13"/>
      <c r="N1628" s="13">
        <v>65.571100000000001</v>
      </c>
      <c r="O1628" s="53">
        <v>190.792</v>
      </c>
      <c r="P1628" s="53"/>
      <c r="Q1628" s="13">
        <f t="shared" si="216"/>
        <v>256.36310000000003</v>
      </c>
      <c r="R1628" s="143"/>
      <c r="S1628" s="261"/>
    </row>
    <row r="1629" spans="1:19" ht="45">
      <c r="A1629" s="323"/>
      <c r="B1629" s="318"/>
      <c r="C1629" s="309"/>
      <c r="D1629" s="312"/>
      <c r="E1629" s="318"/>
      <c r="F1629" s="323"/>
      <c r="G1629" s="318"/>
      <c r="H1629" s="323"/>
      <c r="I1629" s="33" t="s">
        <v>18</v>
      </c>
      <c r="J1629" s="323"/>
      <c r="K1629" s="257" t="s">
        <v>17</v>
      </c>
      <c r="L1629" s="13"/>
      <c r="M1629" s="13"/>
      <c r="N1629" s="13"/>
      <c r="O1629" s="53">
        <v>1.4379999999999999</v>
      </c>
      <c r="P1629" s="53"/>
      <c r="Q1629" s="13">
        <f t="shared" si="216"/>
        <v>1.4379999999999999</v>
      </c>
      <c r="R1629" s="143"/>
      <c r="S1629" s="261"/>
    </row>
    <row r="1630" spans="1:19" ht="22.5">
      <c r="A1630" s="323"/>
      <c r="B1630" s="318"/>
      <c r="C1630" s="309"/>
      <c r="D1630" s="312"/>
      <c r="E1630" s="318"/>
      <c r="F1630" s="323"/>
      <c r="G1630" s="318"/>
      <c r="H1630" s="323"/>
      <c r="I1630" s="33" t="s">
        <v>29</v>
      </c>
      <c r="J1630" s="323"/>
      <c r="K1630" s="38" t="s">
        <v>30</v>
      </c>
      <c r="L1630" s="54"/>
      <c r="M1630" s="54"/>
      <c r="N1630" s="54">
        <f t="shared" ref="N1630" si="219">N1631+N1632</f>
        <v>1.4780000000000002</v>
      </c>
      <c r="O1630" s="54"/>
      <c r="P1630" s="54">
        <f>P1631+P1632</f>
        <v>21.238</v>
      </c>
      <c r="Q1630" s="30">
        <f t="shared" si="216"/>
        <v>22.716000000000001</v>
      </c>
      <c r="R1630" s="143"/>
      <c r="S1630" s="261"/>
    </row>
    <row r="1631" spans="1:19" ht="22.5">
      <c r="A1631" s="323"/>
      <c r="B1631" s="318"/>
      <c r="C1631" s="309"/>
      <c r="D1631" s="312"/>
      <c r="E1631" s="318"/>
      <c r="F1631" s="323"/>
      <c r="G1631" s="318"/>
      <c r="H1631" s="323"/>
      <c r="I1631" s="33" t="s">
        <v>16</v>
      </c>
      <c r="J1631" s="323"/>
      <c r="K1631" s="37" t="s">
        <v>12</v>
      </c>
      <c r="L1631" s="13"/>
      <c r="M1631" s="13"/>
      <c r="N1631" s="13">
        <v>1.2010000000000001</v>
      </c>
      <c r="O1631" s="53"/>
      <c r="P1631" s="53">
        <v>21.238</v>
      </c>
      <c r="Q1631" s="13">
        <f t="shared" si="216"/>
        <v>22.439</v>
      </c>
      <c r="R1631" s="143"/>
      <c r="S1631" s="261"/>
    </row>
    <row r="1632" spans="1:19" ht="45">
      <c r="A1632" s="323"/>
      <c r="B1632" s="318"/>
      <c r="C1632" s="309"/>
      <c r="D1632" s="312"/>
      <c r="E1632" s="318"/>
      <c r="F1632" s="323"/>
      <c r="G1632" s="318"/>
      <c r="H1632" s="323"/>
      <c r="I1632" s="33" t="s">
        <v>27</v>
      </c>
      <c r="J1632" s="323"/>
      <c r="K1632" s="37" t="s">
        <v>28</v>
      </c>
      <c r="L1632" s="13"/>
      <c r="M1632" s="13"/>
      <c r="N1632" s="13">
        <v>0.27700000000000002</v>
      </c>
      <c r="O1632" s="53"/>
      <c r="P1632" s="53"/>
      <c r="Q1632" s="13">
        <f t="shared" si="216"/>
        <v>0.27700000000000002</v>
      </c>
      <c r="R1632" s="143"/>
      <c r="S1632" s="261"/>
    </row>
    <row r="1633" spans="1:19" ht="22.5">
      <c r="A1633" s="323"/>
      <c r="B1633" s="318"/>
      <c r="C1633" s="309"/>
      <c r="D1633" s="312"/>
      <c r="E1633" s="318"/>
      <c r="F1633" s="323"/>
      <c r="G1633" s="318"/>
      <c r="H1633" s="323"/>
      <c r="I1633" s="33" t="s">
        <v>34</v>
      </c>
      <c r="J1633" s="323"/>
      <c r="K1633" s="38" t="s">
        <v>31</v>
      </c>
      <c r="L1633" s="13"/>
      <c r="M1633" s="13"/>
      <c r="N1633" s="13"/>
      <c r="O1633" s="54">
        <f>O1634+O1635+O1636+O1637</f>
        <v>25.389999999999997</v>
      </c>
      <c r="P1633" s="54">
        <f>P1634+P1635+P1636+P1637</f>
        <v>35.734999999999999</v>
      </c>
      <c r="Q1633" s="30">
        <f t="shared" si="216"/>
        <v>61.125</v>
      </c>
      <c r="R1633" s="143"/>
      <c r="S1633" s="261"/>
    </row>
    <row r="1634" spans="1:19" ht="22.5">
      <c r="A1634" s="323"/>
      <c r="B1634" s="318"/>
      <c r="C1634" s="309"/>
      <c r="D1634" s="312"/>
      <c r="E1634" s="318"/>
      <c r="F1634" s="323"/>
      <c r="G1634" s="318"/>
      <c r="H1634" s="323"/>
      <c r="I1634" s="33" t="s">
        <v>26</v>
      </c>
      <c r="J1634" s="323"/>
      <c r="K1634" s="37" t="s">
        <v>11</v>
      </c>
      <c r="L1634" s="13"/>
      <c r="M1634" s="13"/>
      <c r="N1634" s="13"/>
      <c r="O1634" s="53">
        <v>1.2729999999999999</v>
      </c>
      <c r="P1634" s="53"/>
      <c r="Q1634" s="13">
        <f t="shared" si="216"/>
        <v>1.2729999999999999</v>
      </c>
      <c r="R1634" s="143"/>
      <c r="S1634" s="261"/>
    </row>
    <row r="1635" spans="1:19" ht="22.5">
      <c r="A1635" s="323"/>
      <c r="B1635" s="318"/>
      <c r="C1635" s="309"/>
      <c r="D1635" s="312"/>
      <c r="E1635" s="318"/>
      <c r="F1635" s="323"/>
      <c r="G1635" s="318"/>
      <c r="H1635" s="323"/>
      <c r="I1635" s="33" t="s">
        <v>16</v>
      </c>
      <c r="J1635" s="323"/>
      <c r="K1635" s="37" t="s">
        <v>12</v>
      </c>
      <c r="L1635" s="13"/>
      <c r="M1635" s="13"/>
      <c r="N1635" s="13"/>
      <c r="O1635" s="53">
        <v>5.6</v>
      </c>
      <c r="P1635" s="53">
        <v>35.734999999999999</v>
      </c>
      <c r="Q1635" s="13">
        <f t="shared" si="216"/>
        <v>41.335000000000001</v>
      </c>
      <c r="R1635" s="143"/>
      <c r="S1635" s="261"/>
    </row>
    <row r="1636" spans="1:19" ht="33.75">
      <c r="A1636" s="323"/>
      <c r="B1636" s="318"/>
      <c r="C1636" s="309"/>
      <c r="D1636" s="312"/>
      <c r="E1636" s="318"/>
      <c r="F1636" s="323"/>
      <c r="G1636" s="318"/>
      <c r="H1636" s="323"/>
      <c r="I1636" s="33" t="s">
        <v>35</v>
      </c>
      <c r="J1636" s="323"/>
      <c r="K1636" s="37" t="s">
        <v>41</v>
      </c>
      <c r="L1636" s="13"/>
      <c r="M1636" s="13"/>
      <c r="N1636" s="13">
        <v>10.911</v>
      </c>
      <c r="O1636" s="53">
        <v>16.933</v>
      </c>
      <c r="P1636" s="53"/>
      <c r="Q1636" s="13">
        <f t="shared" si="216"/>
        <v>27.844000000000001</v>
      </c>
      <c r="R1636" s="143"/>
      <c r="S1636" s="261"/>
    </row>
    <row r="1637" spans="1:19" ht="45">
      <c r="A1637" s="323"/>
      <c r="B1637" s="318"/>
      <c r="C1637" s="309"/>
      <c r="D1637" s="312"/>
      <c r="E1637" s="318"/>
      <c r="F1637" s="323"/>
      <c r="G1637" s="318"/>
      <c r="H1637" s="323"/>
      <c r="I1637" s="35" t="s">
        <v>18</v>
      </c>
      <c r="J1637" s="323"/>
      <c r="K1637" s="37" t="s">
        <v>17</v>
      </c>
      <c r="L1637" s="13"/>
      <c r="M1637" s="13"/>
      <c r="N1637" s="13"/>
      <c r="O1637" s="53">
        <v>1.5840000000000001</v>
      </c>
      <c r="P1637" s="53"/>
      <c r="Q1637" s="13">
        <f t="shared" si="216"/>
        <v>1.5840000000000001</v>
      </c>
      <c r="R1637" s="143"/>
      <c r="S1637" s="261"/>
    </row>
    <row r="1638" spans="1:19" ht="45">
      <c r="A1638" s="323"/>
      <c r="B1638" s="318"/>
      <c r="C1638" s="309"/>
      <c r="D1638" s="312"/>
      <c r="E1638" s="318"/>
      <c r="F1638" s="323"/>
      <c r="G1638" s="318"/>
      <c r="H1638" s="323"/>
      <c r="I1638" s="33" t="s">
        <v>36</v>
      </c>
      <c r="J1638" s="323"/>
      <c r="K1638" s="38" t="s">
        <v>44</v>
      </c>
      <c r="L1638" s="13"/>
      <c r="M1638" s="13"/>
      <c r="N1638" s="13"/>
      <c r="O1638" s="54">
        <f>O1639</f>
        <v>4.4420000000000002</v>
      </c>
      <c r="P1638" s="54">
        <f>P1639</f>
        <v>1</v>
      </c>
      <c r="Q1638" s="30">
        <f t="shared" si="216"/>
        <v>5.4420000000000002</v>
      </c>
      <c r="R1638" s="143"/>
      <c r="S1638" s="261"/>
    </row>
    <row r="1639" spans="1:19" ht="22.5">
      <c r="A1639" s="323"/>
      <c r="B1639" s="318"/>
      <c r="C1639" s="309"/>
      <c r="D1639" s="312"/>
      <c r="E1639" s="318"/>
      <c r="F1639" s="323"/>
      <c r="G1639" s="318"/>
      <c r="H1639" s="323"/>
      <c r="I1639" s="33" t="s">
        <v>16</v>
      </c>
      <c r="J1639" s="323"/>
      <c r="K1639" s="37" t="s">
        <v>12</v>
      </c>
      <c r="L1639" s="13"/>
      <c r="M1639" s="13"/>
      <c r="N1639" s="13"/>
      <c r="O1639" s="53">
        <v>4.4420000000000002</v>
      </c>
      <c r="P1639" s="53">
        <v>1</v>
      </c>
      <c r="Q1639" s="13">
        <f t="shared" si="216"/>
        <v>5.4420000000000002</v>
      </c>
      <c r="R1639" s="143"/>
      <c r="S1639" s="261"/>
    </row>
    <row r="1640" spans="1:19" ht="78.75">
      <c r="A1640" s="323"/>
      <c r="B1640" s="318"/>
      <c r="C1640" s="309"/>
      <c r="D1640" s="312"/>
      <c r="E1640" s="318"/>
      <c r="F1640" s="323"/>
      <c r="G1640" s="318"/>
      <c r="H1640" s="323"/>
      <c r="I1640" s="33" t="s">
        <v>37</v>
      </c>
      <c r="J1640" s="323"/>
      <c r="K1640" s="38" t="s">
        <v>45</v>
      </c>
      <c r="L1640" s="104"/>
      <c r="M1640" s="104"/>
      <c r="N1640" s="104"/>
      <c r="O1640" s="104">
        <f>SUM(O1641)</f>
        <v>0.35899999999999999</v>
      </c>
      <c r="P1640" s="54">
        <f>P1641+P1642</f>
        <v>0.5</v>
      </c>
      <c r="Q1640" s="30">
        <f t="shared" si="216"/>
        <v>0.85899999999999999</v>
      </c>
      <c r="R1640" s="143"/>
      <c r="S1640" s="261"/>
    </row>
    <row r="1641" spans="1:19" ht="22.5">
      <c r="A1641" s="323"/>
      <c r="B1641" s="318"/>
      <c r="C1641" s="309"/>
      <c r="D1641" s="312"/>
      <c r="E1641" s="318"/>
      <c r="F1641" s="323"/>
      <c r="G1641" s="318"/>
      <c r="H1641" s="323"/>
      <c r="I1641" s="33" t="s">
        <v>16</v>
      </c>
      <c r="J1641" s="323"/>
      <c r="K1641" s="37" t="s">
        <v>12</v>
      </c>
      <c r="L1641" s="13"/>
      <c r="M1641" s="13"/>
      <c r="N1641" s="13"/>
      <c r="O1641" s="53">
        <v>0.35899999999999999</v>
      </c>
      <c r="P1641" s="53">
        <v>0.5</v>
      </c>
      <c r="Q1641" s="13">
        <f t="shared" si="216"/>
        <v>0.85899999999999999</v>
      </c>
      <c r="R1641" s="143"/>
      <c r="S1641" s="261"/>
    </row>
    <row r="1642" spans="1:19" ht="33.75">
      <c r="A1642" s="323"/>
      <c r="B1642" s="318"/>
      <c r="C1642" s="309"/>
      <c r="D1642" s="312"/>
      <c r="E1642" s="318"/>
      <c r="F1642" s="323"/>
      <c r="G1642" s="318"/>
      <c r="H1642" s="323"/>
      <c r="I1642" s="33" t="s">
        <v>35</v>
      </c>
      <c r="J1642" s="323"/>
      <c r="K1642" s="37" t="s">
        <v>41</v>
      </c>
      <c r="L1642" s="13"/>
      <c r="M1642" s="13"/>
      <c r="N1642" s="13">
        <v>0.17499999999999999</v>
      </c>
      <c r="O1642" s="53"/>
      <c r="P1642" s="53"/>
      <c r="Q1642" s="13">
        <f t="shared" si="216"/>
        <v>0.17499999999999999</v>
      </c>
      <c r="R1642" s="143"/>
      <c r="S1642" s="261"/>
    </row>
    <row r="1643" spans="1:19" ht="22.5">
      <c r="A1643" s="323"/>
      <c r="B1643" s="318"/>
      <c r="C1643" s="309"/>
      <c r="D1643" s="312"/>
      <c r="E1643" s="318"/>
      <c r="F1643" s="323"/>
      <c r="G1643" s="318"/>
      <c r="H1643" s="323"/>
      <c r="I1643" s="33" t="s">
        <v>39</v>
      </c>
      <c r="J1643" s="323"/>
      <c r="K1643" s="38" t="s">
        <v>49</v>
      </c>
      <c r="L1643" s="13"/>
      <c r="M1643" s="13"/>
      <c r="N1643" s="13"/>
      <c r="O1643" s="54">
        <f>O1644+O1645+O1646</f>
        <v>36.396000000000001</v>
      </c>
      <c r="P1643" s="54">
        <f>P1644+P1645+P1646</f>
        <v>40.776000000000003</v>
      </c>
      <c r="Q1643" s="30">
        <f t="shared" si="216"/>
        <v>77.171999999999997</v>
      </c>
      <c r="R1643" s="143"/>
      <c r="S1643" s="261"/>
    </row>
    <row r="1644" spans="1:19" ht="22.5">
      <c r="A1644" s="323"/>
      <c r="B1644" s="318"/>
      <c r="C1644" s="309"/>
      <c r="D1644" s="312"/>
      <c r="E1644" s="318"/>
      <c r="F1644" s="323"/>
      <c r="G1644" s="318"/>
      <c r="H1644" s="323"/>
      <c r="I1644" s="33" t="s">
        <v>26</v>
      </c>
      <c r="J1644" s="323"/>
      <c r="K1644" s="37" t="s">
        <v>11</v>
      </c>
      <c r="L1644" s="13"/>
      <c r="M1644" s="13"/>
      <c r="N1644" s="13"/>
      <c r="O1644" s="53">
        <v>8.81</v>
      </c>
      <c r="P1644" s="53">
        <v>0</v>
      </c>
      <c r="Q1644" s="13">
        <f t="shared" si="216"/>
        <v>8.81</v>
      </c>
      <c r="R1644" s="143"/>
      <c r="S1644" s="261"/>
    </row>
    <row r="1645" spans="1:19" ht="22.5">
      <c r="A1645" s="323"/>
      <c r="B1645" s="318"/>
      <c r="C1645" s="309"/>
      <c r="D1645" s="312"/>
      <c r="E1645" s="318"/>
      <c r="F1645" s="323"/>
      <c r="G1645" s="318"/>
      <c r="H1645" s="323"/>
      <c r="I1645" s="33" t="s">
        <v>16</v>
      </c>
      <c r="J1645" s="323"/>
      <c r="K1645" s="37" t="s">
        <v>12</v>
      </c>
      <c r="L1645" s="13"/>
      <c r="M1645" s="13"/>
      <c r="N1645" s="13">
        <v>110.241</v>
      </c>
      <c r="O1645" s="53">
        <v>14.505000000000001</v>
      </c>
      <c r="P1645" s="53">
        <v>40.776000000000003</v>
      </c>
      <c r="Q1645" s="13">
        <f t="shared" si="216"/>
        <v>165.52199999999999</v>
      </c>
      <c r="R1645" s="143"/>
      <c r="S1645" s="261"/>
    </row>
    <row r="1646" spans="1:19" ht="45">
      <c r="A1646" s="324"/>
      <c r="B1646" s="319"/>
      <c r="C1646" s="309"/>
      <c r="D1646" s="312"/>
      <c r="E1646" s="318"/>
      <c r="F1646" s="323"/>
      <c r="G1646" s="318"/>
      <c r="H1646" s="323"/>
      <c r="I1646" s="35" t="s">
        <v>18</v>
      </c>
      <c r="J1646" s="324"/>
      <c r="K1646" s="37" t="s">
        <v>17</v>
      </c>
      <c r="L1646" s="13"/>
      <c r="M1646" s="13"/>
      <c r="N1646" s="13"/>
      <c r="O1646" s="53">
        <v>13.081</v>
      </c>
      <c r="P1646" s="53"/>
      <c r="Q1646" s="13">
        <f t="shared" si="216"/>
        <v>13.081</v>
      </c>
      <c r="R1646" s="143"/>
      <c r="S1646" s="261"/>
    </row>
    <row r="1647" spans="1:19">
      <c r="A1647" s="325">
        <v>3</v>
      </c>
      <c r="B1647" s="331" t="s">
        <v>798</v>
      </c>
      <c r="C1647" s="309"/>
      <c r="D1647" s="312"/>
      <c r="E1647" s="318"/>
      <c r="F1647" s="323"/>
      <c r="G1647" s="318"/>
      <c r="H1647" s="323"/>
      <c r="I1647" s="29" t="s">
        <v>13</v>
      </c>
      <c r="J1647" s="325">
        <v>124</v>
      </c>
      <c r="K1647" s="260"/>
      <c r="L1647" s="30"/>
      <c r="M1647" s="30"/>
      <c r="N1647" s="30">
        <f t="shared" ref="N1647" si="220">+N1648+N1653+N1655+N1657+N1659</f>
        <v>30.821500000000004</v>
      </c>
      <c r="O1647" s="30">
        <f>+O1648+O1653+O1655+O1657+O1659</f>
        <v>69.337900000000005</v>
      </c>
      <c r="P1647" s="30">
        <f>+P1648+P1653+P1655+P1657+P1659</f>
        <v>27.448599999999999</v>
      </c>
      <c r="Q1647" s="30">
        <f t="shared" si="216"/>
        <v>127.608</v>
      </c>
      <c r="R1647" s="143"/>
      <c r="S1647" s="261"/>
    </row>
    <row r="1648" spans="1:19" ht="45">
      <c r="A1648" s="325"/>
      <c r="B1648" s="331"/>
      <c r="C1648" s="309"/>
      <c r="D1648" s="312"/>
      <c r="E1648" s="318"/>
      <c r="F1648" s="323"/>
      <c r="G1648" s="318"/>
      <c r="H1648" s="323"/>
      <c r="I1648" s="93" t="s">
        <v>193</v>
      </c>
      <c r="J1648" s="325"/>
      <c r="K1648" s="38" t="s">
        <v>10</v>
      </c>
      <c r="L1648" s="53"/>
      <c r="M1648" s="53"/>
      <c r="N1648" s="54">
        <f t="shared" ref="N1648" si="221">N1649+N1650+N1651+N1652</f>
        <v>26.2241</v>
      </c>
      <c r="O1648" s="54">
        <f>O1649+O1650+O1651+O1652</f>
        <v>50.986400000000003</v>
      </c>
      <c r="P1648" s="54">
        <f>P1649+P1650+P1651+P1652</f>
        <v>27.2498</v>
      </c>
      <c r="Q1648" s="30">
        <f t="shared" si="216"/>
        <v>104.46029999999999</v>
      </c>
      <c r="R1648" s="143"/>
      <c r="S1648" s="261"/>
    </row>
    <row r="1649" spans="1:19" ht="22.5">
      <c r="A1649" s="325"/>
      <c r="B1649" s="331"/>
      <c r="C1649" s="309"/>
      <c r="D1649" s="312"/>
      <c r="E1649" s="318"/>
      <c r="F1649" s="323"/>
      <c r="G1649" s="318"/>
      <c r="H1649" s="323"/>
      <c r="I1649" s="93" t="s">
        <v>181</v>
      </c>
      <c r="J1649" s="325"/>
      <c r="K1649" s="37" t="s">
        <v>11</v>
      </c>
      <c r="L1649" s="13"/>
      <c r="M1649" s="13"/>
      <c r="N1649" s="13"/>
      <c r="O1649" s="53">
        <v>0.67200000000000004</v>
      </c>
      <c r="P1649" s="53"/>
      <c r="Q1649" s="13">
        <f t="shared" si="216"/>
        <v>0.67200000000000004</v>
      </c>
      <c r="R1649" s="143"/>
      <c r="S1649" s="261"/>
    </row>
    <row r="1650" spans="1:19" ht="22.5">
      <c r="A1650" s="325"/>
      <c r="B1650" s="331"/>
      <c r="C1650" s="309"/>
      <c r="D1650" s="312"/>
      <c r="E1650" s="318"/>
      <c r="F1650" s="323"/>
      <c r="G1650" s="318"/>
      <c r="H1650" s="323"/>
      <c r="I1650" s="93" t="s">
        <v>16</v>
      </c>
      <c r="J1650" s="325"/>
      <c r="K1650" s="37" t="s">
        <v>12</v>
      </c>
      <c r="L1650" s="13"/>
      <c r="M1650" s="13"/>
      <c r="N1650" s="13">
        <v>10.234</v>
      </c>
      <c r="O1650" s="53">
        <v>3.8174999999999999</v>
      </c>
      <c r="P1650" s="53">
        <v>27.2498</v>
      </c>
      <c r="Q1650" s="13">
        <f t="shared" si="216"/>
        <v>41.301299999999998</v>
      </c>
      <c r="R1650" s="143"/>
      <c r="S1650" s="261"/>
    </row>
    <row r="1651" spans="1:19" ht="45">
      <c r="A1651" s="325"/>
      <c r="B1651" s="331"/>
      <c r="C1651" s="309"/>
      <c r="D1651" s="312"/>
      <c r="E1651" s="318"/>
      <c r="F1651" s="323"/>
      <c r="G1651" s="318"/>
      <c r="H1651" s="323"/>
      <c r="I1651" s="93" t="s">
        <v>27</v>
      </c>
      <c r="J1651" s="325"/>
      <c r="K1651" s="37" t="s">
        <v>28</v>
      </c>
      <c r="L1651" s="13"/>
      <c r="M1651" s="13"/>
      <c r="N1651" s="13">
        <v>15.9901</v>
      </c>
      <c r="O1651" s="53">
        <v>45.442900000000002</v>
      </c>
      <c r="P1651" s="53"/>
      <c r="Q1651" s="13">
        <f t="shared" si="216"/>
        <v>61.433</v>
      </c>
      <c r="R1651" s="143"/>
      <c r="S1651" s="239"/>
    </row>
    <row r="1652" spans="1:19" ht="45">
      <c r="A1652" s="325"/>
      <c r="B1652" s="331"/>
      <c r="C1652" s="309"/>
      <c r="D1652" s="312"/>
      <c r="E1652" s="318"/>
      <c r="F1652" s="323"/>
      <c r="G1652" s="318"/>
      <c r="H1652" s="323"/>
      <c r="I1652" s="93" t="s">
        <v>18</v>
      </c>
      <c r="J1652" s="325"/>
      <c r="K1652" s="37" t="s">
        <v>17</v>
      </c>
      <c r="L1652" s="13"/>
      <c r="M1652" s="13"/>
      <c r="N1652" s="13"/>
      <c r="O1652" s="53">
        <v>1.054</v>
      </c>
      <c r="P1652" s="53"/>
      <c r="Q1652" s="13">
        <f t="shared" si="216"/>
        <v>1.054</v>
      </c>
      <c r="R1652" s="143"/>
      <c r="S1652" s="239"/>
    </row>
    <row r="1653" spans="1:19" ht="22.5">
      <c r="A1653" s="325"/>
      <c r="B1653" s="331"/>
      <c r="C1653" s="309"/>
      <c r="D1653" s="312"/>
      <c r="E1653" s="318"/>
      <c r="F1653" s="323"/>
      <c r="G1653" s="318"/>
      <c r="H1653" s="323"/>
      <c r="I1653" s="93" t="s">
        <v>194</v>
      </c>
      <c r="J1653" s="325"/>
      <c r="K1653" s="38" t="s">
        <v>52</v>
      </c>
      <c r="L1653" s="53"/>
      <c r="M1653" s="53"/>
      <c r="N1653" s="54">
        <f t="shared" ref="N1653" si="222">N1654</f>
        <v>0.30599999999999999</v>
      </c>
      <c r="O1653" s="54">
        <f>O1654</f>
        <v>9.1998999999999995</v>
      </c>
      <c r="P1653" s="54"/>
      <c r="Q1653" s="30">
        <f t="shared" si="216"/>
        <v>9.5058999999999987</v>
      </c>
      <c r="R1653" s="143"/>
      <c r="S1653" s="239"/>
    </row>
    <row r="1654" spans="1:19" ht="22.5">
      <c r="A1654" s="325"/>
      <c r="B1654" s="331"/>
      <c r="C1654" s="309"/>
      <c r="D1654" s="312"/>
      <c r="E1654" s="318"/>
      <c r="F1654" s="323"/>
      <c r="G1654" s="318"/>
      <c r="H1654" s="323"/>
      <c r="I1654" s="93" t="s">
        <v>16</v>
      </c>
      <c r="J1654" s="325"/>
      <c r="K1654" s="37" t="s">
        <v>12</v>
      </c>
      <c r="L1654" s="13"/>
      <c r="M1654" s="13"/>
      <c r="N1654" s="13">
        <v>0.30599999999999999</v>
      </c>
      <c r="O1654" s="53">
        <v>9.1998999999999995</v>
      </c>
      <c r="P1654" s="53"/>
      <c r="Q1654" s="13">
        <f t="shared" si="216"/>
        <v>9.5058999999999987</v>
      </c>
      <c r="R1654" s="143"/>
      <c r="S1654" s="239"/>
    </row>
    <row r="1655" spans="1:19" ht="22.5">
      <c r="A1655" s="325"/>
      <c r="B1655" s="331"/>
      <c r="C1655" s="309"/>
      <c r="D1655" s="312"/>
      <c r="E1655" s="318"/>
      <c r="F1655" s="323"/>
      <c r="G1655" s="318"/>
      <c r="H1655" s="323"/>
      <c r="I1655" s="93" t="s">
        <v>195</v>
      </c>
      <c r="J1655" s="325"/>
      <c r="K1655" s="38" t="s">
        <v>46</v>
      </c>
      <c r="L1655" s="53"/>
      <c r="M1655" s="53"/>
      <c r="N1655" s="54">
        <f t="shared" ref="N1655" si="223">N1656</f>
        <v>0.1</v>
      </c>
      <c r="O1655" s="54">
        <f>O1656</f>
        <v>0.4</v>
      </c>
      <c r="P1655" s="54">
        <f>P1656</f>
        <v>0.1988</v>
      </c>
      <c r="Q1655" s="30">
        <f t="shared" si="216"/>
        <v>0.69879999999999998</v>
      </c>
      <c r="R1655" s="143"/>
      <c r="S1655" s="239"/>
    </row>
    <row r="1656" spans="1:19" ht="22.5">
      <c r="A1656" s="325"/>
      <c r="B1656" s="331"/>
      <c r="C1656" s="309"/>
      <c r="D1656" s="312"/>
      <c r="E1656" s="318"/>
      <c r="F1656" s="323"/>
      <c r="G1656" s="318"/>
      <c r="H1656" s="323"/>
      <c r="I1656" s="93" t="s">
        <v>16</v>
      </c>
      <c r="J1656" s="325"/>
      <c r="K1656" s="37" t="s">
        <v>12</v>
      </c>
      <c r="L1656" s="13"/>
      <c r="M1656" s="13"/>
      <c r="N1656" s="13">
        <v>0.1</v>
      </c>
      <c r="O1656" s="53">
        <v>0.4</v>
      </c>
      <c r="P1656" s="53">
        <v>0.1988</v>
      </c>
      <c r="Q1656" s="13">
        <f t="shared" si="216"/>
        <v>0.69879999999999998</v>
      </c>
      <c r="R1656" s="143"/>
      <c r="S1656" s="239"/>
    </row>
    <row r="1657" spans="1:19" ht="22.5">
      <c r="A1657" s="325"/>
      <c r="B1657" s="331"/>
      <c r="C1657" s="309"/>
      <c r="D1657" s="312"/>
      <c r="E1657" s="318"/>
      <c r="F1657" s="323"/>
      <c r="G1657" s="318"/>
      <c r="H1657" s="323"/>
      <c r="I1657" s="93" t="s">
        <v>196</v>
      </c>
      <c r="J1657" s="325"/>
      <c r="K1657" s="38" t="s">
        <v>11</v>
      </c>
      <c r="L1657" s="53"/>
      <c r="M1657" s="53"/>
      <c r="N1657" s="54">
        <f t="shared" ref="N1657" si="224">N1658</f>
        <v>4.1109999999999998</v>
      </c>
      <c r="O1657" s="54">
        <f>O1658</f>
        <v>3.9175</v>
      </c>
      <c r="P1657" s="54"/>
      <c r="Q1657" s="30">
        <f t="shared" si="216"/>
        <v>8.0284999999999993</v>
      </c>
      <c r="R1657" s="143"/>
      <c r="S1657" s="239"/>
    </row>
    <row r="1658" spans="1:19" ht="22.5">
      <c r="A1658" s="325"/>
      <c r="B1658" s="331"/>
      <c r="C1658" s="309"/>
      <c r="D1658" s="312"/>
      <c r="E1658" s="318"/>
      <c r="F1658" s="323"/>
      <c r="G1658" s="318"/>
      <c r="H1658" s="323"/>
      <c r="I1658" s="93" t="s">
        <v>16</v>
      </c>
      <c r="J1658" s="325"/>
      <c r="K1658" s="37" t="s">
        <v>12</v>
      </c>
      <c r="L1658" s="13"/>
      <c r="M1658" s="13"/>
      <c r="N1658" s="13">
        <v>4.1109999999999998</v>
      </c>
      <c r="O1658" s="53">
        <v>3.9175</v>
      </c>
      <c r="P1658" s="53"/>
      <c r="Q1658" s="13">
        <f t="shared" si="216"/>
        <v>8.0284999999999993</v>
      </c>
      <c r="R1658" s="143"/>
      <c r="S1658" s="239"/>
    </row>
    <row r="1659" spans="1:19" ht="56.25">
      <c r="A1659" s="325"/>
      <c r="B1659" s="331"/>
      <c r="C1659" s="309"/>
      <c r="D1659" s="312"/>
      <c r="E1659" s="318"/>
      <c r="F1659" s="323"/>
      <c r="G1659" s="318"/>
      <c r="H1659" s="323"/>
      <c r="I1659" s="91" t="s">
        <v>197</v>
      </c>
      <c r="J1659" s="325"/>
      <c r="K1659" s="38" t="s">
        <v>53</v>
      </c>
      <c r="L1659" s="53"/>
      <c r="M1659" s="53"/>
      <c r="N1659" s="54">
        <f t="shared" ref="N1659" si="225">N1660</f>
        <v>8.0399999999999999E-2</v>
      </c>
      <c r="O1659" s="54">
        <f>O1660</f>
        <v>4.8341000000000003</v>
      </c>
      <c r="P1659" s="54"/>
      <c r="Q1659" s="30">
        <f t="shared" si="216"/>
        <v>4.9145000000000003</v>
      </c>
      <c r="R1659" s="143"/>
      <c r="S1659" s="239"/>
    </row>
    <row r="1660" spans="1:19" ht="22.5">
      <c r="A1660" s="325"/>
      <c r="B1660" s="331"/>
      <c r="C1660" s="309"/>
      <c r="D1660" s="312"/>
      <c r="E1660" s="318"/>
      <c r="F1660" s="323"/>
      <c r="G1660" s="318"/>
      <c r="H1660" s="323"/>
      <c r="I1660" s="93" t="s">
        <v>16</v>
      </c>
      <c r="J1660" s="325"/>
      <c r="K1660" s="37" t="s">
        <v>12</v>
      </c>
      <c r="L1660" s="13"/>
      <c r="M1660" s="13"/>
      <c r="N1660" s="13">
        <v>8.0399999999999999E-2</v>
      </c>
      <c r="O1660" s="53">
        <v>4.8341000000000003</v>
      </c>
      <c r="P1660" s="53"/>
      <c r="Q1660" s="30">
        <f t="shared" si="216"/>
        <v>4.9145000000000003</v>
      </c>
      <c r="R1660" s="143"/>
      <c r="S1660" s="239"/>
    </row>
    <row r="1661" spans="1:19" ht="15" customHeight="1">
      <c r="A1661" s="322">
        <v>4</v>
      </c>
      <c r="B1661" s="331" t="s">
        <v>799</v>
      </c>
      <c r="C1661" s="309"/>
      <c r="D1661" s="312"/>
      <c r="E1661" s="318"/>
      <c r="F1661" s="323"/>
      <c r="G1661" s="318"/>
      <c r="H1661" s="323"/>
      <c r="I1661" s="29" t="s">
        <v>13</v>
      </c>
      <c r="J1661" s="325">
        <v>124</v>
      </c>
      <c r="K1661" s="37"/>
      <c r="L1661" s="54"/>
      <c r="M1661" s="54"/>
      <c r="N1661" s="54">
        <f>+N1662+N1667+N1669+N1671+N1673</f>
        <v>21.977399999999999</v>
      </c>
      <c r="O1661" s="54">
        <f t="shared" ref="O1661:P1661" si="226">+O1662+O1667+O1669+O1671+O1673</f>
        <v>46.4589</v>
      </c>
      <c r="P1661" s="54">
        <f t="shared" si="226"/>
        <v>25.479300000000002</v>
      </c>
      <c r="Q1661" s="30">
        <f>M1661+N1661+O1661+P1661</f>
        <v>93.915600000000012</v>
      </c>
      <c r="R1661" s="143"/>
      <c r="S1661" s="239"/>
    </row>
    <row r="1662" spans="1:19" ht="45">
      <c r="A1662" s="323"/>
      <c r="B1662" s="331"/>
      <c r="C1662" s="309"/>
      <c r="D1662" s="312"/>
      <c r="E1662" s="318"/>
      <c r="F1662" s="323"/>
      <c r="G1662" s="318"/>
      <c r="H1662" s="323"/>
      <c r="I1662" s="93" t="s">
        <v>193</v>
      </c>
      <c r="J1662" s="325"/>
      <c r="K1662" s="92" t="s">
        <v>10</v>
      </c>
      <c r="L1662" s="53"/>
      <c r="M1662" s="53"/>
      <c r="N1662" s="54">
        <f t="shared" ref="N1662" si="227">N1663+N1664+N1665+N1666</f>
        <v>20.7468</v>
      </c>
      <c r="O1662" s="54">
        <f>O1663+O1664+O1665+O1666</f>
        <v>43.5989</v>
      </c>
      <c r="P1662" s="54">
        <f>P1663+P1664+P1665+P1666</f>
        <v>24.705300000000001</v>
      </c>
      <c r="Q1662" s="30">
        <f t="shared" si="216"/>
        <v>89.050999999999988</v>
      </c>
      <c r="R1662" s="143"/>
      <c r="S1662" s="239"/>
    </row>
    <row r="1663" spans="1:19" ht="22.5">
      <c r="A1663" s="323"/>
      <c r="B1663" s="331"/>
      <c r="C1663" s="309"/>
      <c r="D1663" s="312"/>
      <c r="E1663" s="318"/>
      <c r="F1663" s="323"/>
      <c r="G1663" s="318"/>
      <c r="H1663" s="323"/>
      <c r="I1663" s="93" t="s">
        <v>181</v>
      </c>
      <c r="J1663" s="325"/>
      <c r="K1663" s="77" t="s">
        <v>11</v>
      </c>
      <c r="L1663" s="13"/>
      <c r="M1663" s="13"/>
      <c r="N1663" s="13"/>
      <c r="O1663" s="53">
        <v>0.61099999999999999</v>
      </c>
      <c r="P1663" s="53"/>
      <c r="Q1663" s="13">
        <f t="shared" si="216"/>
        <v>0.61099999999999999</v>
      </c>
      <c r="R1663" s="143"/>
      <c r="S1663" s="239"/>
    </row>
    <row r="1664" spans="1:19" ht="22.5">
      <c r="A1664" s="323"/>
      <c r="B1664" s="331"/>
      <c r="C1664" s="309"/>
      <c r="D1664" s="312"/>
      <c r="E1664" s="318"/>
      <c r="F1664" s="323"/>
      <c r="G1664" s="318"/>
      <c r="H1664" s="323"/>
      <c r="I1664" s="93" t="s">
        <v>16</v>
      </c>
      <c r="J1664" s="325"/>
      <c r="K1664" s="77" t="s">
        <v>12</v>
      </c>
      <c r="L1664" s="13"/>
      <c r="M1664" s="13"/>
      <c r="N1664" s="13">
        <v>8.6069999999999993</v>
      </c>
      <c r="O1664" s="53">
        <v>3.1627000000000001</v>
      </c>
      <c r="P1664" s="53">
        <v>24.705300000000001</v>
      </c>
      <c r="Q1664" s="13">
        <f t="shared" si="216"/>
        <v>36.475000000000001</v>
      </c>
      <c r="R1664" s="143"/>
      <c r="S1664" s="239"/>
    </row>
    <row r="1665" spans="1:19" ht="45">
      <c r="A1665" s="323"/>
      <c r="B1665" s="331"/>
      <c r="C1665" s="309"/>
      <c r="D1665" s="312"/>
      <c r="E1665" s="318"/>
      <c r="F1665" s="323"/>
      <c r="G1665" s="318"/>
      <c r="H1665" s="323"/>
      <c r="I1665" s="93" t="s">
        <v>27</v>
      </c>
      <c r="J1665" s="325"/>
      <c r="K1665" s="77" t="s">
        <v>28</v>
      </c>
      <c r="L1665" s="13"/>
      <c r="M1665" s="13"/>
      <c r="N1665" s="13">
        <v>12.139799999999999</v>
      </c>
      <c r="O1665" s="53">
        <v>38.469200000000001</v>
      </c>
      <c r="P1665" s="53"/>
      <c r="Q1665" s="13">
        <f t="shared" si="216"/>
        <v>50.609000000000002</v>
      </c>
      <c r="R1665" s="143"/>
      <c r="S1665" s="239"/>
    </row>
    <row r="1666" spans="1:19" ht="45">
      <c r="A1666" s="323"/>
      <c r="B1666" s="331"/>
      <c r="C1666" s="309"/>
      <c r="D1666" s="312"/>
      <c r="E1666" s="318"/>
      <c r="F1666" s="323"/>
      <c r="G1666" s="318"/>
      <c r="H1666" s="323"/>
      <c r="I1666" s="93" t="s">
        <v>18</v>
      </c>
      <c r="J1666" s="325"/>
      <c r="K1666" s="77" t="s">
        <v>17</v>
      </c>
      <c r="L1666" s="13"/>
      <c r="M1666" s="13"/>
      <c r="N1666" s="13"/>
      <c r="O1666" s="53">
        <v>1.3560000000000001</v>
      </c>
      <c r="P1666" s="53"/>
      <c r="Q1666" s="13">
        <f t="shared" si="216"/>
        <v>1.3560000000000001</v>
      </c>
      <c r="R1666" s="143"/>
      <c r="S1666" s="239"/>
    </row>
    <row r="1667" spans="1:19" ht="22.5">
      <c r="A1667" s="323"/>
      <c r="B1667" s="331"/>
      <c r="C1667" s="309"/>
      <c r="D1667" s="312"/>
      <c r="E1667" s="318"/>
      <c r="F1667" s="323"/>
      <c r="G1667" s="318"/>
      <c r="H1667" s="323"/>
      <c r="I1667" s="93" t="s">
        <v>194</v>
      </c>
      <c r="J1667" s="325"/>
      <c r="K1667" s="92" t="s">
        <v>52</v>
      </c>
      <c r="L1667" s="53"/>
      <c r="M1667" s="53"/>
      <c r="N1667" s="53"/>
      <c r="O1667" s="53"/>
      <c r="P1667" s="54">
        <f>P1668</f>
        <v>0.30599999999999999</v>
      </c>
      <c r="Q1667" s="30">
        <f t="shared" si="216"/>
        <v>0.30599999999999999</v>
      </c>
      <c r="R1667" s="143"/>
      <c r="S1667" s="239"/>
    </row>
    <row r="1668" spans="1:19" ht="22.5">
      <c r="A1668" s="323"/>
      <c r="B1668" s="331"/>
      <c r="C1668" s="309"/>
      <c r="D1668" s="312"/>
      <c r="E1668" s="318"/>
      <c r="F1668" s="323"/>
      <c r="G1668" s="318"/>
      <c r="H1668" s="323"/>
      <c r="I1668" s="93" t="s">
        <v>16</v>
      </c>
      <c r="J1668" s="325"/>
      <c r="K1668" s="77" t="s">
        <v>12</v>
      </c>
      <c r="L1668" s="13"/>
      <c r="M1668" s="13"/>
      <c r="N1668" s="13"/>
      <c r="O1668" s="53"/>
      <c r="P1668" s="53">
        <v>0.30599999999999999</v>
      </c>
      <c r="Q1668" s="13">
        <f t="shared" si="216"/>
        <v>0.30599999999999999</v>
      </c>
      <c r="R1668" s="143"/>
      <c r="S1668" s="239"/>
    </row>
    <row r="1669" spans="1:19" ht="22.5">
      <c r="A1669" s="323"/>
      <c r="B1669" s="331"/>
      <c r="C1669" s="309"/>
      <c r="D1669" s="312"/>
      <c r="E1669" s="318"/>
      <c r="F1669" s="323"/>
      <c r="G1669" s="318"/>
      <c r="H1669" s="323"/>
      <c r="I1669" s="93" t="s">
        <v>195</v>
      </c>
      <c r="J1669" s="325"/>
      <c r="K1669" s="92" t="s">
        <v>46</v>
      </c>
      <c r="L1669" s="53"/>
      <c r="M1669" s="53"/>
      <c r="N1669" s="54">
        <f t="shared" ref="N1669" si="228">N1670</f>
        <v>0.21</v>
      </c>
      <c r="O1669" s="54">
        <f>O1670</f>
        <v>0.4</v>
      </c>
      <c r="P1669" s="54">
        <f>P1670</f>
        <v>0.20300000000000001</v>
      </c>
      <c r="Q1669" s="30">
        <f t="shared" si="216"/>
        <v>0.81299999999999994</v>
      </c>
      <c r="R1669" s="143"/>
      <c r="S1669" s="239"/>
    </row>
    <row r="1670" spans="1:19" ht="22.5">
      <c r="A1670" s="323"/>
      <c r="B1670" s="331"/>
      <c r="C1670" s="309"/>
      <c r="D1670" s="312"/>
      <c r="E1670" s="318"/>
      <c r="F1670" s="323"/>
      <c r="G1670" s="318"/>
      <c r="H1670" s="323"/>
      <c r="I1670" s="93" t="s">
        <v>16</v>
      </c>
      <c r="J1670" s="325"/>
      <c r="K1670" s="77" t="s">
        <v>12</v>
      </c>
      <c r="L1670" s="13"/>
      <c r="M1670" s="13"/>
      <c r="N1670" s="13">
        <v>0.21</v>
      </c>
      <c r="O1670" s="53">
        <v>0.4</v>
      </c>
      <c r="P1670" s="53">
        <v>0.20300000000000001</v>
      </c>
      <c r="Q1670" s="13">
        <f t="shared" si="216"/>
        <v>0.81299999999999994</v>
      </c>
      <c r="R1670" s="143"/>
      <c r="S1670" s="239"/>
    </row>
    <row r="1671" spans="1:19" ht="22.5">
      <c r="A1671" s="323"/>
      <c r="B1671" s="331"/>
      <c r="C1671" s="309"/>
      <c r="D1671" s="312"/>
      <c r="E1671" s="318"/>
      <c r="F1671" s="323"/>
      <c r="G1671" s="318"/>
      <c r="H1671" s="323"/>
      <c r="I1671" s="93" t="s">
        <v>196</v>
      </c>
      <c r="J1671" s="325"/>
      <c r="K1671" s="92" t="s">
        <v>11</v>
      </c>
      <c r="L1671" s="53"/>
      <c r="M1671" s="53"/>
      <c r="N1671" s="54">
        <f t="shared" ref="N1671" si="229">N1672</f>
        <v>1.0156000000000001</v>
      </c>
      <c r="O1671" s="54">
        <f>O1672</f>
        <v>2.46</v>
      </c>
      <c r="P1671" s="54">
        <f>P1672</f>
        <v>0.26500000000000001</v>
      </c>
      <c r="Q1671" s="30">
        <f t="shared" si="216"/>
        <v>3.7406000000000001</v>
      </c>
      <c r="R1671" s="143"/>
      <c r="S1671" s="239"/>
    </row>
    <row r="1672" spans="1:19" ht="22.5">
      <c r="A1672" s="323"/>
      <c r="B1672" s="331"/>
      <c r="C1672" s="309"/>
      <c r="D1672" s="312"/>
      <c r="E1672" s="318"/>
      <c r="F1672" s="323"/>
      <c r="G1672" s="318"/>
      <c r="H1672" s="323"/>
      <c r="I1672" s="93" t="s">
        <v>16</v>
      </c>
      <c r="J1672" s="325"/>
      <c r="K1672" s="77" t="s">
        <v>12</v>
      </c>
      <c r="L1672" s="13"/>
      <c r="M1672" s="13"/>
      <c r="N1672" s="13">
        <v>1.0156000000000001</v>
      </c>
      <c r="O1672" s="53">
        <v>2.46</v>
      </c>
      <c r="P1672" s="53">
        <v>0.26500000000000001</v>
      </c>
      <c r="Q1672" s="13">
        <f t="shared" si="216"/>
        <v>3.7406000000000001</v>
      </c>
      <c r="R1672" s="143"/>
      <c r="S1672" s="239"/>
    </row>
    <row r="1673" spans="1:19" ht="56.25">
      <c r="A1673" s="323"/>
      <c r="B1673" s="331"/>
      <c r="C1673" s="309"/>
      <c r="D1673" s="312"/>
      <c r="E1673" s="318"/>
      <c r="F1673" s="323"/>
      <c r="G1673" s="318"/>
      <c r="H1673" s="323"/>
      <c r="I1673" s="91" t="s">
        <v>197</v>
      </c>
      <c r="J1673" s="325"/>
      <c r="K1673" s="92" t="s">
        <v>53</v>
      </c>
      <c r="L1673" s="53"/>
      <c r="M1673" s="53"/>
      <c r="N1673" s="54">
        <f t="shared" ref="N1673" si="230">N1674</f>
        <v>5.0000000000000001E-3</v>
      </c>
      <c r="O1673" s="54"/>
      <c r="P1673" s="54"/>
      <c r="Q1673" s="30">
        <f t="shared" si="216"/>
        <v>5.0000000000000001E-3</v>
      </c>
      <c r="R1673" s="143"/>
      <c r="S1673" s="239"/>
    </row>
    <row r="1674" spans="1:19" ht="22.5">
      <c r="A1674" s="323"/>
      <c r="B1674" s="331"/>
      <c r="C1674" s="309"/>
      <c r="D1674" s="312"/>
      <c r="E1674" s="318"/>
      <c r="F1674" s="323"/>
      <c r="G1674" s="318"/>
      <c r="H1674" s="323"/>
      <c r="I1674" s="93" t="s">
        <v>16</v>
      </c>
      <c r="J1674" s="325"/>
      <c r="K1674" s="77" t="s">
        <v>12</v>
      </c>
      <c r="L1674" s="13"/>
      <c r="M1674" s="13"/>
      <c r="N1674" s="13">
        <v>5.0000000000000001E-3</v>
      </c>
      <c r="O1674" s="53"/>
      <c r="P1674" s="53"/>
      <c r="Q1674" s="13">
        <f t="shared" si="216"/>
        <v>5.0000000000000001E-3</v>
      </c>
      <c r="R1674" s="143"/>
      <c r="S1674" s="239"/>
    </row>
    <row r="1675" spans="1:19">
      <c r="A1675" s="325">
        <v>5</v>
      </c>
      <c r="B1675" s="331" t="s">
        <v>800</v>
      </c>
      <c r="C1675" s="309"/>
      <c r="D1675" s="312"/>
      <c r="E1675" s="318"/>
      <c r="F1675" s="323"/>
      <c r="G1675" s="318"/>
      <c r="H1675" s="323"/>
      <c r="I1675" s="29" t="s">
        <v>13</v>
      </c>
      <c r="J1675" s="325">
        <v>124</v>
      </c>
      <c r="K1675" s="37"/>
      <c r="L1675" s="54"/>
      <c r="M1675" s="54"/>
      <c r="N1675" s="54">
        <f>+N1676+N1681+N1683+N1687+N1685</f>
        <v>23.755800000000001</v>
      </c>
      <c r="O1675" s="54">
        <f t="shared" ref="O1675:Q1675" si="231">+O1676+O1681+O1683+O1687+O1685</f>
        <v>45.681199999999997</v>
      </c>
      <c r="P1675" s="54">
        <f t="shared" si="231"/>
        <v>29.7088</v>
      </c>
      <c r="Q1675" s="54">
        <f t="shared" si="231"/>
        <v>99.145799999999994</v>
      </c>
      <c r="R1675" s="143"/>
      <c r="S1675" s="239"/>
    </row>
    <row r="1676" spans="1:19" ht="42">
      <c r="A1676" s="325"/>
      <c r="B1676" s="331"/>
      <c r="C1676" s="309"/>
      <c r="D1676" s="312"/>
      <c r="E1676" s="318"/>
      <c r="F1676" s="323"/>
      <c r="G1676" s="318"/>
      <c r="H1676" s="323"/>
      <c r="I1676" s="29" t="s">
        <v>193</v>
      </c>
      <c r="J1676" s="325"/>
      <c r="K1676" s="92" t="s">
        <v>10</v>
      </c>
      <c r="L1676" s="53"/>
      <c r="M1676" s="53"/>
      <c r="N1676" s="54">
        <f t="shared" ref="N1676" si="232">N1677+N1678+N1679+N1680</f>
        <v>22.424800000000001</v>
      </c>
      <c r="O1676" s="54">
        <f>O1677+O1678+O1679+O1680</f>
        <v>42.675999999999995</v>
      </c>
      <c r="P1676" s="54">
        <f>P1677+P1678+P1679+P1680</f>
        <v>27.823</v>
      </c>
      <c r="Q1676" s="30">
        <f t="shared" si="216"/>
        <v>92.9238</v>
      </c>
      <c r="R1676" s="143"/>
      <c r="S1676" s="239"/>
    </row>
    <row r="1677" spans="1:19" ht="22.5">
      <c r="A1677" s="325"/>
      <c r="B1677" s="331"/>
      <c r="C1677" s="309"/>
      <c r="D1677" s="312"/>
      <c r="E1677" s="318"/>
      <c r="F1677" s="323"/>
      <c r="G1677" s="318"/>
      <c r="H1677" s="323"/>
      <c r="I1677" s="93" t="s">
        <v>181</v>
      </c>
      <c r="J1677" s="325"/>
      <c r="K1677" s="77" t="s">
        <v>11</v>
      </c>
      <c r="L1677" s="13"/>
      <c r="M1677" s="13"/>
      <c r="N1677" s="13"/>
      <c r="O1677" s="53">
        <v>0.54300000000000004</v>
      </c>
      <c r="P1677" s="53">
        <v>0</v>
      </c>
      <c r="Q1677" s="13">
        <f t="shared" si="216"/>
        <v>0.54300000000000004</v>
      </c>
      <c r="R1677" s="143"/>
      <c r="S1677" s="239"/>
    </row>
    <row r="1678" spans="1:19" ht="22.5">
      <c r="A1678" s="325"/>
      <c r="B1678" s="331"/>
      <c r="C1678" s="309"/>
      <c r="D1678" s="312"/>
      <c r="E1678" s="318"/>
      <c r="F1678" s="323"/>
      <c r="G1678" s="318"/>
      <c r="H1678" s="323"/>
      <c r="I1678" s="93" t="s">
        <v>16</v>
      </c>
      <c r="J1678" s="325"/>
      <c r="K1678" s="77" t="s">
        <v>12</v>
      </c>
      <c r="L1678" s="13"/>
      <c r="M1678" s="13"/>
      <c r="N1678" s="13">
        <v>8.5980000000000008</v>
      </c>
      <c r="O1678" s="53">
        <v>2.3837000000000002</v>
      </c>
      <c r="P1678" s="53">
        <v>27.823</v>
      </c>
      <c r="Q1678" s="13">
        <f t="shared" si="216"/>
        <v>38.804699999999997</v>
      </c>
      <c r="R1678" s="143"/>
      <c r="S1678" s="239"/>
    </row>
    <row r="1679" spans="1:19" ht="45">
      <c r="A1679" s="325"/>
      <c r="B1679" s="331"/>
      <c r="C1679" s="309"/>
      <c r="D1679" s="312"/>
      <c r="E1679" s="318"/>
      <c r="F1679" s="323"/>
      <c r="G1679" s="318"/>
      <c r="H1679" s="323"/>
      <c r="I1679" s="93" t="s">
        <v>27</v>
      </c>
      <c r="J1679" s="325"/>
      <c r="K1679" s="77" t="s">
        <v>28</v>
      </c>
      <c r="L1679" s="13"/>
      <c r="M1679" s="13"/>
      <c r="N1679" s="30">
        <v>13.8268</v>
      </c>
      <c r="O1679" s="54">
        <v>38.957599999999999</v>
      </c>
      <c r="P1679" s="53"/>
      <c r="Q1679" s="30">
        <f t="shared" si="216"/>
        <v>52.784399999999998</v>
      </c>
      <c r="R1679" s="143"/>
      <c r="S1679" s="239"/>
    </row>
    <row r="1680" spans="1:19" ht="45">
      <c r="A1680" s="325"/>
      <c r="B1680" s="331"/>
      <c r="C1680" s="309"/>
      <c r="D1680" s="312"/>
      <c r="E1680" s="318"/>
      <c r="F1680" s="323"/>
      <c r="G1680" s="318"/>
      <c r="H1680" s="323"/>
      <c r="I1680" s="93" t="s">
        <v>18</v>
      </c>
      <c r="J1680" s="325"/>
      <c r="K1680" s="77" t="s">
        <v>17</v>
      </c>
      <c r="L1680" s="13"/>
      <c r="M1680" s="13"/>
      <c r="N1680" s="13"/>
      <c r="O1680" s="53">
        <v>0.79169999999999996</v>
      </c>
      <c r="P1680" s="53"/>
      <c r="Q1680" s="13">
        <f t="shared" si="216"/>
        <v>0.79169999999999996</v>
      </c>
      <c r="R1680" s="143"/>
      <c r="S1680" s="239"/>
    </row>
    <row r="1681" spans="1:19" ht="21">
      <c r="A1681" s="325"/>
      <c r="B1681" s="331"/>
      <c r="C1681" s="309"/>
      <c r="D1681" s="312"/>
      <c r="E1681" s="318"/>
      <c r="F1681" s="323"/>
      <c r="G1681" s="318"/>
      <c r="H1681" s="323"/>
      <c r="I1681" s="29" t="s">
        <v>194</v>
      </c>
      <c r="J1681" s="325"/>
      <c r="K1681" s="92" t="s">
        <v>52</v>
      </c>
      <c r="L1681" s="53"/>
      <c r="M1681" s="53"/>
      <c r="N1681" s="54">
        <f t="shared" ref="N1681" si="233">N1682</f>
        <v>8.5999999999999993E-2</v>
      </c>
      <c r="O1681" s="54">
        <f>O1682</f>
        <v>0.753</v>
      </c>
      <c r="P1681" s="53"/>
      <c r="Q1681" s="30">
        <f t="shared" si="216"/>
        <v>0.83899999999999997</v>
      </c>
      <c r="R1681" s="143"/>
      <c r="S1681" s="239"/>
    </row>
    <row r="1682" spans="1:19" ht="22.5">
      <c r="A1682" s="325"/>
      <c r="B1682" s="331"/>
      <c r="C1682" s="309"/>
      <c r="D1682" s="312"/>
      <c r="E1682" s="318"/>
      <c r="F1682" s="323"/>
      <c r="G1682" s="318"/>
      <c r="H1682" s="323"/>
      <c r="I1682" s="93" t="s">
        <v>16</v>
      </c>
      <c r="J1682" s="325"/>
      <c r="K1682" s="77" t="s">
        <v>12</v>
      </c>
      <c r="L1682" s="13"/>
      <c r="M1682" s="13"/>
      <c r="N1682" s="13">
        <v>8.5999999999999993E-2</v>
      </c>
      <c r="O1682" s="53">
        <v>0.753</v>
      </c>
      <c r="P1682" s="53"/>
      <c r="Q1682" s="13">
        <f t="shared" si="216"/>
        <v>0.83899999999999997</v>
      </c>
      <c r="R1682" s="143"/>
      <c r="S1682" s="239"/>
    </row>
    <row r="1683" spans="1:19" ht="21">
      <c r="A1683" s="325"/>
      <c r="B1683" s="331"/>
      <c r="C1683" s="309"/>
      <c r="D1683" s="312"/>
      <c r="E1683" s="318"/>
      <c r="F1683" s="323"/>
      <c r="G1683" s="318"/>
      <c r="H1683" s="323"/>
      <c r="I1683" s="29" t="s">
        <v>195</v>
      </c>
      <c r="J1683" s="325"/>
      <c r="K1683" s="92" t="s">
        <v>46</v>
      </c>
      <c r="L1683" s="53"/>
      <c r="M1683" s="53"/>
      <c r="N1683" s="54">
        <f t="shared" ref="N1683" si="234">N1684</f>
        <v>0.36</v>
      </c>
      <c r="O1683" s="54">
        <f>O1684</f>
        <v>0.2487</v>
      </c>
      <c r="P1683" s="54">
        <f>P1684</f>
        <v>6.9000000000000006E-2</v>
      </c>
      <c r="Q1683" s="30">
        <f t="shared" ref="Q1683:Q1852" si="235">M1683+N1683+O1683+P1683</f>
        <v>0.67769999999999997</v>
      </c>
      <c r="R1683" s="143"/>
      <c r="S1683" s="239"/>
    </row>
    <row r="1684" spans="1:19" ht="22.5">
      <c r="A1684" s="325"/>
      <c r="B1684" s="331"/>
      <c r="C1684" s="309"/>
      <c r="D1684" s="312"/>
      <c r="E1684" s="318"/>
      <c r="F1684" s="323"/>
      <c r="G1684" s="318"/>
      <c r="H1684" s="323"/>
      <c r="I1684" s="93" t="s">
        <v>16</v>
      </c>
      <c r="J1684" s="325"/>
      <c r="K1684" s="77" t="s">
        <v>12</v>
      </c>
      <c r="L1684" s="13"/>
      <c r="M1684" s="13"/>
      <c r="N1684" s="13">
        <v>0.36</v>
      </c>
      <c r="O1684" s="53">
        <v>0.2487</v>
      </c>
      <c r="P1684" s="53">
        <v>6.9000000000000006E-2</v>
      </c>
      <c r="Q1684" s="13">
        <f t="shared" si="235"/>
        <v>0.67769999999999997</v>
      </c>
      <c r="R1684" s="143"/>
      <c r="S1684" s="239"/>
    </row>
    <row r="1685" spans="1:19" ht="21">
      <c r="A1685" s="325"/>
      <c r="B1685" s="331"/>
      <c r="C1685" s="309"/>
      <c r="D1685" s="312"/>
      <c r="E1685" s="318"/>
      <c r="F1685" s="323"/>
      <c r="G1685" s="318"/>
      <c r="H1685" s="323"/>
      <c r="I1685" s="29" t="s">
        <v>196</v>
      </c>
      <c r="J1685" s="325"/>
      <c r="K1685" s="92" t="s">
        <v>11</v>
      </c>
      <c r="L1685" s="53"/>
      <c r="M1685" s="53"/>
      <c r="N1685" s="54">
        <f t="shared" ref="N1685" si="236">N1686</f>
        <v>0.55300000000000005</v>
      </c>
      <c r="O1685" s="54">
        <f>O1686</f>
        <v>2.0034999999999998</v>
      </c>
      <c r="P1685" s="54">
        <f>P1686</f>
        <v>1.8168</v>
      </c>
      <c r="Q1685" s="30">
        <f t="shared" si="235"/>
        <v>4.3732999999999995</v>
      </c>
      <c r="R1685" s="143"/>
      <c r="S1685" s="239"/>
    </row>
    <row r="1686" spans="1:19" ht="22.5">
      <c r="A1686" s="325"/>
      <c r="B1686" s="331"/>
      <c r="C1686" s="309"/>
      <c r="D1686" s="312"/>
      <c r="E1686" s="318"/>
      <c r="F1686" s="323"/>
      <c r="G1686" s="318"/>
      <c r="H1686" s="323"/>
      <c r="I1686" s="93" t="s">
        <v>16</v>
      </c>
      <c r="J1686" s="325"/>
      <c r="K1686" s="77" t="s">
        <v>12</v>
      </c>
      <c r="L1686" s="13"/>
      <c r="M1686" s="13"/>
      <c r="N1686" s="13">
        <v>0.55300000000000005</v>
      </c>
      <c r="O1686" s="53">
        <v>2.0034999999999998</v>
      </c>
      <c r="P1686" s="53">
        <v>1.8168</v>
      </c>
      <c r="Q1686" s="13">
        <f t="shared" si="235"/>
        <v>4.3732999999999995</v>
      </c>
      <c r="R1686" s="143"/>
      <c r="S1686" s="239"/>
    </row>
    <row r="1687" spans="1:19">
      <c r="A1687" s="325"/>
      <c r="B1687" s="331"/>
      <c r="C1687" s="309"/>
      <c r="D1687" s="312"/>
      <c r="E1687" s="318"/>
      <c r="F1687" s="323"/>
      <c r="G1687" s="318"/>
      <c r="H1687" s="323"/>
      <c r="I1687" s="29"/>
      <c r="J1687" s="325"/>
      <c r="K1687" s="92" t="s">
        <v>53</v>
      </c>
      <c r="L1687" s="53"/>
      <c r="M1687" s="53"/>
      <c r="N1687" s="54">
        <f t="shared" ref="N1687" si="237">N1688</f>
        <v>0.33200000000000002</v>
      </c>
      <c r="O1687" s="54">
        <f>O1688</f>
        <v>0</v>
      </c>
      <c r="P1687" s="53"/>
      <c r="Q1687" s="30">
        <f t="shared" si="235"/>
        <v>0.33200000000000002</v>
      </c>
      <c r="R1687" s="143"/>
      <c r="S1687" s="239"/>
    </row>
    <row r="1688" spans="1:19" ht="22.5">
      <c r="A1688" s="325"/>
      <c r="B1688" s="331"/>
      <c r="C1688" s="309"/>
      <c r="D1688" s="312"/>
      <c r="E1688" s="318"/>
      <c r="F1688" s="323"/>
      <c r="G1688" s="318"/>
      <c r="H1688" s="323"/>
      <c r="I1688" s="93" t="s">
        <v>16</v>
      </c>
      <c r="J1688" s="325"/>
      <c r="K1688" s="77" t="s">
        <v>12</v>
      </c>
      <c r="L1688" s="13"/>
      <c r="M1688" s="13"/>
      <c r="N1688" s="13">
        <v>0.33200000000000002</v>
      </c>
      <c r="O1688" s="53">
        <v>0</v>
      </c>
      <c r="P1688" s="53"/>
      <c r="Q1688" s="13">
        <f t="shared" si="235"/>
        <v>0.33200000000000002</v>
      </c>
      <c r="R1688" s="143"/>
      <c r="S1688" s="239"/>
    </row>
    <row r="1689" spans="1:19">
      <c r="A1689" s="325">
        <v>6</v>
      </c>
      <c r="B1689" s="331" t="s">
        <v>801</v>
      </c>
      <c r="C1689" s="309"/>
      <c r="D1689" s="312"/>
      <c r="E1689" s="318"/>
      <c r="F1689" s="323"/>
      <c r="G1689" s="318"/>
      <c r="H1689" s="323"/>
      <c r="I1689" s="29" t="s">
        <v>13</v>
      </c>
      <c r="J1689" s="325">
        <v>124</v>
      </c>
      <c r="K1689" s="37"/>
      <c r="L1689" s="54"/>
      <c r="M1689" s="54"/>
      <c r="N1689" s="54">
        <f t="shared" ref="N1689" si="238">+N1690+N1695+N1697+N1699+N1701+N1703</f>
        <v>34.658499999999997</v>
      </c>
      <c r="O1689" s="54">
        <f>+O1690+O1695+O1697+O1699+O1701+O1703</f>
        <v>64.378700000000009</v>
      </c>
      <c r="P1689" s="54">
        <f>+P1690+P1695+P1697+P1699+P1701+P1703</f>
        <v>33.467599999999997</v>
      </c>
      <c r="Q1689" s="30">
        <f t="shared" si="235"/>
        <v>132.50480000000002</v>
      </c>
      <c r="R1689" s="143"/>
      <c r="S1689" s="239"/>
    </row>
    <row r="1690" spans="1:19" ht="42">
      <c r="A1690" s="325"/>
      <c r="B1690" s="331"/>
      <c r="C1690" s="309"/>
      <c r="D1690" s="312"/>
      <c r="E1690" s="318"/>
      <c r="F1690" s="323"/>
      <c r="G1690" s="318"/>
      <c r="H1690" s="323"/>
      <c r="I1690" s="29" t="s">
        <v>193</v>
      </c>
      <c r="J1690" s="325"/>
      <c r="K1690" s="92" t="s">
        <v>10</v>
      </c>
      <c r="L1690" s="53"/>
      <c r="M1690" s="53"/>
      <c r="N1690" s="54">
        <f t="shared" ref="N1690" si="239">N1691+N1692+N1693+N1694</f>
        <v>28.419499999999999</v>
      </c>
      <c r="O1690" s="54">
        <f>O1691+O1692+O1693+O1694</f>
        <v>56.540500000000009</v>
      </c>
      <c r="P1690" s="54">
        <f>P1691+P1692+P1693+P1694</f>
        <v>31.430800000000001</v>
      </c>
      <c r="Q1690" s="30">
        <f t="shared" si="235"/>
        <v>116.39080000000001</v>
      </c>
      <c r="R1690" s="143"/>
      <c r="S1690" s="239"/>
    </row>
    <row r="1691" spans="1:19" ht="22.5">
      <c r="A1691" s="325"/>
      <c r="B1691" s="331"/>
      <c r="C1691" s="309"/>
      <c r="D1691" s="312"/>
      <c r="E1691" s="318"/>
      <c r="F1691" s="323"/>
      <c r="G1691" s="318"/>
      <c r="H1691" s="323"/>
      <c r="I1691" s="93" t="s">
        <v>181</v>
      </c>
      <c r="J1691" s="325"/>
      <c r="K1691" s="77" t="s">
        <v>11</v>
      </c>
      <c r="L1691" s="13"/>
      <c r="M1691" s="13"/>
      <c r="N1691" s="13"/>
      <c r="O1691" s="53">
        <v>0.78</v>
      </c>
      <c r="P1691" s="53"/>
      <c r="Q1691" s="13">
        <f t="shared" si="235"/>
        <v>0.78</v>
      </c>
      <c r="R1691" s="143"/>
      <c r="S1691" s="239"/>
    </row>
    <row r="1692" spans="1:19" ht="22.5">
      <c r="A1692" s="325"/>
      <c r="B1692" s="331"/>
      <c r="C1692" s="309"/>
      <c r="D1692" s="312"/>
      <c r="E1692" s="318"/>
      <c r="F1692" s="323"/>
      <c r="G1692" s="318"/>
      <c r="H1692" s="323"/>
      <c r="I1692" s="93" t="s">
        <v>16</v>
      </c>
      <c r="J1692" s="325"/>
      <c r="K1692" s="77" t="s">
        <v>12</v>
      </c>
      <c r="L1692" s="13"/>
      <c r="M1692" s="13"/>
      <c r="N1692" s="13">
        <v>11.365</v>
      </c>
      <c r="O1692" s="53">
        <v>6.7152000000000003</v>
      </c>
      <c r="P1692" s="53">
        <v>31.430800000000001</v>
      </c>
      <c r="Q1692" s="13">
        <f t="shared" si="235"/>
        <v>49.511000000000003</v>
      </c>
      <c r="R1692" s="143"/>
      <c r="S1692" s="239"/>
    </row>
    <row r="1693" spans="1:19" ht="45">
      <c r="A1693" s="325"/>
      <c r="B1693" s="331"/>
      <c r="C1693" s="309"/>
      <c r="D1693" s="312"/>
      <c r="E1693" s="318"/>
      <c r="F1693" s="323"/>
      <c r="G1693" s="318"/>
      <c r="H1693" s="323"/>
      <c r="I1693" s="93" t="s">
        <v>27</v>
      </c>
      <c r="J1693" s="325"/>
      <c r="K1693" s="77" t="s">
        <v>28</v>
      </c>
      <c r="L1693" s="13"/>
      <c r="M1693" s="13"/>
      <c r="N1693" s="13">
        <v>17.054500000000001</v>
      </c>
      <c r="O1693" s="53">
        <v>48.205300000000001</v>
      </c>
      <c r="P1693" s="53"/>
      <c r="Q1693" s="13">
        <f t="shared" si="235"/>
        <v>65.259799999999998</v>
      </c>
      <c r="R1693" s="143"/>
      <c r="S1693" s="239"/>
    </row>
    <row r="1694" spans="1:19" ht="45">
      <c r="A1694" s="325"/>
      <c r="B1694" s="331"/>
      <c r="C1694" s="309"/>
      <c r="D1694" s="312"/>
      <c r="E1694" s="318"/>
      <c r="F1694" s="323"/>
      <c r="G1694" s="318"/>
      <c r="H1694" s="323"/>
      <c r="I1694" s="93" t="s">
        <v>18</v>
      </c>
      <c r="J1694" s="325"/>
      <c r="K1694" s="77" t="s">
        <v>17</v>
      </c>
      <c r="L1694" s="13"/>
      <c r="M1694" s="13"/>
      <c r="N1694" s="13"/>
      <c r="O1694" s="53">
        <v>0.84</v>
      </c>
      <c r="P1694" s="53"/>
      <c r="Q1694" s="13">
        <f t="shared" si="235"/>
        <v>0.84</v>
      </c>
      <c r="R1694" s="143"/>
      <c r="S1694" s="239"/>
    </row>
    <row r="1695" spans="1:19" ht="21">
      <c r="A1695" s="325"/>
      <c r="B1695" s="331"/>
      <c r="C1695" s="309"/>
      <c r="D1695" s="312"/>
      <c r="E1695" s="318"/>
      <c r="F1695" s="323"/>
      <c r="G1695" s="318"/>
      <c r="H1695" s="323"/>
      <c r="I1695" s="29" t="s">
        <v>194</v>
      </c>
      <c r="J1695" s="325"/>
      <c r="K1695" s="92" t="s">
        <v>52</v>
      </c>
      <c r="L1695" s="53"/>
      <c r="M1695" s="53"/>
      <c r="N1695" s="54">
        <f t="shared" ref="N1695" si="240">N1696</f>
        <v>1</v>
      </c>
      <c r="O1695" s="54"/>
      <c r="P1695" s="54">
        <f>P1696</f>
        <v>1.6088</v>
      </c>
      <c r="Q1695" s="30">
        <f t="shared" si="235"/>
        <v>2.6088</v>
      </c>
      <c r="R1695" s="143"/>
      <c r="S1695" s="239"/>
    </row>
    <row r="1696" spans="1:19" ht="22.5">
      <c r="A1696" s="325"/>
      <c r="B1696" s="331"/>
      <c r="C1696" s="309"/>
      <c r="D1696" s="312"/>
      <c r="E1696" s="318"/>
      <c r="F1696" s="323"/>
      <c r="G1696" s="318"/>
      <c r="H1696" s="323"/>
      <c r="I1696" s="93" t="s">
        <v>16</v>
      </c>
      <c r="J1696" s="325"/>
      <c r="K1696" s="77" t="s">
        <v>12</v>
      </c>
      <c r="L1696" s="13"/>
      <c r="M1696" s="13"/>
      <c r="N1696" s="13">
        <v>1</v>
      </c>
      <c r="O1696" s="53"/>
      <c r="P1696" s="53">
        <v>1.6088</v>
      </c>
      <c r="Q1696" s="13">
        <f t="shared" si="235"/>
        <v>2.6088</v>
      </c>
      <c r="R1696" s="143"/>
      <c r="S1696" s="239"/>
    </row>
    <row r="1697" spans="1:19" ht="21">
      <c r="A1697" s="325"/>
      <c r="B1697" s="331"/>
      <c r="C1697" s="309"/>
      <c r="D1697" s="312"/>
      <c r="E1697" s="318"/>
      <c r="F1697" s="323"/>
      <c r="G1697" s="318"/>
      <c r="H1697" s="323"/>
      <c r="I1697" s="29" t="s">
        <v>195</v>
      </c>
      <c r="J1697" s="325"/>
      <c r="K1697" s="92" t="s">
        <v>46</v>
      </c>
      <c r="L1697" s="53"/>
      <c r="M1697" s="53"/>
      <c r="N1697" s="54">
        <f t="shared" ref="N1697" si="241">N1698</f>
        <v>0.72099999999999997</v>
      </c>
      <c r="O1697" s="54"/>
      <c r="P1697" s="54"/>
      <c r="Q1697" s="30">
        <f t="shared" si="235"/>
        <v>0.72099999999999997</v>
      </c>
      <c r="R1697" s="143"/>
      <c r="S1697" s="239"/>
    </row>
    <row r="1698" spans="1:19" ht="22.5">
      <c r="A1698" s="325"/>
      <c r="B1698" s="331"/>
      <c r="C1698" s="309"/>
      <c r="D1698" s="312"/>
      <c r="E1698" s="318"/>
      <c r="F1698" s="323"/>
      <c r="G1698" s="318"/>
      <c r="H1698" s="323"/>
      <c r="I1698" s="93" t="s">
        <v>16</v>
      </c>
      <c r="J1698" s="325"/>
      <c r="K1698" s="77" t="s">
        <v>12</v>
      </c>
      <c r="L1698" s="13"/>
      <c r="M1698" s="13"/>
      <c r="N1698" s="13">
        <v>0.72099999999999997</v>
      </c>
      <c r="O1698" s="53"/>
      <c r="P1698" s="53"/>
      <c r="Q1698" s="13">
        <f t="shared" si="235"/>
        <v>0.72099999999999997</v>
      </c>
      <c r="R1698" s="143"/>
      <c r="S1698" s="239"/>
    </row>
    <row r="1699" spans="1:19" ht="21">
      <c r="A1699" s="325"/>
      <c r="B1699" s="331"/>
      <c r="C1699" s="309"/>
      <c r="D1699" s="312"/>
      <c r="E1699" s="318"/>
      <c r="F1699" s="323"/>
      <c r="G1699" s="318"/>
      <c r="H1699" s="323"/>
      <c r="I1699" s="29" t="s">
        <v>196</v>
      </c>
      <c r="J1699" s="325"/>
      <c r="K1699" s="92" t="s">
        <v>11</v>
      </c>
      <c r="L1699" s="53"/>
      <c r="M1699" s="53"/>
      <c r="N1699" s="54">
        <f t="shared" ref="N1699" si="242">N1700</f>
        <v>0.5</v>
      </c>
      <c r="O1699" s="54"/>
      <c r="P1699" s="54"/>
      <c r="Q1699" s="30">
        <f t="shared" si="235"/>
        <v>0.5</v>
      </c>
      <c r="R1699" s="143"/>
      <c r="S1699" s="239"/>
    </row>
    <row r="1700" spans="1:19" ht="22.5">
      <c r="A1700" s="325"/>
      <c r="B1700" s="331"/>
      <c r="C1700" s="309"/>
      <c r="D1700" s="312"/>
      <c r="E1700" s="318"/>
      <c r="F1700" s="323"/>
      <c r="G1700" s="318"/>
      <c r="H1700" s="323"/>
      <c r="I1700" s="93" t="s">
        <v>16</v>
      </c>
      <c r="J1700" s="325"/>
      <c r="K1700" s="77" t="s">
        <v>12</v>
      </c>
      <c r="L1700" s="13"/>
      <c r="M1700" s="13"/>
      <c r="N1700" s="13">
        <v>0.5</v>
      </c>
      <c r="O1700" s="53"/>
      <c r="P1700" s="53"/>
      <c r="Q1700" s="13">
        <f t="shared" si="235"/>
        <v>0.5</v>
      </c>
      <c r="R1700" s="143"/>
      <c r="S1700" s="239"/>
    </row>
    <row r="1701" spans="1:19" ht="52.5">
      <c r="A1701" s="325"/>
      <c r="B1701" s="331"/>
      <c r="C1701" s="309"/>
      <c r="D1701" s="312"/>
      <c r="E1701" s="318"/>
      <c r="F1701" s="323"/>
      <c r="G1701" s="318"/>
      <c r="H1701" s="323"/>
      <c r="I1701" s="249" t="s">
        <v>197</v>
      </c>
      <c r="J1701" s="325"/>
      <c r="K1701" s="92" t="s">
        <v>53</v>
      </c>
      <c r="L1701" s="53"/>
      <c r="M1701" s="53"/>
      <c r="N1701" s="54">
        <f t="shared" ref="N1701" si="243">N1702</f>
        <v>3.1179999999999999</v>
      </c>
      <c r="O1701" s="54">
        <f>O1702</f>
        <v>7.3014000000000001</v>
      </c>
      <c r="P1701" s="54">
        <f>P1702</f>
        <v>0.42799999999999999</v>
      </c>
      <c r="Q1701" s="30">
        <f t="shared" si="235"/>
        <v>10.8474</v>
      </c>
      <c r="R1701" s="143"/>
      <c r="S1701" s="239"/>
    </row>
    <row r="1702" spans="1:19" ht="22.5">
      <c r="A1702" s="325"/>
      <c r="B1702" s="331"/>
      <c r="C1702" s="309"/>
      <c r="D1702" s="312"/>
      <c r="E1702" s="318"/>
      <c r="F1702" s="323"/>
      <c r="G1702" s="318"/>
      <c r="H1702" s="323"/>
      <c r="I1702" s="93" t="s">
        <v>16</v>
      </c>
      <c r="J1702" s="325"/>
      <c r="K1702" s="77" t="s">
        <v>12</v>
      </c>
      <c r="L1702" s="13"/>
      <c r="M1702" s="13"/>
      <c r="N1702" s="13">
        <v>3.1179999999999999</v>
      </c>
      <c r="O1702" s="53">
        <v>7.3014000000000001</v>
      </c>
      <c r="P1702" s="53">
        <v>0.42799999999999999</v>
      </c>
      <c r="Q1702" s="13">
        <f t="shared" si="235"/>
        <v>10.8474</v>
      </c>
      <c r="R1702" s="143"/>
      <c r="S1702" s="239"/>
    </row>
    <row r="1703" spans="1:19" ht="22.5">
      <c r="A1703" s="325"/>
      <c r="B1703" s="331"/>
      <c r="C1703" s="309"/>
      <c r="D1703" s="312"/>
      <c r="E1703" s="318"/>
      <c r="F1703" s="323"/>
      <c r="G1703" s="318"/>
      <c r="H1703" s="323"/>
      <c r="I1703" s="93" t="s">
        <v>29</v>
      </c>
      <c r="J1703" s="325"/>
      <c r="K1703" s="92" t="s">
        <v>55</v>
      </c>
      <c r="L1703" s="53"/>
      <c r="M1703" s="53"/>
      <c r="N1703" s="54">
        <f t="shared" ref="N1703" si="244">N1704</f>
        <v>0.9</v>
      </c>
      <c r="O1703" s="54">
        <f>O1704</f>
        <v>0.53680000000000005</v>
      </c>
      <c r="P1703" s="53"/>
      <c r="Q1703" s="30">
        <f t="shared" si="235"/>
        <v>1.4368000000000001</v>
      </c>
      <c r="R1703" s="143"/>
      <c r="S1703" s="239"/>
    </row>
    <row r="1704" spans="1:19" ht="22.5">
      <c r="A1704" s="325"/>
      <c r="B1704" s="331"/>
      <c r="C1704" s="309"/>
      <c r="D1704" s="312"/>
      <c r="E1704" s="318"/>
      <c r="F1704" s="323"/>
      <c r="G1704" s="318"/>
      <c r="H1704" s="323"/>
      <c r="I1704" s="93" t="s">
        <v>16</v>
      </c>
      <c r="J1704" s="325"/>
      <c r="K1704" s="77" t="s">
        <v>12</v>
      </c>
      <c r="L1704" s="13"/>
      <c r="M1704" s="13"/>
      <c r="N1704" s="13">
        <v>0.9</v>
      </c>
      <c r="O1704" s="53">
        <v>0.53680000000000005</v>
      </c>
      <c r="P1704" s="53"/>
      <c r="Q1704" s="30">
        <f t="shared" si="235"/>
        <v>1.4368000000000001</v>
      </c>
      <c r="R1704" s="143"/>
      <c r="S1704" s="239"/>
    </row>
    <row r="1705" spans="1:19">
      <c r="A1705" s="325">
        <v>7</v>
      </c>
      <c r="B1705" s="331" t="s">
        <v>802</v>
      </c>
      <c r="C1705" s="309"/>
      <c r="D1705" s="312"/>
      <c r="E1705" s="318"/>
      <c r="F1705" s="323"/>
      <c r="G1705" s="318"/>
      <c r="H1705" s="323"/>
      <c r="I1705" s="29" t="s">
        <v>13</v>
      </c>
      <c r="J1705" s="325">
        <v>124</v>
      </c>
      <c r="K1705" s="37"/>
      <c r="L1705" s="54"/>
      <c r="M1705" s="54"/>
      <c r="N1705" s="54">
        <f t="shared" ref="N1705" si="245">+N1706+N1711+N1713+N1715+N1717+N1719</f>
        <v>27.386700000000001</v>
      </c>
      <c r="O1705" s="54">
        <f>+O1706+O1711+O1713+O1715+O1717+O1719</f>
        <v>59.936700000000002</v>
      </c>
      <c r="P1705" s="54">
        <f>+P1706+P1711+P1713+P1715+P1717+P1719</f>
        <v>31.655799999999999</v>
      </c>
      <c r="Q1705" s="30">
        <f t="shared" si="235"/>
        <v>118.97920000000001</v>
      </c>
      <c r="R1705" s="143"/>
      <c r="S1705" s="239"/>
    </row>
    <row r="1706" spans="1:19" ht="42">
      <c r="A1706" s="325"/>
      <c r="B1706" s="331"/>
      <c r="C1706" s="309"/>
      <c r="D1706" s="312"/>
      <c r="E1706" s="318"/>
      <c r="F1706" s="323"/>
      <c r="G1706" s="318"/>
      <c r="H1706" s="323"/>
      <c r="I1706" s="29" t="s">
        <v>193</v>
      </c>
      <c r="J1706" s="325"/>
      <c r="K1706" s="92" t="s">
        <v>10</v>
      </c>
      <c r="L1706" s="53"/>
      <c r="M1706" s="53"/>
      <c r="N1706" s="54">
        <f t="shared" ref="N1706" si="246">N1707+N1708+N1709+N1710</f>
        <v>26.016400000000001</v>
      </c>
      <c r="O1706" s="54">
        <f>O1707+O1708+O1709+O1710</f>
        <v>49.380699999999997</v>
      </c>
      <c r="P1706" s="54">
        <f>P1707+P1708+P1709+P1710</f>
        <v>28.102399999999999</v>
      </c>
      <c r="Q1706" s="30">
        <f t="shared" si="235"/>
        <v>103.4995</v>
      </c>
      <c r="R1706" s="143"/>
      <c r="S1706" s="239"/>
    </row>
    <row r="1707" spans="1:19" ht="22.5">
      <c r="A1707" s="325"/>
      <c r="B1707" s="331"/>
      <c r="C1707" s="309"/>
      <c r="D1707" s="312"/>
      <c r="E1707" s="318"/>
      <c r="F1707" s="323"/>
      <c r="G1707" s="318"/>
      <c r="H1707" s="323"/>
      <c r="I1707" s="93" t="s">
        <v>181</v>
      </c>
      <c r="J1707" s="325"/>
      <c r="K1707" s="77" t="s">
        <v>11</v>
      </c>
      <c r="L1707" s="13"/>
      <c r="M1707" s="13"/>
      <c r="N1707" s="13"/>
      <c r="O1707" s="53">
        <v>0.79200000000000004</v>
      </c>
      <c r="P1707" s="53"/>
      <c r="Q1707" s="13">
        <f t="shared" si="235"/>
        <v>0.79200000000000004</v>
      </c>
      <c r="R1707" s="143"/>
      <c r="S1707" s="239"/>
    </row>
    <row r="1708" spans="1:19" ht="22.5">
      <c r="A1708" s="325"/>
      <c r="B1708" s="331"/>
      <c r="C1708" s="309"/>
      <c r="D1708" s="312"/>
      <c r="E1708" s="318"/>
      <c r="F1708" s="323"/>
      <c r="G1708" s="318"/>
      <c r="H1708" s="323"/>
      <c r="I1708" s="93" t="s">
        <v>16</v>
      </c>
      <c r="J1708" s="325"/>
      <c r="K1708" s="77" t="s">
        <v>12</v>
      </c>
      <c r="L1708" s="13"/>
      <c r="M1708" s="13"/>
      <c r="N1708" s="13">
        <v>9.25</v>
      </c>
      <c r="O1708" s="53">
        <v>1.2595000000000001</v>
      </c>
      <c r="P1708" s="53">
        <v>28.102399999999999</v>
      </c>
      <c r="Q1708" s="13">
        <f t="shared" si="235"/>
        <v>38.611899999999999</v>
      </c>
      <c r="R1708" s="143"/>
      <c r="S1708" s="239"/>
    </row>
    <row r="1709" spans="1:19" ht="45">
      <c r="A1709" s="325"/>
      <c r="B1709" s="331"/>
      <c r="C1709" s="309"/>
      <c r="D1709" s="312"/>
      <c r="E1709" s="318"/>
      <c r="F1709" s="323"/>
      <c r="G1709" s="318"/>
      <c r="H1709" s="323"/>
      <c r="I1709" s="93" t="s">
        <v>27</v>
      </c>
      <c r="J1709" s="325"/>
      <c r="K1709" s="77" t="s">
        <v>28</v>
      </c>
      <c r="L1709" s="13"/>
      <c r="M1709" s="13"/>
      <c r="N1709" s="13">
        <v>16.766400000000001</v>
      </c>
      <c r="O1709" s="53">
        <v>46.280200000000001</v>
      </c>
      <c r="P1709" s="53"/>
      <c r="Q1709" s="13">
        <f t="shared" si="235"/>
        <v>63.046599999999998</v>
      </c>
      <c r="R1709" s="143"/>
      <c r="S1709" s="239"/>
    </row>
    <row r="1710" spans="1:19" ht="45">
      <c r="A1710" s="325"/>
      <c r="B1710" s="331"/>
      <c r="C1710" s="309"/>
      <c r="D1710" s="312"/>
      <c r="E1710" s="318"/>
      <c r="F1710" s="323"/>
      <c r="G1710" s="318"/>
      <c r="H1710" s="323"/>
      <c r="I1710" s="93" t="s">
        <v>18</v>
      </c>
      <c r="J1710" s="325"/>
      <c r="K1710" s="77" t="s">
        <v>17</v>
      </c>
      <c r="L1710" s="13"/>
      <c r="M1710" s="13"/>
      <c r="N1710" s="13"/>
      <c r="O1710" s="53">
        <v>1.0489999999999999</v>
      </c>
      <c r="P1710" s="53"/>
      <c r="Q1710" s="13">
        <f t="shared" si="235"/>
        <v>1.0489999999999999</v>
      </c>
      <c r="R1710" s="143"/>
      <c r="S1710" s="239"/>
    </row>
    <row r="1711" spans="1:19" ht="21">
      <c r="A1711" s="325"/>
      <c r="B1711" s="331"/>
      <c r="C1711" s="309"/>
      <c r="D1711" s="312"/>
      <c r="E1711" s="318"/>
      <c r="F1711" s="323"/>
      <c r="G1711" s="318"/>
      <c r="H1711" s="323"/>
      <c r="I1711" s="29" t="s">
        <v>194</v>
      </c>
      <c r="J1711" s="325"/>
      <c r="K1711" s="92" t="s">
        <v>52</v>
      </c>
      <c r="L1711" s="53"/>
      <c r="M1711" s="53"/>
      <c r="N1711" s="54">
        <f t="shared" ref="N1711:P1711" si="247">N1712</f>
        <v>0.33700000000000002</v>
      </c>
      <c r="O1711" s="54">
        <f t="shared" si="247"/>
        <v>1.825</v>
      </c>
      <c r="P1711" s="54">
        <f t="shared" si="247"/>
        <v>0.20899999999999999</v>
      </c>
      <c r="Q1711" s="30">
        <f t="shared" si="235"/>
        <v>2.371</v>
      </c>
      <c r="R1711" s="143"/>
      <c r="S1711" s="239"/>
    </row>
    <row r="1712" spans="1:19" ht="22.5">
      <c r="A1712" s="325"/>
      <c r="B1712" s="331"/>
      <c r="C1712" s="309"/>
      <c r="D1712" s="312"/>
      <c r="E1712" s="318"/>
      <c r="F1712" s="323"/>
      <c r="G1712" s="318"/>
      <c r="H1712" s="323"/>
      <c r="I1712" s="93" t="s">
        <v>16</v>
      </c>
      <c r="J1712" s="325"/>
      <c r="K1712" s="77" t="s">
        <v>12</v>
      </c>
      <c r="L1712" s="13"/>
      <c r="M1712" s="13"/>
      <c r="N1712" s="13">
        <v>0.33700000000000002</v>
      </c>
      <c r="O1712" s="53">
        <v>1.825</v>
      </c>
      <c r="P1712" s="53">
        <v>0.20899999999999999</v>
      </c>
      <c r="Q1712" s="13">
        <f t="shared" si="235"/>
        <v>2.371</v>
      </c>
      <c r="R1712" s="143"/>
      <c r="S1712" s="239"/>
    </row>
    <row r="1713" spans="1:19" ht="21">
      <c r="A1713" s="325"/>
      <c r="B1713" s="331"/>
      <c r="C1713" s="309"/>
      <c r="D1713" s="312"/>
      <c r="E1713" s="318"/>
      <c r="F1713" s="323"/>
      <c r="G1713" s="318"/>
      <c r="H1713" s="323"/>
      <c r="I1713" s="29" t="s">
        <v>195</v>
      </c>
      <c r="J1713" s="325"/>
      <c r="K1713" s="92" t="s">
        <v>46</v>
      </c>
      <c r="L1713" s="53"/>
      <c r="M1713" s="53"/>
      <c r="N1713" s="54">
        <f t="shared" ref="N1713" si="248">N1714</f>
        <v>0.26019999999999999</v>
      </c>
      <c r="O1713" s="54">
        <f>O1714</f>
        <v>0.70620000000000005</v>
      </c>
      <c r="P1713" s="54">
        <f t="shared" ref="P1713" si="249">P1714</f>
        <v>0.39950000000000002</v>
      </c>
      <c r="Q1713" s="30">
        <f t="shared" si="235"/>
        <v>1.3659000000000001</v>
      </c>
      <c r="R1713" s="143"/>
      <c r="S1713" s="239"/>
    </row>
    <row r="1714" spans="1:19" ht="22.5">
      <c r="A1714" s="325"/>
      <c r="B1714" s="331"/>
      <c r="C1714" s="309"/>
      <c r="D1714" s="312"/>
      <c r="E1714" s="318"/>
      <c r="F1714" s="323"/>
      <c r="G1714" s="318"/>
      <c r="H1714" s="323"/>
      <c r="I1714" s="93" t="s">
        <v>16</v>
      </c>
      <c r="J1714" s="325"/>
      <c r="K1714" s="77" t="s">
        <v>12</v>
      </c>
      <c r="L1714" s="13"/>
      <c r="M1714" s="13"/>
      <c r="N1714" s="13">
        <v>0.26019999999999999</v>
      </c>
      <c r="O1714" s="53">
        <v>0.70620000000000005</v>
      </c>
      <c r="P1714" s="53">
        <v>0.39950000000000002</v>
      </c>
      <c r="Q1714" s="13">
        <f t="shared" si="235"/>
        <v>1.3659000000000001</v>
      </c>
      <c r="R1714" s="143"/>
      <c r="S1714" s="239"/>
    </row>
    <row r="1715" spans="1:19" ht="21">
      <c r="A1715" s="325"/>
      <c r="B1715" s="331"/>
      <c r="C1715" s="309"/>
      <c r="D1715" s="312"/>
      <c r="E1715" s="318"/>
      <c r="F1715" s="323"/>
      <c r="G1715" s="318"/>
      <c r="H1715" s="323"/>
      <c r="I1715" s="29" t="s">
        <v>196</v>
      </c>
      <c r="J1715" s="325"/>
      <c r="K1715" s="92" t="s">
        <v>11</v>
      </c>
      <c r="L1715" s="53"/>
      <c r="M1715" s="53"/>
      <c r="N1715" s="54">
        <f t="shared" ref="N1715" si="250">N1716</f>
        <v>0.57609999999999995</v>
      </c>
      <c r="O1715" s="54">
        <f>O1716</f>
        <v>0.98650000000000004</v>
      </c>
      <c r="P1715" s="54">
        <f t="shared" ref="P1715" si="251">P1716</f>
        <v>0.67490000000000006</v>
      </c>
      <c r="Q1715" s="30">
        <f t="shared" si="235"/>
        <v>2.2374999999999998</v>
      </c>
      <c r="R1715" s="143"/>
      <c r="S1715" s="239"/>
    </row>
    <row r="1716" spans="1:19" ht="22.5">
      <c r="A1716" s="325"/>
      <c r="B1716" s="331"/>
      <c r="C1716" s="309"/>
      <c r="D1716" s="312"/>
      <c r="E1716" s="318"/>
      <c r="F1716" s="323"/>
      <c r="G1716" s="318"/>
      <c r="H1716" s="323"/>
      <c r="I1716" s="93" t="s">
        <v>16</v>
      </c>
      <c r="J1716" s="325"/>
      <c r="K1716" s="77" t="s">
        <v>12</v>
      </c>
      <c r="L1716" s="13"/>
      <c r="M1716" s="13"/>
      <c r="N1716" s="13">
        <v>0.57609999999999995</v>
      </c>
      <c r="O1716" s="53">
        <v>0.98650000000000004</v>
      </c>
      <c r="P1716" s="53">
        <v>0.67490000000000006</v>
      </c>
      <c r="Q1716" s="13">
        <f t="shared" si="235"/>
        <v>2.2374999999999998</v>
      </c>
      <c r="R1716" s="143"/>
      <c r="S1716" s="239"/>
    </row>
    <row r="1717" spans="1:19" ht="52.5">
      <c r="A1717" s="325"/>
      <c r="B1717" s="331"/>
      <c r="C1717" s="309"/>
      <c r="D1717" s="312"/>
      <c r="E1717" s="318"/>
      <c r="F1717" s="323"/>
      <c r="G1717" s="318"/>
      <c r="H1717" s="323"/>
      <c r="I1717" s="249" t="s">
        <v>197</v>
      </c>
      <c r="J1717" s="325"/>
      <c r="K1717" s="92" t="s">
        <v>53</v>
      </c>
      <c r="L1717" s="53"/>
      <c r="M1717" s="53"/>
      <c r="N1717" s="54">
        <f t="shared" ref="N1717" si="252">N1718</f>
        <v>0</v>
      </c>
      <c r="O1717" s="54">
        <f>O1718</f>
        <v>6.6254999999999997</v>
      </c>
      <c r="P1717" s="54">
        <f t="shared" ref="P1717" si="253">P1718</f>
        <v>2.27</v>
      </c>
      <c r="Q1717" s="30">
        <f t="shared" si="235"/>
        <v>8.8955000000000002</v>
      </c>
      <c r="R1717" s="143"/>
      <c r="S1717" s="239"/>
    </row>
    <row r="1718" spans="1:19" ht="22.5">
      <c r="A1718" s="325"/>
      <c r="B1718" s="331"/>
      <c r="C1718" s="309"/>
      <c r="D1718" s="312"/>
      <c r="E1718" s="318"/>
      <c r="F1718" s="323"/>
      <c r="G1718" s="318"/>
      <c r="H1718" s="323"/>
      <c r="I1718" s="93" t="s">
        <v>16</v>
      </c>
      <c r="J1718" s="325"/>
      <c r="K1718" s="77" t="s">
        <v>12</v>
      </c>
      <c r="L1718" s="13"/>
      <c r="M1718" s="13"/>
      <c r="N1718" s="13"/>
      <c r="O1718" s="53">
        <v>6.6254999999999997</v>
      </c>
      <c r="P1718" s="53">
        <v>2.27</v>
      </c>
      <c r="Q1718" s="13">
        <f t="shared" si="235"/>
        <v>8.8955000000000002</v>
      </c>
      <c r="R1718" s="143"/>
      <c r="S1718" s="239"/>
    </row>
    <row r="1719" spans="1:19" ht="21">
      <c r="A1719" s="325"/>
      <c r="B1719" s="331"/>
      <c r="C1719" s="309"/>
      <c r="D1719" s="312"/>
      <c r="E1719" s="318"/>
      <c r="F1719" s="323"/>
      <c r="G1719" s="318"/>
      <c r="H1719" s="323"/>
      <c r="I1719" s="29" t="s">
        <v>29</v>
      </c>
      <c r="J1719" s="325"/>
      <c r="K1719" s="92" t="s">
        <v>55</v>
      </c>
      <c r="L1719" s="53"/>
      <c r="M1719" s="53"/>
      <c r="N1719" s="54">
        <f t="shared" ref="N1719" si="254">N1720</f>
        <v>0.19700000000000001</v>
      </c>
      <c r="O1719" s="54">
        <f>O1720</f>
        <v>0.4128</v>
      </c>
      <c r="P1719" s="54">
        <f t="shared" ref="P1719" si="255">P1720</f>
        <v>0</v>
      </c>
      <c r="Q1719" s="30">
        <f t="shared" si="235"/>
        <v>0.60980000000000001</v>
      </c>
      <c r="R1719" s="143"/>
      <c r="S1719" s="239"/>
    </row>
    <row r="1720" spans="1:19" ht="22.5">
      <c r="A1720" s="325"/>
      <c r="B1720" s="331"/>
      <c r="C1720" s="309"/>
      <c r="D1720" s="312"/>
      <c r="E1720" s="318"/>
      <c r="F1720" s="323"/>
      <c r="G1720" s="318"/>
      <c r="H1720" s="323"/>
      <c r="I1720" s="93" t="s">
        <v>16</v>
      </c>
      <c r="J1720" s="325"/>
      <c r="K1720" s="77" t="s">
        <v>12</v>
      </c>
      <c r="L1720" s="13"/>
      <c r="M1720" s="13"/>
      <c r="N1720" s="13">
        <v>0.19700000000000001</v>
      </c>
      <c r="O1720" s="53">
        <v>0.4128</v>
      </c>
      <c r="P1720" s="53">
        <v>0</v>
      </c>
      <c r="Q1720" s="30">
        <f t="shared" si="235"/>
        <v>0.60980000000000001</v>
      </c>
      <c r="R1720" s="143"/>
      <c r="S1720" s="239"/>
    </row>
    <row r="1721" spans="1:19" ht="15" customHeight="1">
      <c r="A1721" s="325">
        <v>8</v>
      </c>
      <c r="B1721" s="331" t="s">
        <v>803</v>
      </c>
      <c r="C1721" s="309"/>
      <c r="D1721" s="312"/>
      <c r="E1721" s="318"/>
      <c r="F1721" s="323"/>
      <c r="G1721" s="318"/>
      <c r="H1721" s="323"/>
      <c r="I1721" s="29" t="s">
        <v>13</v>
      </c>
      <c r="J1721" s="325">
        <v>124</v>
      </c>
      <c r="K1721" s="37"/>
      <c r="L1721" s="54"/>
      <c r="M1721" s="54"/>
      <c r="N1721" s="54">
        <f>+N1722+N1727+N1729+N1731+N1733</f>
        <v>26.862499999999997</v>
      </c>
      <c r="O1721" s="54">
        <f t="shared" ref="O1721:P1721" si="256">+O1722+O1727+O1729+O1731+O1733</f>
        <v>63.343299999999992</v>
      </c>
      <c r="P1721" s="54">
        <f t="shared" si="256"/>
        <v>30.124099999999999</v>
      </c>
      <c r="Q1721" s="30">
        <f t="shared" si="235"/>
        <v>120.32989999999998</v>
      </c>
      <c r="R1721" s="143"/>
      <c r="S1721" s="239"/>
    </row>
    <row r="1722" spans="1:19" ht="42">
      <c r="A1722" s="325"/>
      <c r="B1722" s="331"/>
      <c r="C1722" s="309"/>
      <c r="D1722" s="312"/>
      <c r="E1722" s="318"/>
      <c r="F1722" s="323"/>
      <c r="G1722" s="318"/>
      <c r="H1722" s="323"/>
      <c r="I1722" s="29" t="s">
        <v>193</v>
      </c>
      <c r="J1722" s="325"/>
      <c r="K1722" s="92" t="s">
        <v>10</v>
      </c>
      <c r="L1722" s="53"/>
      <c r="M1722" s="53"/>
      <c r="N1722" s="54">
        <f t="shared" ref="N1722" si="257">N1723+N1724+N1725+N1726</f>
        <v>26.862499999999997</v>
      </c>
      <c r="O1722" s="54">
        <f>O1723+O1724+O1725+O1726</f>
        <v>53.779800000000002</v>
      </c>
      <c r="P1722" s="54">
        <f>P1723+P1724+P1725+P1726</f>
        <v>27.991399999999999</v>
      </c>
      <c r="Q1722" s="30">
        <f t="shared" si="235"/>
        <v>108.6337</v>
      </c>
      <c r="R1722" s="143"/>
      <c r="S1722" s="239"/>
    </row>
    <row r="1723" spans="1:19" ht="22.5">
      <c r="A1723" s="325"/>
      <c r="B1723" s="331"/>
      <c r="C1723" s="309"/>
      <c r="D1723" s="312"/>
      <c r="E1723" s="318"/>
      <c r="F1723" s="323"/>
      <c r="G1723" s="318"/>
      <c r="H1723" s="323"/>
      <c r="I1723" s="93" t="s">
        <v>181</v>
      </c>
      <c r="J1723" s="325"/>
      <c r="K1723" s="77" t="s">
        <v>11</v>
      </c>
      <c r="L1723" s="13"/>
      <c r="M1723" s="13"/>
      <c r="N1723" s="13"/>
      <c r="O1723" s="53">
        <v>0.71389999999999998</v>
      </c>
      <c r="P1723" s="53"/>
      <c r="Q1723" s="13">
        <f t="shared" si="235"/>
        <v>0.71389999999999998</v>
      </c>
      <c r="R1723" s="143"/>
      <c r="S1723" s="239"/>
    </row>
    <row r="1724" spans="1:19" ht="22.5">
      <c r="A1724" s="325"/>
      <c r="B1724" s="331"/>
      <c r="C1724" s="309"/>
      <c r="D1724" s="312"/>
      <c r="E1724" s="318"/>
      <c r="F1724" s="323"/>
      <c r="G1724" s="318"/>
      <c r="H1724" s="323"/>
      <c r="I1724" s="93" t="s">
        <v>16</v>
      </c>
      <c r="J1724" s="325"/>
      <c r="K1724" s="77" t="s">
        <v>12</v>
      </c>
      <c r="L1724" s="13"/>
      <c r="M1724" s="13"/>
      <c r="N1724" s="13">
        <v>10.359</v>
      </c>
      <c r="O1724" s="53">
        <v>4.9923000000000002</v>
      </c>
      <c r="P1724" s="53">
        <v>27.991399999999999</v>
      </c>
      <c r="Q1724" s="13">
        <f t="shared" si="235"/>
        <v>43.342700000000001</v>
      </c>
      <c r="R1724" s="143"/>
      <c r="S1724" s="239"/>
    </row>
    <row r="1725" spans="1:19" ht="45">
      <c r="A1725" s="325"/>
      <c r="B1725" s="331"/>
      <c r="C1725" s="309"/>
      <c r="D1725" s="312"/>
      <c r="E1725" s="318"/>
      <c r="F1725" s="323"/>
      <c r="G1725" s="318"/>
      <c r="H1725" s="323"/>
      <c r="I1725" s="93" t="s">
        <v>27</v>
      </c>
      <c r="J1725" s="325"/>
      <c r="K1725" s="77" t="s">
        <v>28</v>
      </c>
      <c r="L1725" s="13"/>
      <c r="M1725" s="13"/>
      <c r="N1725" s="13">
        <v>16.503499999999999</v>
      </c>
      <c r="O1725" s="53">
        <v>47.043599999999998</v>
      </c>
      <c r="P1725" s="53"/>
      <c r="Q1725" s="13">
        <f t="shared" si="235"/>
        <v>63.5471</v>
      </c>
      <c r="R1725" s="143"/>
      <c r="S1725" s="239"/>
    </row>
    <row r="1726" spans="1:19" ht="45">
      <c r="A1726" s="325"/>
      <c r="B1726" s="331"/>
      <c r="C1726" s="309"/>
      <c r="D1726" s="312"/>
      <c r="E1726" s="318"/>
      <c r="F1726" s="323"/>
      <c r="G1726" s="318"/>
      <c r="H1726" s="323"/>
      <c r="I1726" s="93" t="s">
        <v>18</v>
      </c>
      <c r="J1726" s="325"/>
      <c r="K1726" s="77" t="s">
        <v>17</v>
      </c>
      <c r="L1726" s="13"/>
      <c r="M1726" s="13"/>
      <c r="N1726" s="13"/>
      <c r="O1726" s="53">
        <v>1.03</v>
      </c>
      <c r="P1726" s="53"/>
      <c r="Q1726" s="13">
        <f t="shared" si="235"/>
        <v>1.03</v>
      </c>
      <c r="R1726" s="143"/>
      <c r="S1726" s="239"/>
    </row>
    <row r="1727" spans="1:19" ht="21">
      <c r="A1727" s="325"/>
      <c r="B1727" s="331"/>
      <c r="C1727" s="309"/>
      <c r="D1727" s="312"/>
      <c r="E1727" s="318"/>
      <c r="F1727" s="323"/>
      <c r="G1727" s="318"/>
      <c r="H1727" s="323"/>
      <c r="I1727" s="29" t="s">
        <v>194</v>
      </c>
      <c r="J1727" s="325"/>
      <c r="K1727" s="92" t="s">
        <v>52</v>
      </c>
      <c r="L1727" s="13"/>
      <c r="M1727" s="13"/>
      <c r="N1727" s="13"/>
      <c r="O1727" s="54">
        <f t="shared" ref="O1727:P1727" si="258">O1728</f>
        <v>5.0860000000000003</v>
      </c>
      <c r="P1727" s="54">
        <f t="shared" si="258"/>
        <v>0.30399999999999999</v>
      </c>
      <c r="Q1727" s="30">
        <f t="shared" si="235"/>
        <v>5.3900000000000006</v>
      </c>
      <c r="R1727" s="143"/>
      <c r="S1727" s="239"/>
    </row>
    <row r="1728" spans="1:19" ht="22.5">
      <c r="A1728" s="325"/>
      <c r="B1728" s="331"/>
      <c r="C1728" s="309"/>
      <c r="D1728" s="312"/>
      <c r="E1728" s="318"/>
      <c r="F1728" s="323"/>
      <c r="G1728" s="318"/>
      <c r="H1728" s="323"/>
      <c r="I1728" s="93" t="s">
        <v>16</v>
      </c>
      <c r="J1728" s="325"/>
      <c r="K1728" s="77" t="s">
        <v>12</v>
      </c>
      <c r="L1728" s="13"/>
      <c r="M1728" s="13"/>
      <c r="N1728" s="13">
        <v>0.39739999999999998</v>
      </c>
      <c r="O1728" s="53">
        <v>5.0860000000000003</v>
      </c>
      <c r="P1728" s="53">
        <v>0.30399999999999999</v>
      </c>
      <c r="Q1728" s="13">
        <f t="shared" si="235"/>
        <v>5.7874000000000008</v>
      </c>
      <c r="R1728" s="143"/>
      <c r="S1728" s="239"/>
    </row>
    <row r="1729" spans="1:19" ht="21">
      <c r="A1729" s="325"/>
      <c r="B1729" s="331"/>
      <c r="C1729" s="309"/>
      <c r="D1729" s="312"/>
      <c r="E1729" s="318"/>
      <c r="F1729" s="323"/>
      <c r="G1729" s="318"/>
      <c r="H1729" s="323"/>
      <c r="I1729" s="29" t="s">
        <v>195</v>
      </c>
      <c r="J1729" s="325"/>
      <c r="K1729" s="92" t="s">
        <v>46</v>
      </c>
      <c r="L1729" s="13"/>
      <c r="M1729" s="13"/>
      <c r="N1729" s="30"/>
      <c r="O1729" s="54">
        <f>O1730</f>
        <v>1.8379000000000001</v>
      </c>
      <c r="P1729" s="54">
        <f t="shared" ref="P1729" si="259">P1730</f>
        <v>0.75149999999999995</v>
      </c>
      <c r="Q1729" s="30">
        <f t="shared" si="235"/>
        <v>2.5893999999999999</v>
      </c>
      <c r="R1729" s="143"/>
      <c r="S1729" s="239"/>
    </row>
    <row r="1730" spans="1:19" ht="22.5">
      <c r="A1730" s="325"/>
      <c r="B1730" s="331"/>
      <c r="C1730" s="309"/>
      <c r="D1730" s="312"/>
      <c r="E1730" s="318"/>
      <c r="F1730" s="323"/>
      <c r="G1730" s="318"/>
      <c r="H1730" s="323"/>
      <c r="I1730" s="93" t="s">
        <v>16</v>
      </c>
      <c r="J1730" s="325"/>
      <c r="K1730" s="77" t="s">
        <v>12</v>
      </c>
      <c r="L1730" s="13"/>
      <c r="M1730" s="13"/>
      <c r="N1730" s="13">
        <v>0.93</v>
      </c>
      <c r="O1730" s="53">
        <v>1.8379000000000001</v>
      </c>
      <c r="P1730" s="53">
        <v>0.75149999999999995</v>
      </c>
      <c r="Q1730" s="13">
        <f t="shared" si="235"/>
        <v>3.5194000000000001</v>
      </c>
      <c r="R1730" s="143"/>
      <c r="S1730" s="239"/>
    </row>
    <row r="1731" spans="1:19" ht="21">
      <c r="A1731" s="325"/>
      <c r="B1731" s="331"/>
      <c r="C1731" s="309"/>
      <c r="D1731" s="312"/>
      <c r="E1731" s="318"/>
      <c r="F1731" s="323"/>
      <c r="G1731" s="318"/>
      <c r="H1731" s="323"/>
      <c r="I1731" s="29" t="s">
        <v>196</v>
      </c>
      <c r="J1731" s="325"/>
      <c r="K1731" s="92" t="s">
        <v>11</v>
      </c>
      <c r="L1731" s="13"/>
      <c r="M1731" s="13"/>
      <c r="N1731" s="13"/>
      <c r="O1731" s="54">
        <f>O1732</f>
        <v>1.8976</v>
      </c>
      <c r="P1731" s="54">
        <f t="shared" ref="P1731" si="260">P1732</f>
        <v>1.0771999999999999</v>
      </c>
      <c r="Q1731" s="30">
        <f t="shared" si="235"/>
        <v>2.9748000000000001</v>
      </c>
      <c r="R1731" s="143"/>
      <c r="S1731" s="239"/>
    </row>
    <row r="1732" spans="1:19" ht="22.5">
      <c r="A1732" s="325"/>
      <c r="B1732" s="331"/>
      <c r="C1732" s="309"/>
      <c r="D1732" s="312"/>
      <c r="E1732" s="318"/>
      <c r="F1732" s="323"/>
      <c r="G1732" s="318"/>
      <c r="H1732" s="323"/>
      <c r="I1732" s="93" t="s">
        <v>16</v>
      </c>
      <c r="J1732" s="325"/>
      <c r="K1732" s="77" t="s">
        <v>12</v>
      </c>
      <c r="L1732" s="13"/>
      <c r="M1732" s="13"/>
      <c r="N1732" s="13">
        <v>1</v>
      </c>
      <c r="O1732" s="53">
        <v>1.8976</v>
      </c>
      <c r="P1732" s="53">
        <v>1.0771999999999999</v>
      </c>
      <c r="Q1732" s="13">
        <f t="shared" si="235"/>
        <v>3.9747999999999997</v>
      </c>
      <c r="R1732" s="143"/>
      <c r="S1732" s="239"/>
    </row>
    <row r="1733" spans="1:19" ht="52.5">
      <c r="A1733" s="325"/>
      <c r="B1733" s="331"/>
      <c r="C1733" s="309"/>
      <c r="D1733" s="312"/>
      <c r="E1733" s="318"/>
      <c r="F1733" s="323"/>
      <c r="G1733" s="318"/>
      <c r="H1733" s="323"/>
      <c r="I1733" s="249" t="s">
        <v>197</v>
      </c>
      <c r="J1733" s="325"/>
      <c r="K1733" s="92" t="s">
        <v>53</v>
      </c>
      <c r="L1733" s="13"/>
      <c r="M1733" s="13"/>
      <c r="N1733" s="13"/>
      <c r="O1733" s="54">
        <f>O1734</f>
        <v>0.74199999999999999</v>
      </c>
      <c r="P1733" s="54"/>
      <c r="Q1733" s="30">
        <f t="shared" si="235"/>
        <v>0.74199999999999999</v>
      </c>
      <c r="R1733" s="143"/>
      <c r="S1733" s="239"/>
    </row>
    <row r="1734" spans="1:19" ht="22.5">
      <c r="A1734" s="325"/>
      <c r="B1734" s="331"/>
      <c r="C1734" s="309"/>
      <c r="D1734" s="312"/>
      <c r="E1734" s="318"/>
      <c r="F1734" s="323"/>
      <c r="G1734" s="318"/>
      <c r="H1734" s="323"/>
      <c r="I1734" s="93" t="s">
        <v>16</v>
      </c>
      <c r="J1734" s="325"/>
      <c r="K1734" s="77" t="s">
        <v>12</v>
      </c>
      <c r="L1734" s="13"/>
      <c r="M1734" s="13"/>
      <c r="N1734" s="13">
        <v>3</v>
      </c>
      <c r="O1734" s="53">
        <v>0.74199999999999999</v>
      </c>
      <c r="P1734" s="53"/>
      <c r="Q1734" s="13">
        <f t="shared" si="235"/>
        <v>3.742</v>
      </c>
      <c r="R1734" s="143"/>
      <c r="S1734" s="239"/>
    </row>
    <row r="1735" spans="1:19" ht="15" customHeight="1">
      <c r="A1735" s="325">
        <v>9</v>
      </c>
      <c r="B1735" s="331" t="s">
        <v>804</v>
      </c>
      <c r="C1735" s="309"/>
      <c r="D1735" s="312"/>
      <c r="E1735" s="318"/>
      <c r="F1735" s="323"/>
      <c r="G1735" s="318"/>
      <c r="H1735" s="323"/>
      <c r="I1735" s="29" t="s">
        <v>13</v>
      </c>
      <c r="J1735" s="325">
        <v>124</v>
      </c>
      <c r="K1735" s="37"/>
      <c r="L1735" s="54"/>
      <c r="M1735" s="54"/>
      <c r="N1735" s="54">
        <f t="shared" ref="N1735:P1735" si="261">+N1736+N1741+N1743+N1745+N1749+N1747</f>
        <v>52.576400000000007</v>
      </c>
      <c r="O1735" s="54">
        <f t="shared" si="261"/>
        <v>97.102500000000006</v>
      </c>
      <c r="P1735" s="54">
        <f t="shared" si="261"/>
        <v>44.467799999999997</v>
      </c>
      <c r="Q1735" s="30">
        <f t="shared" si="235"/>
        <v>194.14670000000001</v>
      </c>
      <c r="R1735" s="143"/>
      <c r="S1735" s="239"/>
    </row>
    <row r="1736" spans="1:19" ht="42">
      <c r="A1736" s="325"/>
      <c r="B1736" s="331"/>
      <c r="C1736" s="309"/>
      <c r="D1736" s="312"/>
      <c r="E1736" s="318"/>
      <c r="F1736" s="323"/>
      <c r="G1736" s="318"/>
      <c r="H1736" s="323"/>
      <c r="I1736" s="29" t="s">
        <v>193</v>
      </c>
      <c r="J1736" s="325"/>
      <c r="K1736" s="92" t="s">
        <v>10</v>
      </c>
      <c r="L1736" s="53"/>
      <c r="M1736" s="53"/>
      <c r="N1736" s="54">
        <f t="shared" ref="N1736" si="262">N1737+N1738+N1739+N1740</f>
        <v>33.894599999999997</v>
      </c>
      <c r="O1736" s="54">
        <f>O1737+O1738+O1739+O1740</f>
        <v>63.412300000000002</v>
      </c>
      <c r="P1736" s="54">
        <f>P1737+P1738+P1739+P1740</f>
        <v>34.610500000000002</v>
      </c>
      <c r="Q1736" s="30">
        <f t="shared" si="235"/>
        <v>131.91739999999999</v>
      </c>
      <c r="R1736" s="143"/>
      <c r="S1736" s="239"/>
    </row>
    <row r="1737" spans="1:19" ht="22.5">
      <c r="A1737" s="325"/>
      <c r="B1737" s="331"/>
      <c r="C1737" s="309"/>
      <c r="D1737" s="312"/>
      <c r="E1737" s="318"/>
      <c r="F1737" s="323"/>
      <c r="G1737" s="318"/>
      <c r="H1737" s="323"/>
      <c r="I1737" s="93" t="s">
        <v>181</v>
      </c>
      <c r="J1737" s="325"/>
      <c r="K1737" s="77" t="s">
        <v>11</v>
      </c>
      <c r="L1737" s="13"/>
      <c r="M1737" s="13"/>
      <c r="N1737" s="13"/>
      <c r="O1737" s="53">
        <v>0.81899999999999995</v>
      </c>
      <c r="P1737" s="53">
        <v>0</v>
      </c>
      <c r="Q1737" s="13">
        <f t="shared" si="235"/>
        <v>0.81899999999999995</v>
      </c>
      <c r="R1737" s="143"/>
      <c r="S1737" s="239"/>
    </row>
    <row r="1738" spans="1:19" ht="22.5">
      <c r="A1738" s="325"/>
      <c r="B1738" s="331"/>
      <c r="C1738" s="309"/>
      <c r="D1738" s="312"/>
      <c r="E1738" s="318"/>
      <c r="F1738" s="323"/>
      <c r="G1738" s="318"/>
      <c r="H1738" s="323"/>
      <c r="I1738" s="93" t="s">
        <v>16</v>
      </c>
      <c r="J1738" s="325"/>
      <c r="K1738" s="77" t="s">
        <v>12</v>
      </c>
      <c r="L1738" s="13"/>
      <c r="M1738" s="13"/>
      <c r="N1738" s="13">
        <v>13.366</v>
      </c>
      <c r="O1738" s="53">
        <v>4.1969000000000003</v>
      </c>
      <c r="P1738" s="53">
        <v>34.610500000000002</v>
      </c>
      <c r="Q1738" s="13">
        <f t="shared" si="235"/>
        <v>52.173400000000001</v>
      </c>
      <c r="R1738" s="143"/>
      <c r="S1738" s="239"/>
    </row>
    <row r="1739" spans="1:19" ht="45">
      <c r="A1739" s="325"/>
      <c r="B1739" s="331"/>
      <c r="C1739" s="309"/>
      <c r="D1739" s="312"/>
      <c r="E1739" s="318"/>
      <c r="F1739" s="323"/>
      <c r="G1739" s="318"/>
      <c r="H1739" s="323"/>
      <c r="I1739" s="93" t="s">
        <v>27</v>
      </c>
      <c r="J1739" s="325"/>
      <c r="K1739" s="77" t="s">
        <v>28</v>
      </c>
      <c r="L1739" s="13"/>
      <c r="M1739" s="13"/>
      <c r="N1739" s="13">
        <v>20.528600000000001</v>
      </c>
      <c r="O1739" s="53">
        <v>57.289400000000001</v>
      </c>
      <c r="P1739" s="53"/>
      <c r="Q1739" s="13">
        <f t="shared" si="235"/>
        <v>77.817999999999998</v>
      </c>
      <c r="R1739" s="143"/>
      <c r="S1739" s="239"/>
    </row>
    <row r="1740" spans="1:19" ht="45">
      <c r="A1740" s="325"/>
      <c r="B1740" s="331"/>
      <c r="C1740" s="309"/>
      <c r="D1740" s="312"/>
      <c r="E1740" s="318"/>
      <c r="F1740" s="323"/>
      <c r="G1740" s="318"/>
      <c r="H1740" s="323"/>
      <c r="I1740" s="93" t="s">
        <v>18</v>
      </c>
      <c r="J1740" s="325"/>
      <c r="K1740" s="77" t="s">
        <v>17</v>
      </c>
      <c r="L1740" s="13"/>
      <c r="M1740" s="13"/>
      <c r="N1740" s="13"/>
      <c r="O1740" s="53">
        <v>1.107</v>
      </c>
      <c r="P1740" s="53"/>
      <c r="Q1740" s="13">
        <f t="shared" si="235"/>
        <v>1.107</v>
      </c>
      <c r="R1740" s="143"/>
      <c r="S1740" s="239"/>
    </row>
    <row r="1741" spans="1:19" ht="21">
      <c r="A1741" s="325"/>
      <c r="B1741" s="331"/>
      <c r="C1741" s="309"/>
      <c r="D1741" s="312"/>
      <c r="E1741" s="318"/>
      <c r="F1741" s="323"/>
      <c r="G1741" s="318"/>
      <c r="H1741" s="323"/>
      <c r="I1741" s="29" t="s">
        <v>194</v>
      </c>
      <c r="J1741" s="325"/>
      <c r="K1741" s="92" t="s">
        <v>52</v>
      </c>
      <c r="L1741" s="53"/>
      <c r="M1741" s="53"/>
      <c r="N1741" s="54">
        <f t="shared" ref="N1741:P1741" si="263">N1742</f>
        <v>3.88</v>
      </c>
      <c r="O1741" s="54">
        <f t="shared" si="263"/>
        <v>17.984000000000002</v>
      </c>
      <c r="P1741" s="54">
        <f t="shared" si="263"/>
        <v>5.0216000000000003</v>
      </c>
      <c r="Q1741" s="30">
        <f t="shared" si="235"/>
        <v>26.8856</v>
      </c>
      <c r="R1741" s="143"/>
      <c r="S1741" s="239"/>
    </row>
    <row r="1742" spans="1:19" ht="22.5">
      <c r="A1742" s="325"/>
      <c r="B1742" s="331"/>
      <c r="C1742" s="309"/>
      <c r="D1742" s="312"/>
      <c r="E1742" s="318"/>
      <c r="F1742" s="323"/>
      <c r="G1742" s="318"/>
      <c r="H1742" s="323"/>
      <c r="I1742" s="93" t="s">
        <v>16</v>
      </c>
      <c r="J1742" s="325"/>
      <c r="K1742" s="77" t="s">
        <v>12</v>
      </c>
      <c r="L1742" s="13"/>
      <c r="M1742" s="13"/>
      <c r="N1742" s="13">
        <v>3.88</v>
      </c>
      <c r="O1742" s="53">
        <v>17.984000000000002</v>
      </c>
      <c r="P1742" s="53">
        <v>5.0216000000000003</v>
      </c>
      <c r="Q1742" s="13">
        <f t="shared" si="235"/>
        <v>26.8856</v>
      </c>
      <c r="R1742" s="143"/>
      <c r="S1742" s="239"/>
    </row>
    <row r="1743" spans="1:19" ht="21">
      <c r="A1743" s="325"/>
      <c r="B1743" s="331"/>
      <c r="C1743" s="309"/>
      <c r="D1743" s="312"/>
      <c r="E1743" s="318"/>
      <c r="F1743" s="323"/>
      <c r="G1743" s="318"/>
      <c r="H1743" s="323"/>
      <c r="I1743" s="29" t="s">
        <v>195</v>
      </c>
      <c r="J1743" s="325"/>
      <c r="K1743" s="92" t="s">
        <v>46</v>
      </c>
      <c r="L1743" s="53"/>
      <c r="M1743" s="53"/>
      <c r="N1743" s="54">
        <f t="shared" ref="N1743" si="264">N1744</f>
        <v>1.6893</v>
      </c>
      <c r="O1743" s="54">
        <f>O1744</f>
        <v>3.67</v>
      </c>
      <c r="P1743" s="54">
        <f t="shared" ref="P1743" si="265">P1744</f>
        <v>1.5960000000000001</v>
      </c>
      <c r="Q1743" s="30">
        <f t="shared" si="235"/>
        <v>6.9553000000000003</v>
      </c>
      <c r="R1743" s="143"/>
      <c r="S1743" s="239"/>
    </row>
    <row r="1744" spans="1:19" ht="22.5">
      <c r="A1744" s="325"/>
      <c r="B1744" s="331"/>
      <c r="C1744" s="309"/>
      <c r="D1744" s="312"/>
      <c r="E1744" s="318"/>
      <c r="F1744" s="323"/>
      <c r="G1744" s="318"/>
      <c r="H1744" s="323"/>
      <c r="I1744" s="93" t="s">
        <v>16</v>
      </c>
      <c r="J1744" s="325"/>
      <c r="K1744" s="77" t="s">
        <v>12</v>
      </c>
      <c r="L1744" s="13"/>
      <c r="M1744" s="13"/>
      <c r="N1744" s="13">
        <v>1.6893</v>
      </c>
      <c r="O1744" s="53">
        <v>3.67</v>
      </c>
      <c r="P1744" s="53">
        <v>1.5960000000000001</v>
      </c>
      <c r="Q1744" s="13">
        <f t="shared" si="235"/>
        <v>6.9553000000000003</v>
      </c>
      <c r="R1744" s="143"/>
      <c r="S1744" s="239"/>
    </row>
    <row r="1745" spans="1:19" ht="21">
      <c r="A1745" s="325"/>
      <c r="B1745" s="331"/>
      <c r="C1745" s="309"/>
      <c r="D1745" s="312"/>
      <c r="E1745" s="318"/>
      <c r="F1745" s="323"/>
      <c r="G1745" s="318"/>
      <c r="H1745" s="323"/>
      <c r="I1745" s="29" t="s">
        <v>196</v>
      </c>
      <c r="J1745" s="325"/>
      <c r="K1745" s="92" t="s">
        <v>11</v>
      </c>
      <c r="L1745" s="53"/>
      <c r="M1745" s="53"/>
      <c r="N1745" s="54">
        <f t="shared" ref="N1745" si="266">N1746</f>
        <v>12.192500000000001</v>
      </c>
      <c r="O1745" s="54">
        <f>O1746</f>
        <v>6.7569999999999997</v>
      </c>
      <c r="P1745" s="54">
        <f t="shared" ref="P1745" si="267">P1746</f>
        <v>3.2397</v>
      </c>
      <c r="Q1745" s="30">
        <f t="shared" si="235"/>
        <v>22.1892</v>
      </c>
      <c r="R1745" s="143"/>
      <c r="S1745" s="239"/>
    </row>
    <row r="1746" spans="1:19" ht="22.5">
      <c r="A1746" s="325"/>
      <c r="B1746" s="331"/>
      <c r="C1746" s="309"/>
      <c r="D1746" s="312"/>
      <c r="E1746" s="318"/>
      <c r="F1746" s="323"/>
      <c r="G1746" s="318"/>
      <c r="H1746" s="323"/>
      <c r="I1746" s="93" t="s">
        <v>16</v>
      </c>
      <c r="J1746" s="325"/>
      <c r="K1746" s="77" t="s">
        <v>12</v>
      </c>
      <c r="L1746" s="13"/>
      <c r="M1746" s="13"/>
      <c r="N1746" s="13">
        <v>12.192500000000001</v>
      </c>
      <c r="O1746" s="53">
        <v>6.7569999999999997</v>
      </c>
      <c r="P1746" s="53">
        <v>3.2397</v>
      </c>
      <c r="Q1746" s="13">
        <f t="shared" si="235"/>
        <v>22.1892</v>
      </c>
      <c r="R1746" s="143"/>
      <c r="S1746" s="239"/>
    </row>
    <row r="1747" spans="1:19" ht="52.5">
      <c r="A1747" s="325"/>
      <c r="B1747" s="331"/>
      <c r="C1747" s="309"/>
      <c r="D1747" s="312"/>
      <c r="E1747" s="318"/>
      <c r="F1747" s="323"/>
      <c r="G1747" s="318"/>
      <c r="H1747" s="323"/>
      <c r="I1747" s="249" t="s">
        <v>197</v>
      </c>
      <c r="J1747" s="325"/>
      <c r="K1747" s="92" t="s">
        <v>53</v>
      </c>
      <c r="L1747" s="53"/>
      <c r="M1747" s="53"/>
      <c r="N1747" s="54">
        <f t="shared" ref="N1747" si="268">N1748</f>
        <v>0.7</v>
      </c>
      <c r="O1747" s="54">
        <f>O1748</f>
        <v>5.2792000000000003</v>
      </c>
      <c r="P1747" s="54"/>
      <c r="Q1747" s="30">
        <f t="shared" si="235"/>
        <v>5.9792000000000005</v>
      </c>
      <c r="R1747" s="143"/>
      <c r="S1747" s="239"/>
    </row>
    <row r="1748" spans="1:19" ht="22.5">
      <c r="A1748" s="325"/>
      <c r="B1748" s="331"/>
      <c r="C1748" s="309"/>
      <c r="D1748" s="312"/>
      <c r="E1748" s="318"/>
      <c r="F1748" s="323"/>
      <c r="G1748" s="318"/>
      <c r="H1748" s="323"/>
      <c r="I1748" s="93" t="s">
        <v>16</v>
      </c>
      <c r="J1748" s="325"/>
      <c r="K1748" s="77" t="s">
        <v>12</v>
      </c>
      <c r="L1748" s="13"/>
      <c r="M1748" s="13"/>
      <c r="N1748" s="13">
        <v>0.7</v>
      </c>
      <c r="O1748" s="53">
        <v>5.2792000000000003</v>
      </c>
      <c r="P1748" s="53"/>
      <c r="Q1748" s="13">
        <f t="shared" si="235"/>
        <v>5.9792000000000005</v>
      </c>
      <c r="R1748" s="143"/>
      <c r="S1748" s="239"/>
    </row>
    <row r="1749" spans="1:19" ht="21">
      <c r="A1749" s="325"/>
      <c r="B1749" s="331"/>
      <c r="C1749" s="309"/>
      <c r="D1749" s="312"/>
      <c r="E1749" s="318"/>
      <c r="F1749" s="323"/>
      <c r="G1749" s="318"/>
      <c r="H1749" s="323"/>
      <c r="I1749" s="29" t="s">
        <v>29</v>
      </c>
      <c r="J1749" s="325"/>
      <c r="K1749" s="92" t="s">
        <v>55</v>
      </c>
      <c r="L1749" s="53"/>
      <c r="M1749" s="53"/>
      <c r="N1749" s="54">
        <f t="shared" ref="N1749" si="269">N1750</f>
        <v>0.22</v>
      </c>
      <c r="O1749" s="54"/>
      <c r="P1749" s="54"/>
      <c r="Q1749" s="30">
        <f t="shared" si="235"/>
        <v>0.22</v>
      </c>
      <c r="R1749" s="143"/>
      <c r="S1749" s="239"/>
    </row>
    <row r="1750" spans="1:19" ht="22.5">
      <c r="A1750" s="325"/>
      <c r="B1750" s="331"/>
      <c r="C1750" s="309"/>
      <c r="D1750" s="312"/>
      <c r="E1750" s="318"/>
      <c r="F1750" s="323"/>
      <c r="G1750" s="318"/>
      <c r="H1750" s="323"/>
      <c r="I1750" s="93" t="s">
        <v>16</v>
      </c>
      <c r="J1750" s="325"/>
      <c r="K1750" s="77" t="s">
        <v>12</v>
      </c>
      <c r="L1750" s="13"/>
      <c r="M1750" s="13"/>
      <c r="N1750" s="13">
        <v>0.22</v>
      </c>
      <c r="O1750" s="53"/>
      <c r="P1750" s="53"/>
      <c r="Q1750" s="13">
        <f t="shared" si="235"/>
        <v>0.22</v>
      </c>
      <c r="R1750" s="143"/>
      <c r="S1750" s="239"/>
    </row>
    <row r="1751" spans="1:19" ht="15" customHeight="1">
      <c r="A1751" s="325">
        <v>10</v>
      </c>
      <c r="B1751" s="331" t="s">
        <v>805</v>
      </c>
      <c r="C1751" s="309"/>
      <c r="D1751" s="312"/>
      <c r="E1751" s="318"/>
      <c r="F1751" s="323"/>
      <c r="G1751" s="318"/>
      <c r="H1751" s="323"/>
      <c r="I1751" s="29" t="s">
        <v>13</v>
      </c>
      <c r="J1751" s="325">
        <v>124</v>
      </c>
      <c r="K1751" s="37"/>
      <c r="L1751" s="54"/>
      <c r="M1751" s="54"/>
      <c r="N1751" s="54">
        <f t="shared" ref="N1751" si="270">+N1752+N1757+N1759+N1761+N1763</f>
        <v>34.022500000000001</v>
      </c>
      <c r="O1751" s="54">
        <f>+O1752+O1757+O1759+O1761+O1763</f>
        <v>71.266499999999994</v>
      </c>
      <c r="P1751" s="54">
        <f>+P1752+P1757+P1759+P1761+P1763</f>
        <v>39.5931</v>
      </c>
      <c r="Q1751" s="30">
        <f>M1751+N1751+O1751+P1751</f>
        <v>144.88209999999998</v>
      </c>
      <c r="R1751" s="143"/>
      <c r="S1751" s="239"/>
    </row>
    <row r="1752" spans="1:19" ht="45">
      <c r="A1752" s="325"/>
      <c r="B1752" s="331"/>
      <c r="C1752" s="309"/>
      <c r="D1752" s="312"/>
      <c r="E1752" s="318"/>
      <c r="F1752" s="323"/>
      <c r="G1752" s="318"/>
      <c r="H1752" s="323"/>
      <c r="I1752" s="93" t="s">
        <v>193</v>
      </c>
      <c r="J1752" s="325"/>
      <c r="K1752" s="92" t="s">
        <v>10</v>
      </c>
      <c r="L1752" s="53"/>
      <c r="M1752" s="53"/>
      <c r="N1752" s="53">
        <f t="shared" ref="N1752" si="271">N1753+N1754+N1755+N1756</f>
        <v>25.461400000000001</v>
      </c>
      <c r="O1752" s="53">
        <f>O1753+O1754+O1755+O1756</f>
        <v>61.509100000000004</v>
      </c>
      <c r="P1752" s="53">
        <f>P1753+P1754+P1755+P1756</f>
        <v>38.8992</v>
      </c>
      <c r="Q1752" s="13">
        <f>M1752+N1752+O1752+P1752</f>
        <v>125.86969999999999</v>
      </c>
      <c r="R1752" s="143"/>
      <c r="S1752" s="239"/>
    </row>
    <row r="1753" spans="1:19" ht="22.5">
      <c r="A1753" s="325"/>
      <c r="B1753" s="331"/>
      <c r="C1753" s="309"/>
      <c r="D1753" s="312"/>
      <c r="E1753" s="318"/>
      <c r="F1753" s="323"/>
      <c r="G1753" s="318"/>
      <c r="H1753" s="323"/>
      <c r="I1753" s="93" t="s">
        <v>181</v>
      </c>
      <c r="J1753" s="325"/>
      <c r="K1753" s="77" t="s">
        <v>11</v>
      </c>
      <c r="L1753" s="13"/>
      <c r="M1753" s="13"/>
      <c r="N1753" s="13"/>
      <c r="O1753" s="53">
        <v>0.76800000000000002</v>
      </c>
      <c r="P1753" s="53"/>
      <c r="Q1753" s="13">
        <f t="shared" si="235"/>
        <v>0.76800000000000002</v>
      </c>
      <c r="R1753" s="143"/>
      <c r="S1753" s="239"/>
    </row>
    <row r="1754" spans="1:19" ht="22.5">
      <c r="A1754" s="325"/>
      <c r="B1754" s="331"/>
      <c r="C1754" s="309"/>
      <c r="D1754" s="312"/>
      <c r="E1754" s="318"/>
      <c r="F1754" s="323"/>
      <c r="G1754" s="318"/>
      <c r="H1754" s="323"/>
      <c r="I1754" s="93" t="s">
        <v>16</v>
      </c>
      <c r="J1754" s="325"/>
      <c r="K1754" s="77" t="s">
        <v>12</v>
      </c>
      <c r="L1754" s="13"/>
      <c r="M1754" s="13"/>
      <c r="N1754" s="13">
        <v>7.6130000000000004</v>
      </c>
      <c r="O1754" s="53">
        <v>14.182</v>
      </c>
      <c r="P1754" s="53">
        <v>38.8992</v>
      </c>
      <c r="Q1754" s="13">
        <f t="shared" si="235"/>
        <v>60.694200000000002</v>
      </c>
      <c r="R1754" s="143"/>
      <c r="S1754" s="239"/>
    </row>
    <row r="1755" spans="1:19" ht="45">
      <c r="A1755" s="325"/>
      <c r="B1755" s="331"/>
      <c r="C1755" s="309"/>
      <c r="D1755" s="312"/>
      <c r="E1755" s="318"/>
      <c r="F1755" s="323"/>
      <c r="G1755" s="318"/>
      <c r="H1755" s="323"/>
      <c r="I1755" s="93" t="s">
        <v>27</v>
      </c>
      <c r="J1755" s="325"/>
      <c r="K1755" s="77" t="s">
        <v>28</v>
      </c>
      <c r="L1755" s="13"/>
      <c r="M1755" s="13"/>
      <c r="N1755" s="13">
        <v>17.848400000000002</v>
      </c>
      <c r="O1755" s="53">
        <v>45.382100000000001</v>
      </c>
      <c r="P1755" s="53"/>
      <c r="Q1755" s="13">
        <f t="shared" si="235"/>
        <v>63.230500000000006</v>
      </c>
      <c r="R1755" s="143"/>
      <c r="S1755" s="239"/>
    </row>
    <row r="1756" spans="1:19" ht="45">
      <c r="A1756" s="325"/>
      <c r="B1756" s="331"/>
      <c r="C1756" s="309"/>
      <c r="D1756" s="312"/>
      <c r="E1756" s="318"/>
      <c r="F1756" s="323"/>
      <c r="G1756" s="318"/>
      <c r="H1756" s="323"/>
      <c r="I1756" s="93" t="s">
        <v>18</v>
      </c>
      <c r="J1756" s="325"/>
      <c r="K1756" s="77" t="s">
        <v>17</v>
      </c>
      <c r="L1756" s="13"/>
      <c r="M1756" s="13"/>
      <c r="N1756" s="13"/>
      <c r="O1756" s="53">
        <v>1.177</v>
      </c>
      <c r="P1756" s="53"/>
      <c r="Q1756" s="13">
        <f t="shared" si="235"/>
        <v>1.177</v>
      </c>
      <c r="R1756" s="143"/>
      <c r="S1756" s="239"/>
    </row>
    <row r="1757" spans="1:19" ht="22.5">
      <c r="A1757" s="325"/>
      <c r="B1757" s="331"/>
      <c r="C1757" s="309"/>
      <c r="D1757" s="312"/>
      <c r="E1757" s="318"/>
      <c r="F1757" s="323"/>
      <c r="G1757" s="318"/>
      <c r="H1757" s="323"/>
      <c r="I1757" s="93" t="s">
        <v>194</v>
      </c>
      <c r="J1757" s="325"/>
      <c r="K1757" s="92" t="s">
        <v>52</v>
      </c>
      <c r="L1757" s="53"/>
      <c r="M1757" s="53"/>
      <c r="N1757" s="53">
        <f t="shared" ref="N1757:P1757" si="272">N1758</f>
        <v>2.5499999999999998</v>
      </c>
      <c r="O1757" s="53">
        <f t="shared" si="272"/>
        <v>2.9815999999999998</v>
      </c>
      <c r="P1757" s="53">
        <f t="shared" si="272"/>
        <v>0</v>
      </c>
      <c r="Q1757" s="13">
        <f t="shared" si="235"/>
        <v>5.5315999999999992</v>
      </c>
      <c r="R1757" s="143"/>
      <c r="S1757" s="239"/>
    </row>
    <row r="1758" spans="1:19" ht="22.5">
      <c r="A1758" s="325"/>
      <c r="B1758" s="331"/>
      <c r="C1758" s="309"/>
      <c r="D1758" s="312"/>
      <c r="E1758" s="318"/>
      <c r="F1758" s="323"/>
      <c r="G1758" s="318"/>
      <c r="H1758" s="323"/>
      <c r="I1758" s="93" t="s">
        <v>16</v>
      </c>
      <c r="J1758" s="325"/>
      <c r="K1758" s="77" t="s">
        <v>12</v>
      </c>
      <c r="L1758" s="13"/>
      <c r="M1758" s="13"/>
      <c r="N1758" s="13">
        <v>2.5499999999999998</v>
      </c>
      <c r="O1758" s="53">
        <v>2.9815999999999998</v>
      </c>
      <c r="P1758" s="53">
        <v>0</v>
      </c>
      <c r="Q1758" s="13">
        <f t="shared" si="235"/>
        <v>5.5315999999999992</v>
      </c>
      <c r="R1758" s="143"/>
      <c r="S1758" s="239"/>
    </row>
    <row r="1759" spans="1:19" ht="22.5">
      <c r="A1759" s="325"/>
      <c r="B1759" s="331"/>
      <c r="C1759" s="309"/>
      <c r="D1759" s="312"/>
      <c r="E1759" s="318"/>
      <c r="F1759" s="323"/>
      <c r="G1759" s="318"/>
      <c r="H1759" s="323"/>
      <c r="I1759" s="93" t="s">
        <v>195</v>
      </c>
      <c r="J1759" s="325"/>
      <c r="K1759" s="92" t="s">
        <v>46</v>
      </c>
      <c r="L1759" s="53"/>
      <c r="M1759" s="53"/>
      <c r="N1759" s="53">
        <f t="shared" ref="N1759" si="273">N1760</f>
        <v>0.78800000000000003</v>
      </c>
      <c r="O1759" s="53">
        <f>O1760</f>
        <v>0.434</v>
      </c>
      <c r="P1759" s="53">
        <f t="shared" ref="P1759" si="274">P1760</f>
        <v>0</v>
      </c>
      <c r="Q1759" s="13">
        <f t="shared" si="235"/>
        <v>1.222</v>
      </c>
      <c r="R1759" s="143"/>
      <c r="S1759" s="239"/>
    </row>
    <row r="1760" spans="1:19" ht="22.5">
      <c r="A1760" s="325"/>
      <c r="B1760" s="331"/>
      <c r="C1760" s="309"/>
      <c r="D1760" s="312"/>
      <c r="E1760" s="318"/>
      <c r="F1760" s="323"/>
      <c r="G1760" s="318"/>
      <c r="H1760" s="323"/>
      <c r="I1760" s="93" t="s">
        <v>16</v>
      </c>
      <c r="J1760" s="325"/>
      <c r="K1760" s="77" t="s">
        <v>12</v>
      </c>
      <c r="L1760" s="13"/>
      <c r="M1760" s="13"/>
      <c r="N1760" s="13">
        <v>0.78800000000000003</v>
      </c>
      <c r="O1760" s="53">
        <v>0.434</v>
      </c>
      <c r="P1760" s="53">
        <v>0</v>
      </c>
      <c r="Q1760" s="13">
        <f t="shared" si="235"/>
        <v>1.222</v>
      </c>
      <c r="R1760" s="143"/>
      <c r="S1760" s="239"/>
    </row>
    <row r="1761" spans="1:19" ht="22.5">
      <c r="A1761" s="325"/>
      <c r="B1761" s="331"/>
      <c r="C1761" s="309"/>
      <c r="D1761" s="312"/>
      <c r="E1761" s="318"/>
      <c r="F1761" s="323"/>
      <c r="G1761" s="318"/>
      <c r="H1761" s="323"/>
      <c r="I1761" s="93" t="s">
        <v>196</v>
      </c>
      <c r="J1761" s="325"/>
      <c r="K1761" s="92" t="s">
        <v>11</v>
      </c>
      <c r="L1761" s="53"/>
      <c r="M1761" s="53"/>
      <c r="N1761" s="53">
        <f t="shared" ref="N1761" si="275">N1762</f>
        <v>5.2230999999999996</v>
      </c>
      <c r="O1761" s="53">
        <f>O1762</f>
        <v>2.3717999999999999</v>
      </c>
      <c r="P1761" s="53">
        <f t="shared" ref="P1761" si="276">P1762</f>
        <v>0.189</v>
      </c>
      <c r="Q1761" s="13">
        <f t="shared" si="235"/>
        <v>7.7838999999999992</v>
      </c>
      <c r="R1761" s="143"/>
      <c r="S1761" s="239"/>
    </row>
    <row r="1762" spans="1:19" ht="22.5">
      <c r="A1762" s="325"/>
      <c r="B1762" s="331"/>
      <c r="C1762" s="309"/>
      <c r="D1762" s="312"/>
      <c r="E1762" s="318"/>
      <c r="F1762" s="323"/>
      <c r="G1762" s="318"/>
      <c r="H1762" s="323"/>
      <c r="I1762" s="93" t="s">
        <v>16</v>
      </c>
      <c r="J1762" s="325"/>
      <c r="K1762" s="77" t="s">
        <v>12</v>
      </c>
      <c r="L1762" s="13"/>
      <c r="M1762" s="13"/>
      <c r="N1762" s="13">
        <v>5.2230999999999996</v>
      </c>
      <c r="O1762" s="53">
        <v>2.3717999999999999</v>
      </c>
      <c r="P1762" s="53">
        <v>0.189</v>
      </c>
      <c r="Q1762" s="13">
        <f t="shared" si="235"/>
        <v>7.7838999999999992</v>
      </c>
      <c r="R1762" s="143"/>
      <c r="S1762" s="239"/>
    </row>
    <row r="1763" spans="1:19" ht="56.25">
      <c r="A1763" s="325"/>
      <c r="B1763" s="331"/>
      <c r="C1763" s="309"/>
      <c r="D1763" s="312"/>
      <c r="E1763" s="318"/>
      <c r="F1763" s="323"/>
      <c r="G1763" s="318"/>
      <c r="H1763" s="323"/>
      <c r="I1763" s="91" t="s">
        <v>197</v>
      </c>
      <c r="J1763" s="325"/>
      <c r="K1763" s="92" t="s">
        <v>53</v>
      </c>
      <c r="L1763" s="53"/>
      <c r="M1763" s="53"/>
      <c r="N1763" s="53">
        <f t="shared" ref="N1763" si="277">N1764</f>
        <v>0</v>
      </c>
      <c r="O1763" s="53">
        <f>O1764</f>
        <v>3.97</v>
      </c>
      <c r="P1763" s="53">
        <f t="shared" ref="P1763" si="278">P1764</f>
        <v>0.50490000000000002</v>
      </c>
      <c r="Q1763" s="13">
        <f t="shared" si="235"/>
        <v>4.4748999999999999</v>
      </c>
      <c r="R1763" s="143"/>
      <c r="S1763" s="239"/>
    </row>
    <row r="1764" spans="1:19" ht="22.5">
      <c r="A1764" s="325"/>
      <c r="B1764" s="331"/>
      <c r="C1764" s="309"/>
      <c r="D1764" s="312"/>
      <c r="E1764" s="318"/>
      <c r="F1764" s="323"/>
      <c r="G1764" s="318"/>
      <c r="H1764" s="323"/>
      <c r="I1764" s="93" t="s">
        <v>16</v>
      </c>
      <c r="J1764" s="325"/>
      <c r="K1764" s="77" t="s">
        <v>12</v>
      </c>
      <c r="L1764" s="13"/>
      <c r="M1764" s="13"/>
      <c r="N1764" s="13"/>
      <c r="O1764" s="53">
        <v>3.97</v>
      </c>
      <c r="P1764" s="53">
        <v>0.50490000000000002</v>
      </c>
      <c r="Q1764" s="13">
        <f t="shared" si="235"/>
        <v>4.4748999999999999</v>
      </c>
      <c r="R1764" s="143"/>
      <c r="S1764" s="239"/>
    </row>
    <row r="1765" spans="1:19" ht="22.5" customHeight="1">
      <c r="A1765" s="325">
        <v>11</v>
      </c>
      <c r="B1765" s="331" t="s">
        <v>806</v>
      </c>
      <c r="C1765" s="309"/>
      <c r="D1765" s="312"/>
      <c r="E1765" s="318"/>
      <c r="F1765" s="323"/>
      <c r="G1765" s="318"/>
      <c r="H1765" s="323"/>
      <c r="I1765" s="29" t="s">
        <v>13</v>
      </c>
      <c r="J1765" s="325">
        <v>124</v>
      </c>
      <c r="K1765" s="37"/>
      <c r="L1765" s="54"/>
      <c r="M1765" s="54"/>
      <c r="N1765" s="54">
        <f t="shared" ref="N1765:P1765" si="279">+N1766+N1771+N1773+N1775+N1779+N1777</f>
        <v>38.660300000000007</v>
      </c>
      <c r="O1765" s="54">
        <f t="shared" si="279"/>
        <v>68.287200000000013</v>
      </c>
      <c r="P1765" s="54">
        <f t="shared" si="279"/>
        <v>36.585000000000008</v>
      </c>
      <c r="Q1765" s="30">
        <f t="shared" si="235"/>
        <v>143.53250000000003</v>
      </c>
      <c r="R1765" s="143"/>
      <c r="S1765" s="239"/>
    </row>
    <row r="1766" spans="1:19" ht="45">
      <c r="A1766" s="325"/>
      <c r="B1766" s="331"/>
      <c r="C1766" s="309"/>
      <c r="D1766" s="312"/>
      <c r="E1766" s="318"/>
      <c r="F1766" s="323"/>
      <c r="G1766" s="318"/>
      <c r="H1766" s="323"/>
      <c r="I1766" s="93" t="s">
        <v>193</v>
      </c>
      <c r="J1766" s="325"/>
      <c r="K1766" s="92" t="s">
        <v>10</v>
      </c>
      <c r="L1766" s="53"/>
      <c r="M1766" s="53"/>
      <c r="N1766" s="54">
        <f t="shared" ref="N1766" si="280">N1767+N1768+N1769+N1770</f>
        <v>33.396900000000002</v>
      </c>
      <c r="O1766" s="54">
        <f>O1767+O1768+O1769+O1770</f>
        <v>61.437000000000005</v>
      </c>
      <c r="P1766" s="54">
        <f>P1767+P1768+P1769+P1770</f>
        <v>35.713799999999999</v>
      </c>
      <c r="Q1766" s="30">
        <f t="shared" si="235"/>
        <v>130.54769999999999</v>
      </c>
      <c r="R1766" s="143"/>
      <c r="S1766" s="239"/>
    </row>
    <row r="1767" spans="1:19" ht="22.5">
      <c r="A1767" s="325"/>
      <c r="B1767" s="331"/>
      <c r="C1767" s="309"/>
      <c r="D1767" s="312"/>
      <c r="E1767" s="318"/>
      <c r="F1767" s="323"/>
      <c r="G1767" s="318"/>
      <c r="H1767" s="323"/>
      <c r="I1767" s="93" t="s">
        <v>181</v>
      </c>
      <c r="J1767" s="325"/>
      <c r="K1767" s="77" t="s">
        <v>11</v>
      </c>
      <c r="L1767" s="13"/>
      <c r="M1767" s="13"/>
      <c r="N1767" s="13"/>
      <c r="O1767" s="53">
        <v>0.69489999999999996</v>
      </c>
      <c r="P1767" s="53">
        <v>0</v>
      </c>
      <c r="Q1767" s="13">
        <f t="shared" si="235"/>
        <v>0.69489999999999996</v>
      </c>
      <c r="R1767" s="143"/>
      <c r="S1767" s="239"/>
    </row>
    <row r="1768" spans="1:19" ht="22.5">
      <c r="A1768" s="325"/>
      <c r="B1768" s="331"/>
      <c r="C1768" s="309"/>
      <c r="D1768" s="312"/>
      <c r="E1768" s="318"/>
      <c r="F1768" s="323"/>
      <c r="G1768" s="318"/>
      <c r="H1768" s="323"/>
      <c r="I1768" s="93" t="s">
        <v>16</v>
      </c>
      <c r="J1768" s="325"/>
      <c r="K1768" s="77" t="s">
        <v>12</v>
      </c>
      <c r="L1768" s="13"/>
      <c r="M1768" s="13"/>
      <c r="N1768" s="13">
        <v>13.522</v>
      </c>
      <c r="O1768" s="53">
        <v>3.6764999999999999</v>
      </c>
      <c r="P1768" s="53">
        <v>35.713799999999999</v>
      </c>
      <c r="Q1768" s="13">
        <f t="shared" si="235"/>
        <v>52.912300000000002</v>
      </c>
      <c r="R1768" s="143"/>
      <c r="S1768" s="239"/>
    </row>
    <row r="1769" spans="1:19" ht="45">
      <c r="A1769" s="325"/>
      <c r="B1769" s="331"/>
      <c r="C1769" s="309"/>
      <c r="D1769" s="312"/>
      <c r="E1769" s="318"/>
      <c r="F1769" s="323"/>
      <c r="G1769" s="318"/>
      <c r="H1769" s="323"/>
      <c r="I1769" s="93" t="s">
        <v>27</v>
      </c>
      <c r="J1769" s="325"/>
      <c r="K1769" s="77" t="s">
        <v>28</v>
      </c>
      <c r="L1769" s="13"/>
      <c r="M1769" s="13"/>
      <c r="N1769" s="13">
        <v>19.8749</v>
      </c>
      <c r="O1769" s="53">
        <v>56.006</v>
      </c>
      <c r="P1769" s="53">
        <v>0</v>
      </c>
      <c r="Q1769" s="13">
        <f t="shared" si="235"/>
        <v>75.880899999999997</v>
      </c>
      <c r="R1769" s="143"/>
      <c r="S1769" s="239"/>
    </row>
    <row r="1770" spans="1:19" ht="45">
      <c r="A1770" s="325"/>
      <c r="B1770" s="331"/>
      <c r="C1770" s="309"/>
      <c r="D1770" s="312"/>
      <c r="E1770" s="318"/>
      <c r="F1770" s="323"/>
      <c r="G1770" s="318"/>
      <c r="H1770" s="323"/>
      <c r="I1770" s="93" t="s">
        <v>18</v>
      </c>
      <c r="J1770" s="325"/>
      <c r="K1770" s="77" t="s">
        <v>17</v>
      </c>
      <c r="L1770" s="13"/>
      <c r="M1770" s="13"/>
      <c r="N1770" s="13"/>
      <c r="O1770" s="53">
        <v>1.0596000000000001</v>
      </c>
      <c r="P1770" s="53">
        <v>0</v>
      </c>
      <c r="Q1770" s="13">
        <f t="shared" si="235"/>
        <v>1.0596000000000001</v>
      </c>
      <c r="R1770" s="143"/>
      <c r="S1770" s="239"/>
    </row>
    <row r="1771" spans="1:19" ht="22.5">
      <c r="A1771" s="325"/>
      <c r="B1771" s="331"/>
      <c r="C1771" s="309"/>
      <c r="D1771" s="312"/>
      <c r="E1771" s="318"/>
      <c r="F1771" s="323"/>
      <c r="G1771" s="318"/>
      <c r="H1771" s="323"/>
      <c r="I1771" s="93" t="s">
        <v>194</v>
      </c>
      <c r="J1771" s="325"/>
      <c r="K1771" s="92" t="s">
        <v>52</v>
      </c>
      <c r="L1771" s="53"/>
      <c r="M1771" s="53"/>
      <c r="N1771" s="54">
        <f t="shared" ref="N1771:P1771" si="281">N1772</f>
        <v>1.9690000000000001</v>
      </c>
      <c r="O1771" s="54">
        <f t="shared" si="281"/>
        <v>0.6</v>
      </c>
      <c r="P1771" s="54">
        <f t="shared" si="281"/>
        <v>0.10100000000000001</v>
      </c>
      <c r="Q1771" s="30">
        <f t="shared" si="235"/>
        <v>2.67</v>
      </c>
      <c r="R1771" s="143"/>
      <c r="S1771" s="239"/>
    </row>
    <row r="1772" spans="1:19" ht="22.5">
      <c r="A1772" s="325"/>
      <c r="B1772" s="331"/>
      <c r="C1772" s="309"/>
      <c r="D1772" s="312"/>
      <c r="E1772" s="318"/>
      <c r="F1772" s="323"/>
      <c r="G1772" s="318"/>
      <c r="H1772" s="323"/>
      <c r="I1772" s="93" t="s">
        <v>16</v>
      </c>
      <c r="J1772" s="325"/>
      <c r="K1772" s="77" t="s">
        <v>12</v>
      </c>
      <c r="L1772" s="13"/>
      <c r="M1772" s="13"/>
      <c r="N1772" s="13">
        <v>1.9690000000000001</v>
      </c>
      <c r="O1772" s="53">
        <v>0.6</v>
      </c>
      <c r="P1772" s="53">
        <v>0.10100000000000001</v>
      </c>
      <c r="Q1772" s="13">
        <f t="shared" si="235"/>
        <v>2.67</v>
      </c>
      <c r="R1772" s="143"/>
      <c r="S1772" s="239"/>
    </row>
    <row r="1773" spans="1:19" ht="22.5">
      <c r="A1773" s="325"/>
      <c r="B1773" s="331"/>
      <c r="C1773" s="309"/>
      <c r="D1773" s="312"/>
      <c r="E1773" s="318"/>
      <c r="F1773" s="323"/>
      <c r="G1773" s="318"/>
      <c r="H1773" s="323"/>
      <c r="I1773" s="93" t="s">
        <v>195</v>
      </c>
      <c r="J1773" s="325"/>
      <c r="K1773" s="92" t="s">
        <v>46</v>
      </c>
      <c r="L1773" s="53"/>
      <c r="M1773" s="53"/>
      <c r="N1773" s="54">
        <f t="shared" ref="N1773" si="282">N1774</f>
        <v>0.25</v>
      </c>
      <c r="O1773" s="54">
        <f>O1774</f>
        <v>0.55000000000000004</v>
      </c>
      <c r="P1773" s="54">
        <f t="shared" ref="P1773" si="283">P1774</f>
        <v>0.14499999999999999</v>
      </c>
      <c r="Q1773" s="30">
        <f t="shared" si="235"/>
        <v>0.94500000000000006</v>
      </c>
      <c r="R1773" s="143"/>
      <c r="S1773" s="239"/>
    </row>
    <row r="1774" spans="1:19" ht="22.5">
      <c r="A1774" s="325"/>
      <c r="B1774" s="331"/>
      <c r="C1774" s="309"/>
      <c r="D1774" s="312"/>
      <c r="E1774" s="318"/>
      <c r="F1774" s="323"/>
      <c r="G1774" s="318"/>
      <c r="H1774" s="323"/>
      <c r="I1774" s="93" t="s">
        <v>16</v>
      </c>
      <c r="J1774" s="325"/>
      <c r="K1774" s="77" t="s">
        <v>12</v>
      </c>
      <c r="L1774" s="13"/>
      <c r="M1774" s="13"/>
      <c r="N1774" s="13">
        <v>0.25</v>
      </c>
      <c r="O1774" s="53">
        <v>0.55000000000000004</v>
      </c>
      <c r="P1774" s="53">
        <v>0.14499999999999999</v>
      </c>
      <c r="Q1774" s="13">
        <f t="shared" si="235"/>
        <v>0.94500000000000006</v>
      </c>
      <c r="R1774" s="143"/>
      <c r="S1774" s="239"/>
    </row>
    <row r="1775" spans="1:19" ht="22.5">
      <c r="A1775" s="325"/>
      <c r="B1775" s="331"/>
      <c r="C1775" s="309"/>
      <c r="D1775" s="312"/>
      <c r="E1775" s="318"/>
      <c r="F1775" s="323"/>
      <c r="G1775" s="318"/>
      <c r="H1775" s="323"/>
      <c r="I1775" s="93" t="s">
        <v>196</v>
      </c>
      <c r="J1775" s="325"/>
      <c r="K1775" s="92" t="s">
        <v>11</v>
      </c>
      <c r="L1775" s="53"/>
      <c r="M1775" s="53"/>
      <c r="N1775" s="54">
        <f t="shared" ref="N1775" si="284">N1776</f>
        <v>0.371</v>
      </c>
      <c r="O1775" s="54">
        <f>O1776</f>
        <v>1.2185999999999999</v>
      </c>
      <c r="P1775" s="54">
        <f t="shared" ref="P1775" si="285">P1776</f>
        <v>0.27</v>
      </c>
      <c r="Q1775" s="30">
        <f t="shared" si="235"/>
        <v>1.8595999999999999</v>
      </c>
      <c r="R1775" s="143"/>
      <c r="S1775" s="239"/>
    </row>
    <row r="1776" spans="1:19" ht="22.5">
      <c r="A1776" s="325"/>
      <c r="B1776" s="331"/>
      <c r="C1776" s="309"/>
      <c r="D1776" s="312"/>
      <c r="E1776" s="318"/>
      <c r="F1776" s="323"/>
      <c r="G1776" s="318"/>
      <c r="H1776" s="323"/>
      <c r="I1776" s="93" t="s">
        <v>16</v>
      </c>
      <c r="J1776" s="325"/>
      <c r="K1776" s="77" t="s">
        <v>12</v>
      </c>
      <c r="L1776" s="13"/>
      <c r="M1776" s="13"/>
      <c r="N1776" s="13">
        <v>0.371</v>
      </c>
      <c r="O1776" s="53">
        <v>1.2185999999999999</v>
      </c>
      <c r="P1776" s="53">
        <v>0.27</v>
      </c>
      <c r="Q1776" s="13">
        <f t="shared" si="235"/>
        <v>1.8595999999999999</v>
      </c>
      <c r="R1776" s="143"/>
      <c r="S1776" s="239"/>
    </row>
    <row r="1777" spans="1:19" ht="56.25">
      <c r="A1777" s="325"/>
      <c r="B1777" s="331"/>
      <c r="C1777" s="309"/>
      <c r="D1777" s="312"/>
      <c r="E1777" s="318"/>
      <c r="F1777" s="323"/>
      <c r="G1777" s="318"/>
      <c r="H1777" s="323"/>
      <c r="I1777" s="91" t="s">
        <v>197</v>
      </c>
      <c r="J1777" s="325"/>
      <c r="K1777" s="92" t="s">
        <v>53</v>
      </c>
      <c r="L1777" s="53"/>
      <c r="M1777" s="53"/>
      <c r="N1777" s="54">
        <f t="shared" ref="N1777" si="286">N1778</f>
        <v>2.2534000000000001</v>
      </c>
      <c r="O1777" s="54">
        <f>O1778</f>
        <v>4.4816000000000003</v>
      </c>
      <c r="P1777" s="54">
        <f t="shared" ref="P1777" si="287">P1778</f>
        <v>0.35520000000000002</v>
      </c>
      <c r="Q1777" s="30">
        <f t="shared" si="235"/>
        <v>7.0902000000000003</v>
      </c>
      <c r="R1777" s="143"/>
      <c r="S1777" s="239"/>
    </row>
    <row r="1778" spans="1:19" ht="22.5">
      <c r="A1778" s="325"/>
      <c r="B1778" s="331"/>
      <c r="C1778" s="309"/>
      <c r="D1778" s="312"/>
      <c r="E1778" s="318"/>
      <c r="F1778" s="323"/>
      <c r="G1778" s="318"/>
      <c r="H1778" s="323"/>
      <c r="I1778" s="93" t="s">
        <v>16</v>
      </c>
      <c r="J1778" s="325"/>
      <c r="K1778" s="77" t="s">
        <v>12</v>
      </c>
      <c r="L1778" s="13"/>
      <c r="M1778" s="13"/>
      <c r="N1778" s="13">
        <v>2.2534000000000001</v>
      </c>
      <c r="O1778" s="53">
        <v>4.4816000000000003</v>
      </c>
      <c r="P1778" s="53">
        <v>0.35520000000000002</v>
      </c>
      <c r="Q1778" s="13">
        <f t="shared" si="235"/>
        <v>7.0902000000000003</v>
      </c>
      <c r="R1778" s="143"/>
      <c r="S1778" s="239"/>
    </row>
    <row r="1779" spans="1:19" ht="22.5">
      <c r="A1779" s="325"/>
      <c r="B1779" s="331"/>
      <c r="C1779" s="309"/>
      <c r="D1779" s="312"/>
      <c r="E1779" s="318"/>
      <c r="F1779" s="323"/>
      <c r="G1779" s="318"/>
      <c r="H1779" s="323"/>
      <c r="I1779" s="93" t="s">
        <v>29</v>
      </c>
      <c r="J1779" s="325"/>
      <c r="K1779" s="92" t="s">
        <v>55</v>
      </c>
      <c r="L1779" s="53"/>
      <c r="M1779" s="53"/>
      <c r="N1779" s="54">
        <f t="shared" ref="N1779" si="288">N1780</f>
        <v>0.42</v>
      </c>
      <c r="O1779" s="54"/>
      <c r="P1779" s="54"/>
      <c r="Q1779" s="30">
        <f t="shared" si="235"/>
        <v>0.42</v>
      </c>
      <c r="R1779" s="143"/>
      <c r="S1779" s="239"/>
    </row>
    <row r="1780" spans="1:19" ht="22.5">
      <c r="A1780" s="325"/>
      <c r="B1780" s="331"/>
      <c r="C1780" s="309"/>
      <c r="D1780" s="312"/>
      <c r="E1780" s="318"/>
      <c r="F1780" s="323"/>
      <c r="G1780" s="318"/>
      <c r="H1780" s="323"/>
      <c r="I1780" s="93" t="s">
        <v>16</v>
      </c>
      <c r="J1780" s="325"/>
      <c r="K1780" s="77" t="s">
        <v>12</v>
      </c>
      <c r="L1780" s="13"/>
      <c r="M1780" s="13"/>
      <c r="N1780" s="13">
        <v>0.42</v>
      </c>
      <c r="O1780" s="53"/>
      <c r="P1780" s="53"/>
      <c r="Q1780" s="13">
        <f t="shared" si="235"/>
        <v>0.42</v>
      </c>
      <c r="R1780" s="143"/>
      <c r="S1780" s="239"/>
    </row>
    <row r="1781" spans="1:19" ht="15" customHeight="1">
      <c r="A1781" s="325">
        <v>12</v>
      </c>
      <c r="B1781" s="331" t="s">
        <v>807</v>
      </c>
      <c r="C1781" s="309"/>
      <c r="D1781" s="312"/>
      <c r="E1781" s="318"/>
      <c r="F1781" s="323"/>
      <c r="G1781" s="318"/>
      <c r="H1781" s="323"/>
      <c r="I1781" s="29" t="s">
        <v>13</v>
      </c>
      <c r="J1781" s="325">
        <v>124</v>
      </c>
      <c r="K1781" s="37"/>
      <c r="L1781" s="54"/>
      <c r="M1781" s="54"/>
      <c r="N1781" s="54">
        <f t="shared" ref="N1781" si="289">+N1782+N1787+N1789+N1791+N1793</f>
        <v>36.798099999999998</v>
      </c>
      <c r="O1781" s="54">
        <f>+O1782+O1787+O1789+O1791+O1793</f>
        <v>68.929999999999993</v>
      </c>
      <c r="P1781" s="54">
        <f>+P1782+P1787+P1789+P1791+P1793</f>
        <v>30.125900000000001</v>
      </c>
      <c r="Q1781" s="30">
        <f t="shared" si="235"/>
        <v>135.85399999999998</v>
      </c>
      <c r="R1781" s="143"/>
      <c r="S1781" s="239"/>
    </row>
    <row r="1782" spans="1:19" ht="42">
      <c r="A1782" s="325"/>
      <c r="B1782" s="331"/>
      <c r="C1782" s="309"/>
      <c r="D1782" s="312"/>
      <c r="E1782" s="318"/>
      <c r="F1782" s="323"/>
      <c r="G1782" s="318"/>
      <c r="H1782" s="323"/>
      <c r="I1782" s="29" t="s">
        <v>193</v>
      </c>
      <c r="J1782" s="325"/>
      <c r="K1782" s="92" t="s">
        <v>10</v>
      </c>
      <c r="L1782" s="53"/>
      <c r="M1782" s="53"/>
      <c r="N1782" s="53">
        <f t="shared" ref="N1782" si="290">N1783+N1784+N1785+N1786</f>
        <v>30.645900000000001</v>
      </c>
      <c r="O1782" s="53">
        <f>O1783+O1784+O1785+O1786</f>
        <v>61.992599999999996</v>
      </c>
      <c r="P1782" s="53">
        <f>P1783+P1784+P1785+P1786</f>
        <v>29.665900000000001</v>
      </c>
      <c r="Q1782" s="13">
        <f t="shared" si="235"/>
        <v>122.30439999999999</v>
      </c>
      <c r="R1782" s="143"/>
      <c r="S1782" s="239"/>
    </row>
    <row r="1783" spans="1:19" ht="22.5">
      <c r="A1783" s="325"/>
      <c r="B1783" s="331"/>
      <c r="C1783" s="309"/>
      <c r="D1783" s="312"/>
      <c r="E1783" s="318"/>
      <c r="F1783" s="323"/>
      <c r="G1783" s="318"/>
      <c r="H1783" s="323"/>
      <c r="I1783" s="93" t="s">
        <v>181</v>
      </c>
      <c r="J1783" s="325"/>
      <c r="K1783" s="77" t="s">
        <v>11</v>
      </c>
      <c r="L1783" s="13"/>
      <c r="M1783" s="13"/>
      <c r="N1783" s="13"/>
      <c r="O1783" s="53">
        <v>0.66400000000000003</v>
      </c>
      <c r="P1783" s="53"/>
      <c r="Q1783" s="13">
        <f t="shared" si="235"/>
        <v>0.66400000000000003</v>
      </c>
      <c r="R1783" s="143"/>
      <c r="S1783" s="239"/>
    </row>
    <row r="1784" spans="1:19" ht="22.5">
      <c r="A1784" s="325"/>
      <c r="B1784" s="331"/>
      <c r="C1784" s="309"/>
      <c r="D1784" s="312"/>
      <c r="E1784" s="318"/>
      <c r="F1784" s="323"/>
      <c r="G1784" s="318"/>
      <c r="H1784" s="323"/>
      <c r="I1784" s="93" t="s">
        <v>16</v>
      </c>
      <c r="J1784" s="325"/>
      <c r="K1784" s="77" t="s">
        <v>12</v>
      </c>
      <c r="L1784" s="13"/>
      <c r="M1784" s="13"/>
      <c r="N1784" s="13">
        <v>11.416</v>
      </c>
      <c r="O1784" s="53">
        <v>4.7816000000000001</v>
      </c>
      <c r="P1784" s="53">
        <v>29.665900000000001</v>
      </c>
      <c r="Q1784" s="13">
        <f t="shared" si="235"/>
        <v>45.863500000000002</v>
      </c>
      <c r="R1784" s="143"/>
      <c r="S1784" s="239"/>
    </row>
    <row r="1785" spans="1:19" ht="45">
      <c r="A1785" s="325"/>
      <c r="B1785" s="331"/>
      <c r="C1785" s="309"/>
      <c r="D1785" s="312"/>
      <c r="E1785" s="318"/>
      <c r="F1785" s="323"/>
      <c r="G1785" s="318"/>
      <c r="H1785" s="323"/>
      <c r="I1785" s="93" t="s">
        <v>27</v>
      </c>
      <c r="J1785" s="325"/>
      <c r="K1785" s="77" t="s">
        <v>28</v>
      </c>
      <c r="L1785" s="13"/>
      <c r="M1785" s="13"/>
      <c r="N1785" s="13">
        <v>19.229900000000001</v>
      </c>
      <c r="O1785" s="53">
        <v>55.543999999999997</v>
      </c>
      <c r="P1785" s="53"/>
      <c r="Q1785" s="13">
        <f t="shared" si="235"/>
        <v>74.773899999999998</v>
      </c>
      <c r="R1785" s="143"/>
      <c r="S1785" s="239"/>
    </row>
    <row r="1786" spans="1:19" ht="45">
      <c r="A1786" s="325"/>
      <c r="B1786" s="331"/>
      <c r="C1786" s="309"/>
      <c r="D1786" s="312"/>
      <c r="E1786" s="318"/>
      <c r="F1786" s="323"/>
      <c r="G1786" s="318"/>
      <c r="H1786" s="323"/>
      <c r="I1786" s="93" t="s">
        <v>18</v>
      </c>
      <c r="J1786" s="325"/>
      <c r="K1786" s="77" t="s">
        <v>17</v>
      </c>
      <c r="L1786" s="13"/>
      <c r="M1786" s="13"/>
      <c r="N1786" s="13"/>
      <c r="O1786" s="53">
        <v>1.0029999999999999</v>
      </c>
      <c r="P1786" s="53"/>
      <c r="Q1786" s="13">
        <f t="shared" si="235"/>
        <v>1.0029999999999999</v>
      </c>
      <c r="R1786" s="143"/>
      <c r="S1786" s="239"/>
    </row>
    <row r="1787" spans="1:19" ht="21">
      <c r="A1787" s="325"/>
      <c r="B1787" s="331"/>
      <c r="C1787" s="309"/>
      <c r="D1787" s="312"/>
      <c r="E1787" s="318"/>
      <c r="F1787" s="323"/>
      <c r="G1787" s="318"/>
      <c r="H1787" s="323"/>
      <c r="I1787" s="29" t="s">
        <v>194</v>
      </c>
      <c r="J1787" s="325"/>
      <c r="K1787" s="92" t="s">
        <v>52</v>
      </c>
      <c r="L1787" s="53"/>
      <c r="M1787" s="53"/>
      <c r="N1787" s="54">
        <f t="shared" ref="N1787:P1787" si="291">N1788</f>
        <v>0.39200000000000002</v>
      </c>
      <c r="O1787" s="54">
        <f t="shared" si="291"/>
        <v>5.9089999999999998</v>
      </c>
      <c r="P1787" s="54">
        <f t="shared" si="291"/>
        <v>0.46</v>
      </c>
      <c r="Q1787" s="30">
        <f t="shared" si="235"/>
        <v>6.7610000000000001</v>
      </c>
      <c r="R1787" s="143"/>
      <c r="S1787" s="239"/>
    </row>
    <row r="1788" spans="1:19" ht="22.5">
      <c r="A1788" s="325"/>
      <c r="B1788" s="331"/>
      <c r="C1788" s="309"/>
      <c r="D1788" s="312"/>
      <c r="E1788" s="318"/>
      <c r="F1788" s="323"/>
      <c r="G1788" s="318"/>
      <c r="H1788" s="323"/>
      <c r="I1788" s="93" t="s">
        <v>16</v>
      </c>
      <c r="J1788" s="325"/>
      <c r="K1788" s="77" t="s">
        <v>12</v>
      </c>
      <c r="L1788" s="13"/>
      <c r="M1788" s="13"/>
      <c r="N1788" s="13">
        <v>0.39200000000000002</v>
      </c>
      <c r="O1788" s="53">
        <v>5.9089999999999998</v>
      </c>
      <c r="P1788" s="53">
        <v>0.46</v>
      </c>
      <c r="Q1788" s="13">
        <f t="shared" si="235"/>
        <v>6.7610000000000001</v>
      </c>
      <c r="R1788" s="143"/>
      <c r="S1788" s="239"/>
    </row>
    <row r="1789" spans="1:19" ht="21">
      <c r="A1789" s="325"/>
      <c r="B1789" s="331"/>
      <c r="C1789" s="309"/>
      <c r="D1789" s="312"/>
      <c r="E1789" s="318"/>
      <c r="F1789" s="323"/>
      <c r="G1789" s="318"/>
      <c r="H1789" s="323"/>
      <c r="I1789" s="29" t="s">
        <v>195</v>
      </c>
      <c r="J1789" s="325"/>
      <c r="K1789" s="92" t="s">
        <v>46</v>
      </c>
      <c r="L1789" s="53"/>
      <c r="M1789" s="53"/>
      <c r="N1789" s="54">
        <f t="shared" ref="N1789" si="292">N1790</f>
        <v>1.7250000000000001</v>
      </c>
      <c r="O1789" s="54">
        <f>O1790</f>
        <v>0.8</v>
      </c>
      <c r="P1789" s="54"/>
      <c r="Q1789" s="30">
        <f t="shared" si="235"/>
        <v>2.5250000000000004</v>
      </c>
      <c r="R1789" s="143"/>
      <c r="S1789" s="239"/>
    </row>
    <row r="1790" spans="1:19" ht="22.5">
      <c r="A1790" s="325"/>
      <c r="B1790" s="331"/>
      <c r="C1790" s="309"/>
      <c r="D1790" s="312"/>
      <c r="E1790" s="318"/>
      <c r="F1790" s="323"/>
      <c r="G1790" s="318"/>
      <c r="H1790" s="323"/>
      <c r="I1790" s="93" t="s">
        <v>16</v>
      </c>
      <c r="J1790" s="325"/>
      <c r="K1790" s="77" t="s">
        <v>12</v>
      </c>
      <c r="L1790" s="13"/>
      <c r="M1790" s="13"/>
      <c r="N1790" s="13">
        <v>1.7250000000000001</v>
      </c>
      <c r="O1790" s="53">
        <v>0.8</v>
      </c>
      <c r="P1790" s="53"/>
      <c r="Q1790" s="13">
        <f t="shared" si="235"/>
        <v>2.5250000000000004</v>
      </c>
      <c r="R1790" s="143"/>
      <c r="S1790" s="239"/>
    </row>
    <row r="1791" spans="1:19" ht="21">
      <c r="A1791" s="325"/>
      <c r="B1791" s="331"/>
      <c r="C1791" s="309"/>
      <c r="D1791" s="312"/>
      <c r="E1791" s="318"/>
      <c r="F1791" s="323"/>
      <c r="G1791" s="318"/>
      <c r="H1791" s="323"/>
      <c r="I1791" s="29" t="s">
        <v>196</v>
      </c>
      <c r="J1791" s="325"/>
      <c r="K1791" s="92" t="s">
        <v>11</v>
      </c>
      <c r="L1791" s="53"/>
      <c r="M1791" s="53"/>
      <c r="N1791" s="54">
        <f t="shared" ref="N1791" si="293">N1792</f>
        <v>3.7869999999999999</v>
      </c>
      <c r="O1791" s="54">
        <f>O1792</f>
        <v>0.22839999999999999</v>
      </c>
      <c r="P1791" s="54"/>
      <c r="Q1791" s="30">
        <f t="shared" si="235"/>
        <v>4.0153999999999996</v>
      </c>
      <c r="R1791" s="143"/>
      <c r="S1791" s="239"/>
    </row>
    <row r="1792" spans="1:19" ht="22.5">
      <c r="A1792" s="325"/>
      <c r="B1792" s="331"/>
      <c r="C1792" s="309"/>
      <c r="D1792" s="312"/>
      <c r="E1792" s="318"/>
      <c r="F1792" s="323"/>
      <c r="G1792" s="318"/>
      <c r="H1792" s="323"/>
      <c r="I1792" s="93" t="s">
        <v>16</v>
      </c>
      <c r="J1792" s="325"/>
      <c r="K1792" s="77" t="s">
        <v>12</v>
      </c>
      <c r="L1792" s="13"/>
      <c r="M1792" s="13"/>
      <c r="N1792" s="13">
        <v>3.7869999999999999</v>
      </c>
      <c r="O1792" s="53">
        <v>0.22839999999999999</v>
      </c>
      <c r="P1792" s="53"/>
      <c r="Q1792" s="13">
        <f t="shared" si="235"/>
        <v>4.0153999999999996</v>
      </c>
      <c r="R1792" s="143"/>
      <c r="S1792" s="239"/>
    </row>
    <row r="1793" spans="1:19" ht="21">
      <c r="A1793" s="325"/>
      <c r="B1793" s="331"/>
      <c r="C1793" s="309"/>
      <c r="D1793" s="312"/>
      <c r="E1793" s="318"/>
      <c r="F1793" s="323"/>
      <c r="G1793" s="318"/>
      <c r="H1793" s="323"/>
      <c r="I1793" s="29" t="s">
        <v>29</v>
      </c>
      <c r="J1793" s="325"/>
      <c r="K1793" s="92" t="s">
        <v>55</v>
      </c>
      <c r="L1793" s="53"/>
      <c r="M1793" s="53"/>
      <c r="N1793" s="54">
        <f t="shared" ref="N1793" si="294">N1794</f>
        <v>0.2482</v>
      </c>
      <c r="O1793" s="54"/>
      <c r="P1793" s="54"/>
      <c r="Q1793" s="30">
        <f t="shared" si="235"/>
        <v>0.2482</v>
      </c>
      <c r="R1793" s="143"/>
      <c r="S1793" s="239"/>
    </row>
    <row r="1794" spans="1:19" ht="22.5">
      <c r="A1794" s="325"/>
      <c r="B1794" s="331"/>
      <c r="C1794" s="309"/>
      <c r="D1794" s="312"/>
      <c r="E1794" s="318"/>
      <c r="F1794" s="323"/>
      <c r="G1794" s="318"/>
      <c r="H1794" s="323"/>
      <c r="I1794" s="93" t="s">
        <v>16</v>
      </c>
      <c r="J1794" s="325"/>
      <c r="K1794" s="77" t="s">
        <v>12</v>
      </c>
      <c r="L1794" s="13"/>
      <c r="M1794" s="13"/>
      <c r="N1794" s="13">
        <v>0.2482</v>
      </c>
      <c r="O1794" s="53"/>
      <c r="P1794" s="53"/>
      <c r="Q1794" s="13">
        <f t="shared" si="235"/>
        <v>0.2482</v>
      </c>
      <c r="R1794" s="143"/>
      <c r="S1794" s="239"/>
    </row>
    <row r="1795" spans="1:19" ht="15" customHeight="1">
      <c r="A1795" s="325">
        <v>13</v>
      </c>
      <c r="B1795" s="331" t="s">
        <v>808</v>
      </c>
      <c r="C1795" s="309"/>
      <c r="D1795" s="312"/>
      <c r="E1795" s="318"/>
      <c r="F1795" s="323"/>
      <c r="G1795" s="318"/>
      <c r="H1795" s="323"/>
      <c r="I1795" s="29" t="s">
        <v>13</v>
      </c>
      <c r="J1795" s="322">
        <v>124</v>
      </c>
      <c r="K1795" s="37"/>
      <c r="L1795" s="54"/>
      <c r="M1795" s="54"/>
      <c r="N1795" s="54">
        <f t="shared" ref="N1795:P1795" si="295">+N1796+N1801+N1803+N1805+N1809+N1807</f>
        <v>29.659799999999997</v>
      </c>
      <c r="O1795" s="54">
        <f t="shared" si="295"/>
        <v>58.736499999999992</v>
      </c>
      <c r="P1795" s="54">
        <f t="shared" si="295"/>
        <v>27.72</v>
      </c>
      <c r="Q1795" s="30">
        <f t="shared" si="235"/>
        <v>116.1163</v>
      </c>
      <c r="R1795" s="143"/>
      <c r="S1795" s="239"/>
    </row>
    <row r="1796" spans="1:19" ht="42">
      <c r="A1796" s="325"/>
      <c r="B1796" s="331"/>
      <c r="C1796" s="309"/>
      <c r="D1796" s="312"/>
      <c r="E1796" s="318"/>
      <c r="F1796" s="323"/>
      <c r="G1796" s="318"/>
      <c r="H1796" s="323"/>
      <c r="I1796" s="29" t="s">
        <v>193</v>
      </c>
      <c r="J1796" s="323"/>
      <c r="K1796" s="92" t="s">
        <v>10</v>
      </c>
      <c r="L1796" s="53"/>
      <c r="M1796" s="53"/>
      <c r="N1796" s="54">
        <f t="shared" ref="N1796" si="296">N1797+N1798+N1799+N1800</f>
        <v>25.5518</v>
      </c>
      <c r="O1796" s="54">
        <f>O1797+O1798+O1799+O1800</f>
        <v>50.486799999999995</v>
      </c>
      <c r="P1796" s="54">
        <f>P1797+P1798+P1799+P1800</f>
        <v>25.547899999999998</v>
      </c>
      <c r="Q1796" s="30">
        <f t="shared" si="235"/>
        <v>101.5865</v>
      </c>
      <c r="R1796" s="143"/>
      <c r="S1796" s="239"/>
    </row>
    <row r="1797" spans="1:19" ht="22.5">
      <c r="A1797" s="325"/>
      <c r="B1797" s="331"/>
      <c r="C1797" s="309"/>
      <c r="D1797" s="312"/>
      <c r="E1797" s="318"/>
      <c r="F1797" s="323"/>
      <c r="G1797" s="318"/>
      <c r="H1797" s="323"/>
      <c r="I1797" s="93" t="s">
        <v>181</v>
      </c>
      <c r="J1797" s="323"/>
      <c r="K1797" s="77" t="s">
        <v>11</v>
      </c>
      <c r="L1797" s="13"/>
      <c r="M1797" s="13"/>
      <c r="N1797" s="13"/>
      <c r="O1797" s="53">
        <v>0.72799999999999998</v>
      </c>
      <c r="P1797" s="53"/>
      <c r="Q1797" s="13">
        <f t="shared" si="235"/>
        <v>0.72799999999999998</v>
      </c>
      <c r="R1797" s="143"/>
      <c r="S1797" s="239"/>
    </row>
    <row r="1798" spans="1:19" ht="22.5">
      <c r="A1798" s="325"/>
      <c r="B1798" s="331"/>
      <c r="C1798" s="309"/>
      <c r="D1798" s="312"/>
      <c r="E1798" s="318"/>
      <c r="F1798" s="323"/>
      <c r="G1798" s="318"/>
      <c r="H1798" s="323"/>
      <c r="I1798" s="93" t="s">
        <v>16</v>
      </c>
      <c r="J1798" s="323"/>
      <c r="K1798" s="77" t="s">
        <v>12</v>
      </c>
      <c r="L1798" s="13"/>
      <c r="M1798" s="13"/>
      <c r="N1798" s="13">
        <v>9.1210000000000004</v>
      </c>
      <c r="O1798" s="53">
        <v>1.5775999999999999</v>
      </c>
      <c r="P1798" s="53">
        <v>25.547899999999998</v>
      </c>
      <c r="Q1798" s="13">
        <f t="shared" si="235"/>
        <v>36.246499999999997</v>
      </c>
      <c r="R1798" s="143"/>
      <c r="S1798" s="239"/>
    </row>
    <row r="1799" spans="1:19" ht="45">
      <c r="A1799" s="325"/>
      <c r="B1799" s="331"/>
      <c r="C1799" s="309"/>
      <c r="D1799" s="312"/>
      <c r="E1799" s="318"/>
      <c r="F1799" s="323"/>
      <c r="G1799" s="318"/>
      <c r="H1799" s="323"/>
      <c r="I1799" s="93" t="s">
        <v>27</v>
      </c>
      <c r="J1799" s="323"/>
      <c r="K1799" s="77" t="s">
        <v>28</v>
      </c>
      <c r="L1799" s="13"/>
      <c r="M1799" s="13"/>
      <c r="N1799" s="13">
        <v>16.430800000000001</v>
      </c>
      <c r="O1799" s="53">
        <v>47.235199999999999</v>
      </c>
      <c r="P1799" s="53"/>
      <c r="Q1799" s="13">
        <f t="shared" si="235"/>
        <v>63.665999999999997</v>
      </c>
      <c r="R1799" s="143"/>
      <c r="S1799" s="239"/>
    </row>
    <row r="1800" spans="1:19" ht="45">
      <c r="A1800" s="325"/>
      <c r="B1800" s="331"/>
      <c r="C1800" s="309"/>
      <c r="D1800" s="312"/>
      <c r="E1800" s="318"/>
      <c r="F1800" s="323"/>
      <c r="G1800" s="318"/>
      <c r="H1800" s="323"/>
      <c r="I1800" s="93" t="s">
        <v>18</v>
      </c>
      <c r="J1800" s="323"/>
      <c r="K1800" s="77" t="s">
        <v>17</v>
      </c>
      <c r="L1800" s="13"/>
      <c r="M1800" s="13"/>
      <c r="N1800" s="13"/>
      <c r="O1800" s="53">
        <v>0.94599999999999995</v>
      </c>
      <c r="P1800" s="53"/>
      <c r="Q1800" s="13">
        <f t="shared" si="235"/>
        <v>0.94599999999999995</v>
      </c>
      <c r="R1800" s="143"/>
      <c r="S1800" s="239"/>
    </row>
    <row r="1801" spans="1:19" ht="21">
      <c r="A1801" s="325"/>
      <c r="B1801" s="331"/>
      <c r="C1801" s="309"/>
      <c r="D1801" s="312"/>
      <c r="E1801" s="318"/>
      <c r="F1801" s="323"/>
      <c r="G1801" s="318"/>
      <c r="H1801" s="323"/>
      <c r="I1801" s="29" t="s">
        <v>194</v>
      </c>
      <c r="J1801" s="323"/>
      <c r="K1801" s="92" t="s">
        <v>52</v>
      </c>
      <c r="L1801" s="53"/>
      <c r="M1801" s="53"/>
      <c r="N1801" s="54">
        <f t="shared" ref="N1801" si="297">N1802</f>
        <v>0.2</v>
      </c>
      <c r="O1801" s="54">
        <f>O1802</f>
        <v>0.625</v>
      </c>
      <c r="P1801" s="54"/>
      <c r="Q1801" s="30">
        <f t="shared" si="235"/>
        <v>0.82499999999999996</v>
      </c>
      <c r="R1801" s="143"/>
      <c r="S1801" s="239"/>
    </row>
    <row r="1802" spans="1:19" ht="22.5">
      <c r="A1802" s="325"/>
      <c r="B1802" s="331"/>
      <c r="C1802" s="309"/>
      <c r="D1802" s="312"/>
      <c r="E1802" s="318"/>
      <c r="F1802" s="323"/>
      <c r="G1802" s="318"/>
      <c r="H1802" s="323"/>
      <c r="I1802" s="93" t="s">
        <v>16</v>
      </c>
      <c r="J1802" s="323"/>
      <c r="K1802" s="77" t="s">
        <v>12</v>
      </c>
      <c r="L1802" s="13"/>
      <c r="M1802" s="13"/>
      <c r="N1802" s="13">
        <v>0.2</v>
      </c>
      <c r="O1802" s="53">
        <v>0.625</v>
      </c>
      <c r="P1802" s="53"/>
      <c r="Q1802" s="13">
        <f t="shared" si="235"/>
        <v>0.82499999999999996</v>
      </c>
      <c r="R1802" s="143"/>
      <c r="S1802" s="239"/>
    </row>
    <row r="1803" spans="1:19" ht="21">
      <c r="A1803" s="325"/>
      <c r="B1803" s="331"/>
      <c r="C1803" s="309"/>
      <c r="D1803" s="312"/>
      <c r="E1803" s="318"/>
      <c r="F1803" s="323"/>
      <c r="G1803" s="318"/>
      <c r="H1803" s="323"/>
      <c r="I1803" s="29" t="s">
        <v>195</v>
      </c>
      <c r="J1803" s="323"/>
      <c r="K1803" s="92" t="s">
        <v>46</v>
      </c>
      <c r="L1803" s="54"/>
      <c r="M1803" s="54"/>
      <c r="N1803" s="54">
        <f t="shared" ref="N1803" si="298">N1804</f>
        <v>0.13</v>
      </c>
      <c r="O1803" s="54">
        <f>O1804</f>
        <v>0.35649999999999998</v>
      </c>
      <c r="P1803" s="54">
        <f t="shared" ref="P1803" si="299">P1804</f>
        <v>0.2107</v>
      </c>
      <c r="Q1803" s="30">
        <f t="shared" si="235"/>
        <v>0.69720000000000004</v>
      </c>
      <c r="R1803" s="143"/>
      <c r="S1803" s="239"/>
    </row>
    <row r="1804" spans="1:19" ht="22.5">
      <c r="A1804" s="325"/>
      <c r="B1804" s="331"/>
      <c r="C1804" s="309"/>
      <c r="D1804" s="312"/>
      <c r="E1804" s="318"/>
      <c r="F1804" s="323"/>
      <c r="G1804" s="318"/>
      <c r="H1804" s="323"/>
      <c r="I1804" s="93" t="s">
        <v>16</v>
      </c>
      <c r="J1804" s="323"/>
      <c r="K1804" s="77" t="s">
        <v>12</v>
      </c>
      <c r="L1804" s="13"/>
      <c r="M1804" s="13"/>
      <c r="N1804" s="13">
        <v>0.13</v>
      </c>
      <c r="O1804" s="53">
        <v>0.35649999999999998</v>
      </c>
      <c r="P1804" s="53">
        <v>0.2107</v>
      </c>
      <c r="Q1804" s="13">
        <f t="shared" si="235"/>
        <v>0.69720000000000004</v>
      </c>
      <c r="R1804" s="143"/>
      <c r="S1804" s="239"/>
    </row>
    <row r="1805" spans="1:19" ht="21">
      <c r="A1805" s="325"/>
      <c r="B1805" s="331"/>
      <c r="C1805" s="309"/>
      <c r="D1805" s="312"/>
      <c r="E1805" s="318"/>
      <c r="F1805" s="323"/>
      <c r="G1805" s="318"/>
      <c r="H1805" s="323"/>
      <c r="I1805" s="29" t="s">
        <v>196</v>
      </c>
      <c r="J1805" s="323"/>
      <c r="K1805" s="92" t="s">
        <v>11</v>
      </c>
      <c r="L1805" s="54"/>
      <c r="M1805" s="54"/>
      <c r="N1805" s="54">
        <f t="shared" ref="N1805" si="300">N1806</f>
        <v>1.651</v>
      </c>
      <c r="O1805" s="54">
        <f>O1806</f>
        <v>0.68100000000000005</v>
      </c>
      <c r="P1805" s="54">
        <f t="shared" ref="P1805" si="301">P1806</f>
        <v>0.09</v>
      </c>
      <c r="Q1805" s="30">
        <f t="shared" si="235"/>
        <v>2.4219999999999997</v>
      </c>
      <c r="R1805" s="143"/>
      <c r="S1805" s="239"/>
    </row>
    <row r="1806" spans="1:19" ht="22.5">
      <c r="A1806" s="325"/>
      <c r="B1806" s="331"/>
      <c r="C1806" s="309"/>
      <c r="D1806" s="312"/>
      <c r="E1806" s="318"/>
      <c r="F1806" s="323"/>
      <c r="G1806" s="318"/>
      <c r="H1806" s="323"/>
      <c r="I1806" s="93" t="s">
        <v>16</v>
      </c>
      <c r="J1806" s="323"/>
      <c r="K1806" s="77" t="s">
        <v>12</v>
      </c>
      <c r="L1806" s="13"/>
      <c r="M1806" s="13"/>
      <c r="N1806" s="13">
        <v>1.651</v>
      </c>
      <c r="O1806" s="53">
        <v>0.68100000000000005</v>
      </c>
      <c r="P1806" s="53">
        <v>0.09</v>
      </c>
      <c r="Q1806" s="13">
        <f t="shared" si="235"/>
        <v>2.4219999999999997</v>
      </c>
      <c r="R1806" s="143"/>
      <c r="S1806" s="239"/>
    </row>
    <row r="1807" spans="1:19" ht="56.25">
      <c r="A1807" s="325"/>
      <c r="B1807" s="331"/>
      <c r="C1807" s="309"/>
      <c r="D1807" s="312"/>
      <c r="E1807" s="318"/>
      <c r="F1807" s="323"/>
      <c r="G1807" s="318"/>
      <c r="H1807" s="323"/>
      <c r="I1807" s="91" t="s">
        <v>197</v>
      </c>
      <c r="J1807" s="323"/>
      <c r="K1807" s="92" t="s">
        <v>53</v>
      </c>
      <c r="L1807" s="53"/>
      <c r="M1807" s="53"/>
      <c r="N1807" s="53">
        <f t="shared" ref="N1807" si="302">N1808</f>
        <v>1.994</v>
      </c>
      <c r="O1807" s="53">
        <f>O1808</f>
        <v>6.5872000000000002</v>
      </c>
      <c r="P1807" s="53">
        <f t="shared" ref="P1807" si="303">P1808</f>
        <v>1.8714</v>
      </c>
      <c r="Q1807" s="13">
        <f t="shared" si="235"/>
        <v>10.4526</v>
      </c>
      <c r="R1807" s="143"/>
      <c r="S1807" s="239"/>
    </row>
    <row r="1808" spans="1:19" ht="22.5">
      <c r="A1808" s="325"/>
      <c r="B1808" s="331"/>
      <c r="C1808" s="309"/>
      <c r="D1808" s="312"/>
      <c r="E1808" s="318"/>
      <c r="F1808" s="323"/>
      <c r="G1808" s="318"/>
      <c r="H1808" s="323"/>
      <c r="I1808" s="93" t="s">
        <v>16</v>
      </c>
      <c r="J1808" s="323"/>
      <c r="K1808" s="77" t="s">
        <v>12</v>
      </c>
      <c r="L1808" s="13"/>
      <c r="M1808" s="13"/>
      <c r="N1808" s="13">
        <v>1.994</v>
      </c>
      <c r="O1808" s="53">
        <v>6.5872000000000002</v>
      </c>
      <c r="P1808" s="53">
        <v>1.8714</v>
      </c>
      <c r="Q1808" s="13">
        <f t="shared" si="235"/>
        <v>10.4526</v>
      </c>
      <c r="R1808" s="143"/>
      <c r="S1808" s="239"/>
    </row>
    <row r="1809" spans="1:19" ht="21">
      <c r="A1809" s="325"/>
      <c r="B1809" s="331"/>
      <c r="C1809" s="309"/>
      <c r="D1809" s="312"/>
      <c r="E1809" s="318"/>
      <c r="F1809" s="323"/>
      <c r="G1809" s="318"/>
      <c r="H1809" s="323"/>
      <c r="I1809" s="29" t="s">
        <v>29</v>
      </c>
      <c r="J1809" s="323"/>
      <c r="K1809" s="92" t="s">
        <v>55</v>
      </c>
      <c r="L1809" s="53"/>
      <c r="M1809" s="53"/>
      <c r="N1809" s="54">
        <f t="shared" ref="N1809" si="304">N1810</f>
        <v>0.13300000000000001</v>
      </c>
      <c r="O1809" s="54"/>
      <c r="P1809" s="54"/>
      <c r="Q1809" s="30">
        <f t="shared" si="235"/>
        <v>0.13300000000000001</v>
      </c>
      <c r="R1809" s="143"/>
      <c r="S1809" s="239"/>
    </row>
    <row r="1810" spans="1:19" ht="22.5">
      <c r="A1810" s="325"/>
      <c r="B1810" s="331"/>
      <c r="C1810" s="309"/>
      <c r="D1810" s="312"/>
      <c r="E1810" s="318"/>
      <c r="F1810" s="323"/>
      <c r="G1810" s="318"/>
      <c r="H1810" s="323"/>
      <c r="I1810" s="93" t="s">
        <v>16</v>
      </c>
      <c r="J1810" s="324"/>
      <c r="K1810" s="77" t="s">
        <v>12</v>
      </c>
      <c r="L1810" s="13"/>
      <c r="M1810" s="13"/>
      <c r="N1810" s="13">
        <v>0.13300000000000001</v>
      </c>
      <c r="O1810" s="53"/>
      <c r="P1810" s="53"/>
      <c r="Q1810" s="13">
        <f t="shared" si="235"/>
        <v>0.13300000000000001</v>
      </c>
      <c r="R1810" s="143"/>
      <c r="S1810" s="239"/>
    </row>
    <row r="1811" spans="1:19">
      <c r="A1811" s="325">
        <v>14</v>
      </c>
      <c r="B1811" s="331" t="s">
        <v>809</v>
      </c>
      <c r="C1811" s="309"/>
      <c r="D1811" s="312"/>
      <c r="E1811" s="318"/>
      <c r="F1811" s="323"/>
      <c r="G1811" s="318"/>
      <c r="H1811" s="323"/>
      <c r="I1811" s="29" t="s">
        <v>13</v>
      </c>
      <c r="J1811" s="322">
        <v>124</v>
      </c>
      <c r="K1811" s="37"/>
      <c r="L1811" s="54"/>
      <c r="M1811" s="54"/>
      <c r="N1811" s="54">
        <f t="shared" ref="N1811" si="305">+N1812+N1817+N1819+N1821+N1823</f>
        <v>23.778600000000004</v>
      </c>
      <c r="O1811" s="54">
        <f>+O1812+O1817+O1819+O1821+O1823</f>
        <v>43.657399999999996</v>
      </c>
      <c r="P1811" s="54">
        <f>+P1812+P1817+P1819+P1821+P1823</f>
        <v>23.790699999999998</v>
      </c>
      <c r="Q1811" s="30">
        <f t="shared" si="235"/>
        <v>91.226700000000008</v>
      </c>
      <c r="R1811" s="143"/>
      <c r="S1811" s="239"/>
    </row>
    <row r="1812" spans="1:19" ht="42">
      <c r="A1812" s="325"/>
      <c r="B1812" s="331"/>
      <c r="C1812" s="309"/>
      <c r="D1812" s="312"/>
      <c r="E1812" s="318"/>
      <c r="F1812" s="323"/>
      <c r="G1812" s="318"/>
      <c r="H1812" s="323"/>
      <c r="I1812" s="29" t="s">
        <v>193</v>
      </c>
      <c r="J1812" s="323"/>
      <c r="K1812" s="92" t="s">
        <v>10</v>
      </c>
      <c r="L1812" s="53"/>
      <c r="M1812" s="53"/>
      <c r="N1812" s="54">
        <f t="shared" ref="N1812" si="306">N1813+N1814+N1815+N1816</f>
        <v>22.001600000000003</v>
      </c>
      <c r="O1812" s="54">
        <f>O1813+O1814+O1815+O1816</f>
        <v>40.737400000000001</v>
      </c>
      <c r="P1812" s="54">
        <f>P1813+P1814+P1815+P1816</f>
        <v>22.785699999999999</v>
      </c>
      <c r="Q1812" s="30">
        <f t="shared" si="235"/>
        <v>85.524699999999996</v>
      </c>
      <c r="R1812" s="143"/>
      <c r="S1812" s="239"/>
    </row>
    <row r="1813" spans="1:19" ht="22.5">
      <c r="A1813" s="325"/>
      <c r="B1813" s="331"/>
      <c r="C1813" s="309"/>
      <c r="D1813" s="312"/>
      <c r="E1813" s="318"/>
      <c r="F1813" s="323"/>
      <c r="G1813" s="318"/>
      <c r="H1813" s="323"/>
      <c r="I1813" s="93" t="s">
        <v>181</v>
      </c>
      <c r="J1813" s="323"/>
      <c r="K1813" s="77" t="s">
        <v>11</v>
      </c>
      <c r="L1813" s="13"/>
      <c r="M1813" s="13"/>
      <c r="N1813" s="13"/>
      <c r="O1813" s="53">
        <v>0.57799999999999996</v>
      </c>
      <c r="P1813" s="53"/>
      <c r="Q1813" s="13">
        <f t="shared" si="235"/>
        <v>0.57799999999999996</v>
      </c>
      <c r="R1813" s="143"/>
      <c r="S1813" s="239"/>
    </row>
    <row r="1814" spans="1:19" ht="22.5">
      <c r="A1814" s="325"/>
      <c r="B1814" s="331"/>
      <c r="C1814" s="309"/>
      <c r="D1814" s="312"/>
      <c r="E1814" s="318"/>
      <c r="F1814" s="323"/>
      <c r="G1814" s="318"/>
      <c r="H1814" s="323"/>
      <c r="I1814" s="93" t="s">
        <v>16</v>
      </c>
      <c r="J1814" s="323"/>
      <c r="K1814" s="77" t="s">
        <v>12</v>
      </c>
      <c r="L1814" s="13"/>
      <c r="M1814" s="13"/>
      <c r="N1814" s="13">
        <v>8.9120000000000008</v>
      </c>
      <c r="O1814" s="53">
        <v>0.8982</v>
      </c>
      <c r="P1814" s="53">
        <v>22.785699999999999</v>
      </c>
      <c r="Q1814" s="13">
        <f t="shared" si="235"/>
        <v>32.5959</v>
      </c>
      <c r="R1814" s="143"/>
      <c r="S1814" s="239"/>
    </row>
    <row r="1815" spans="1:19" ht="45">
      <c r="A1815" s="325"/>
      <c r="B1815" s="331"/>
      <c r="C1815" s="309"/>
      <c r="D1815" s="312"/>
      <c r="E1815" s="318"/>
      <c r="F1815" s="323"/>
      <c r="G1815" s="318"/>
      <c r="H1815" s="323"/>
      <c r="I1815" s="93" t="s">
        <v>27</v>
      </c>
      <c r="J1815" s="323"/>
      <c r="K1815" s="77" t="s">
        <v>28</v>
      </c>
      <c r="L1815" s="13"/>
      <c r="M1815" s="13"/>
      <c r="N1815" s="13">
        <v>13.089600000000001</v>
      </c>
      <c r="O1815" s="53">
        <v>38.596200000000003</v>
      </c>
      <c r="P1815" s="53"/>
      <c r="Q1815" s="13">
        <f t="shared" si="235"/>
        <v>51.6858</v>
      </c>
      <c r="R1815" s="143"/>
      <c r="S1815" s="239"/>
    </row>
    <row r="1816" spans="1:19" ht="45">
      <c r="A1816" s="325"/>
      <c r="B1816" s="331"/>
      <c r="C1816" s="309"/>
      <c r="D1816" s="312"/>
      <c r="E1816" s="318"/>
      <c r="F1816" s="323"/>
      <c r="G1816" s="318"/>
      <c r="H1816" s="323"/>
      <c r="I1816" s="93" t="s">
        <v>18</v>
      </c>
      <c r="J1816" s="323"/>
      <c r="K1816" s="77" t="s">
        <v>17</v>
      </c>
      <c r="L1816" s="13"/>
      <c r="M1816" s="13"/>
      <c r="N1816" s="13"/>
      <c r="O1816" s="53">
        <v>0.66500000000000004</v>
      </c>
      <c r="P1816" s="53"/>
      <c r="Q1816" s="13">
        <f t="shared" si="235"/>
        <v>0.66500000000000004</v>
      </c>
      <c r="R1816" s="143"/>
      <c r="S1816" s="239"/>
    </row>
    <row r="1817" spans="1:19" ht="21">
      <c r="A1817" s="325"/>
      <c r="B1817" s="331"/>
      <c r="C1817" s="309"/>
      <c r="D1817" s="312"/>
      <c r="E1817" s="318"/>
      <c r="F1817" s="323"/>
      <c r="G1817" s="318"/>
      <c r="H1817" s="323"/>
      <c r="I1817" s="29" t="s">
        <v>194</v>
      </c>
      <c r="J1817" s="323"/>
      <c r="K1817" s="92" t="s">
        <v>52</v>
      </c>
      <c r="L1817" s="53"/>
      <c r="M1817" s="53"/>
      <c r="N1817" s="54">
        <f t="shared" ref="N1817" si="307">N1818</f>
        <v>0.75</v>
      </c>
      <c r="O1817" s="54">
        <f>O1818</f>
        <v>1.0620000000000001</v>
      </c>
      <c r="P1817" s="54">
        <f t="shared" ref="P1817" si="308">P1818</f>
        <v>0.19700000000000001</v>
      </c>
      <c r="Q1817" s="30">
        <f t="shared" si="235"/>
        <v>2.0089999999999999</v>
      </c>
      <c r="R1817" s="143"/>
      <c r="S1817" s="239"/>
    </row>
    <row r="1818" spans="1:19" ht="22.5">
      <c r="A1818" s="325"/>
      <c r="B1818" s="331"/>
      <c r="C1818" s="309"/>
      <c r="D1818" s="312"/>
      <c r="E1818" s="318"/>
      <c r="F1818" s="323"/>
      <c r="G1818" s="318"/>
      <c r="H1818" s="323"/>
      <c r="I1818" s="93" t="s">
        <v>16</v>
      </c>
      <c r="J1818" s="323"/>
      <c r="K1818" s="77" t="s">
        <v>12</v>
      </c>
      <c r="L1818" s="13"/>
      <c r="M1818" s="13"/>
      <c r="N1818" s="13">
        <v>0.75</v>
      </c>
      <c r="O1818" s="53">
        <v>1.0620000000000001</v>
      </c>
      <c r="P1818" s="53">
        <v>0.19700000000000001</v>
      </c>
      <c r="Q1818" s="13">
        <f t="shared" si="235"/>
        <v>2.0089999999999999</v>
      </c>
      <c r="R1818" s="143"/>
      <c r="S1818" s="239"/>
    </row>
    <row r="1819" spans="1:19" ht="21">
      <c r="A1819" s="325"/>
      <c r="B1819" s="331"/>
      <c r="C1819" s="309"/>
      <c r="D1819" s="312"/>
      <c r="E1819" s="318"/>
      <c r="F1819" s="323"/>
      <c r="G1819" s="318"/>
      <c r="H1819" s="323"/>
      <c r="I1819" s="29" t="s">
        <v>195</v>
      </c>
      <c r="J1819" s="323"/>
      <c r="K1819" s="92" t="s">
        <v>46</v>
      </c>
      <c r="L1819" s="53"/>
      <c r="M1819" s="53"/>
      <c r="N1819" s="54">
        <f t="shared" ref="N1819" si="309">N1820</f>
        <v>0.27</v>
      </c>
      <c r="O1819" s="54">
        <f>O1820</f>
        <v>0.157</v>
      </c>
      <c r="P1819" s="54"/>
      <c r="Q1819" s="30">
        <f t="shared" si="235"/>
        <v>0.42700000000000005</v>
      </c>
      <c r="R1819" s="143"/>
      <c r="S1819" s="239"/>
    </row>
    <row r="1820" spans="1:19" ht="22.5">
      <c r="A1820" s="325"/>
      <c r="B1820" s="331"/>
      <c r="C1820" s="309"/>
      <c r="D1820" s="312"/>
      <c r="E1820" s="318"/>
      <c r="F1820" s="323"/>
      <c r="G1820" s="318"/>
      <c r="H1820" s="323"/>
      <c r="I1820" s="93" t="s">
        <v>16</v>
      </c>
      <c r="J1820" s="323"/>
      <c r="K1820" s="77" t="s">
        <v>12</v>
      </c>
      <c r="L1820" s="13"/>
      <c r="M1820" s="13"/>
      <c r="N1820" s="13">
        <v>0.27</v>
      </c>
      <c r="O1820" s="53">
        <v>0.157</v>
      </c>
      <c r="P1820" s="53"/>
      <c r="Q1820" s="13">
        <f t="shared" si="235"/>
        <v>0.42700000000000005</v>
      </c>
      <c r="R1820" s="143"/>
      <c r="S1820" s="239"/>
    </row>
    <row r="1821" spans="1:19" ht="21">
      <c r="A1821" s="325"/>
      <c r="B1821" s="331"/>
      <c r="C1821" s="309"/>
      <c r="D1821" s="312"/>
      <c r="E1821" s="318"/>
      <c r="F1821" s="323"/>
      <c r="G1821" s="318"/>
      <c r="H1821" s="323"/>
      <c r="I1821" s="29" t="s">
        <v>196</v>
      </c>
      <c r="J1821" s="323"/>
      <c r="K1821" s="92" t="s">
        <v>11</v>
      </c>
      <c r="L1821" s="53"/>
      <c r="M1821" s="53"/>
      <c r="N1821" s="54">
        <f t="shared" ref="N1821" si="310">N1822</f>
        <v>0.75700000000000001</v>
      </c>
      <c r="O1821" s="54">
        <f>O1822</f>
        <v>1.42</v>
      </c>
      <c r="P1821" s="54">
        <f t="shared" ref="P1821" si="311">P1822</f>
        <v>0.80800000000000005</v>
      </c>
      <c r="Q1821" s="30">
        <f t="shared" si="235"/>
        <v>2.9850000000000003</v>
      </c>
      <c r="R1821" s="143"/>
      <c r="S1821" s="239"/>
    </row>
    <row r="1822" spans="1:19" ht="22.5">
      <c r="A1822" s="325"/>
      <c r="B1822" s="331"/>
      <c r="C1822" s="309"/>
      <c r="D1822" s="312"/>
      <c r="E1822" s="318"/>
      <c r="F1822" s="323"/>
      <c r="G1822" s="318"/>
      <c r="H1822" s="323"/>
      <c r="I1822" s="93" t="s">
        <v>16</v>
      </c>
      <c r="J1822" s="323"/>
      <c r="K1822" s="77" t="s">
        <v>12</v>
      </c>
      <c r="L1822" s="13"/>
      <c r="M1822" s="13"/>
      <c r="N1822" s="13">
        <v>0.75700000000000001</v>
      </c>
      <c r="O1822" s="53">
        <v>1.42</v>
      </c>
      <c r="P1822" s="53">
        <v>0.80800000000000005</v>
      </c>
      <c r="Q1822" s="13">
        <f t="shared" si="235"/>
        <v>2.9850000000000003</v>
      </c>
      <c r="R1822" s="143"/>
      <c r="S1822" s="239"/>
    </row>
    <row r="1823" spans="1:19" ht="52.5">
      <c r="A1823" s="325"/>
      <c r="B1823" s="331"/>
      <c r="C1823" s="309"/>
      <c r="D1823" s="312"/>
      <c r="E1823" s="318"/>
      <c r="F1823" s="323"/>
      <c r="G1823" s="318"/>
      <c r="H1823" s="323"/>
      <c r="I1823" s="249" t="s">
        <v>197</v>
      </c>
      <c r="J1823" s="323"/>
      <c r="K1823" s="92" t="s">
        <v>53</v>
      </c>
      <c r="L1823" s="53"/>
      <c r="M1823" s="53"/>
      <c r="N1823" s="54">
        <f t="shared" ref="N1823" si="312">N1824</f>
        <v>0</v>
      </c>
      <c r="O1823" s="54">
        <f>O1824</f>
        <v>0.28100000000000003</v>
      </c>
      <c r="P1823" s="54"/>
      <c r="Q1823" s="30">
        <f t="shared" si="235"/>
        <v>0.28100000000000003</v>
      </c>
      <c r="R1823" s="143"/>
      <c r="S1823" s="239"/>
    </row>
    <row r="1824" spans="1:19" ht="22.5">
      <c r="A1824" s="325"/>
      <c r="B1824" s="331"/>
      <c r="C1824" s="309"/>
      <c r="D1824" s="312"/>
      <c r="E1824" s="318"/>
      <c r="F1824" s="323"/>
      <c r="G1824" s="318"/>
      <c r="H1824" s="323"/>
      <c r="I1824" s="93" t="s">
        <v>16</v>
      </c>
      <c r="J1824" s="324"/>
      <c r="K1824" s="77" t="s">
        <v>12</v>
      </c>
      <c r="L1824" s="13"/>
      <c r="M1824" s="13"/>
      <c r="N1824" s="13"/>
      <c r="O1824" s="53">
        <v>0.28100000000000003</v>
      </c>
      <c r="P1824" s="53"/>
      <c r="Q1824" s="13">
        <f t="shared" si="235"/>
        <v>0.28100000000000003</v>
      </c>
      <c r="R1824" s="143"/>
      <c r="S1824" s="239"/>
    </row>
    <row r="1825" spans="1:19" ht="22.5" customHeight="1">
      <c r="A1825" s="325">
        <v>15</v>
      </c>
      <c r="B1825" s="331" t="s">
        <v>810</v>
      </c>
      <c r="C1825" s="309"/>
      <c r="D1825" s="312"/>
      <c r="E1825" s="318"/>
      <c r="F1825" s="323"/>
      <c r="G1825" s="318"/>
      <c r="H1825" s="323"/>
      <c r="I1825" s="29" t="s">
        <v>13</v>
      </c>
      <c r="J1825" s="325">
        <v>124</v>
      </c>
      <c r="K1825" s="231"/>
      <c r="L1825" s="94"/>
      <c r="M1825" s="94"/>
      <c r="N1825" s="94">
        <f t="shared" ref="N1825:P1825" si="313">+N1826+N1831+N1833+N1837+N1835</f>
        <v>36.139299999999999</v>
      </c>
      <c r="O1825" s="94">
        <f t="shared" si="313"/>
        <v>52.7346</v>
      </c>
      <c r="P1825" s="94">
        <f t="shared" si="313"/>
        <v>27.656699999999997</v>
      </c>
      <c r="Q1825" s="95">
        <f t="shared" si="235"/>
        <v>116.53059999999999</v>
      </c>
      <c r="R1825" s="143"/>
      <c r="S1825" s="239"/>
    </row>
    <row r="1826" spans="1:19" ht="42">
      <c r="A1826" s="325"/>
      <c r="B1826" s="331"/>
      <c r="C1826" s="309"/>
      <c r="D1826" s="312"/>
      <c r="E1826" s="318"/>
      <c r="F1826" s="323"/>
      <c r="G1826" s="318"/>
      <c r="H1826" s="323"/>
      <c r="I1826" s="29" t="s">
        <v>193</v>
      </c>
      <c r="J1826" s="325"/>
      <c r="K1826" s="92" t="s">
        <v>10</v>
      </c>
      <c r="L1826" s="53"/>
      <c r="M1826" s="53"/>
      <c r="N1826" s="54">
        <f t="shared" ref="N1826" si="314">N1827+N1828+N1829+N1830</f>
        <v>24.949300000000001</v>
      </c>
      <c r="O1826" s="54">
        <f>O1827+O1828+O1829+O1830</f>
        <v>50.666600000000003</v>
      </c>
      <c r="P1826" s="54">
        <f>P1827+P1828+P1829+P1830</f>
        <v>27.076699999999999</v>
      </c>
      <c r="Q1826" s="30">
        <f t="shared" si="235"/>
        <v>102.69260000000001</v>
      </c>
      <c r="R1826" s="143"/>
      <c r="S1826" s="239"/>
    </row>
    <row r="1827" spans="1:19" ht="22.5">
      <c r="A1827" s="325"/>
      <c r="B1827" s="331"/>
      <c r="C1827" s="309"/>
      <c r="D1827" s="312"/>
      <c r="E1827" s="318"/>
      <c r="F1827" s="323"/>
      <c r="G1827" s="318"/>
      <c r="H1827" s="323"/>
      <c r="I1827" s="93" t="s">
        <v>181</v>
      </c>
      <c r="J1827" s="325"/>
      <c r="K1827" s="77" t="s">
        <v>11</v>
      </c>
      <c r="L1827" s="13"/>
      <c r="M1827" s="13"/>
      <c r="N1827" s="13"/>
      <c r="O1827" s="53">
        <v>0.44600000000000001</v>
      </c>
      <c r="P1827" s="53">
        <v>0</v>
      </c>
      <c r="Q1827" s="13">
        <f t="shared" si="235"/>
        <v>0.44600000000000001</v>
      </c>
      <c r="R1827" s="143"/>
      <c r="S1827" s="239"/>
    </row>
    <row r="1828" spans="1:19" ht="22.5">
      <c r="A1828" s="325"/>
      <c r="B1828" s="331"/>
      <c r="C1828" s="309"/>
      <c r="D1828" s="312"/>
      <c r="E1828" s="318"/>
      <c r="F1828" s="323"/>
      <c r="G1828" s="318"/>
      <c r="H1828" s="323"/>
      <c r="I1828" s="93" t="s">
        <v>16</v>
      </c>
      <c r="J1828" s="325"/>
      <c r="K1828" s="77" t="s">
        <v>12</v>
      </c>
      <c r="L1828" s="13"/>
      <c r="M1828" s="13"/>
      <c r="N1828" s="13">
        <v>9.3369999999999997</v>
      </c>
      <c r="O1828" s="53">
        <v>4.1565000000000003</v>
      </c>
      <c r="P1828" s="53">
        <v>27.076699999999999</v>
      </c>
      <c r="Q1828" s="13">
        <f t="shared" si="235"/>
        <v>40.5702</v>
      </c>
      <c r="R1828" s="143"/>
      <c r="S1828" s="239"/>
    </row>
    <row r="1829" spans="1:19" ht="45">
      <c r="A1829" s="325"/>
      <c r="B1829" s="331"/>
      <c r="C1829" s="309"/>
      <c r="D1829" s="312"/>
      <c r="E1829" s="318"/>
      <c r="F1829" s="323"/>
      <c r="G1829" s="318"/>
      <c r="H1829" s="323"/>
      <c r="I1829" s="93" t="s">
        <v>27</v>
      </c>
      <c r="J1829" s="325"/>
      <c r="K1829" s="77" t="s">
        <v>28</v>
      </c>
      <c r="L1829" s="13"/>
      <c r="M1829" s="13"/>
      <c r="N1829" s="13">
        <v>15.612299999999999</v>
      </c>
      <c r="O1829" s="53">
        <v>45.062100000000001</v>
      </c>
      <c r="P1829" s="53"/>
      <c r="Q1829" s="13">
        <f t="shared" si="235"/>
        <v>60.674399999999999</v>
      </c>
      <c r="R1829" s="143"/>
      <c r="S1829" s="239"/>
    </row>
    <row r="1830" spans="1:19" ht="45">
      <c r="A1830" s="325"/>
      <c r="B1830" s="331"/>
      <c r="C1830" s="309"/>
      <c r="D1830" s="312"/>
      <c r="E1830" s="318"/>
      <c r="F1830" s="323"/>
      <c r="G1830" s="318"/>
      <c r="H1830" s="323"/>
      <c r="I1830" s="93" t="s">
        <v>18</v>
      </c>
      <c r="J1830" s="325"/>
      <c r="K1830" s="77" t="s">
        <v>17</v>
      </c>
      <c r="L1830" s="13"/>
      <c r="M1830" s="13"/>
      <c r="N1830" s="13"/>
      <c r="O1830" s="53">
        <v>1.002</v>
      </c>
      <c r="P1830" s="53"/>
      <c r="Q1830" s="13">
        <f t="shared" si="235"/>
        <v>1.002</v>
      </c>
      <c r="R1830" s="143"/>
      <c r="S1830" s="239"/>
    </row>
    <row r="1831" spans="1:19" ht="21">
      <c r="A1831" s="325"/>
      <c r="B1831" s="331"/>
      <c r="C1831" s="309"/>
      <c r="D1831" s="312"/>
      <c r="E1831" s="318"/>
      <c r="F1831" s="323"/>
      <c r="G1831" s="318"/>
      <c r="H1831" s="323"/>
      <c r="I1831" s="29" t="s">
        <v>194</v>
      </c>
      <c r="J1831" s="325"/>
      <c r="K1831" s="92" t="s">
        <v>52</v>
      </c>
      <c r="L1831" s="53"/>
      <c r="M1831" s="53"/>
      <c r="N1831" s="54">
        <f t="shared" ref="N1831:P1831" si="315">N1832</f>
        <v>2.488</v>
      </c>
      <c r="O1831" s="54">
        <f t="shared" si="315"/>
        <v>1.518</v>
      </c>
      <c r="P1831" s="54">
        <f t="shared" si="315"/>
        <v>0.57999999999999996</v>
      </c>
      <c r="Q1831" s="30">
        <f t="shared" si="235"/>
        <v>4.5860000000000003</v>
      </c>
      <c r="R1831" s="143"/>
      <c r="S1831" s="239"/>
    </row>
    <row r="1832" spans="1:19" ht="22.5">
      <c r="A1832" s="325"/>
      <c r="B1832" s="331"/>
      <c r="C1832" s="309"/>
      <c r="D1832" s="312"/>
      <c r="E1832" s="318"/>
      <c r="F1832" s="323"/>
      <c r="G1832" s="318"/>
      <c r="H1832" s="323"/>
      <c r="I1832" s="93" t="s">
        <v>16</v>
      </c>
      <c r="J1832" s="325"/>
      <c r="K1832" s="77" t="s">
        <v>12</v>
      </c>
      <c r="L1832" s="13"/>
      <c r="M1832" s="13"/>
      <c r="N1832" s="13">
        <v>2.488</v>
      </c>
      <c r="O1832" s="53">
        <v>1.518</v>
      </c>
      <c r="P1832" s="53">
        <v>0.57999999999999996</v>
      </c>
      <c r="Q1832" s="13">
        <f t="shared" si="235"/>
        <v>4.5860000000000003</v>
      </c>
      <c r="R1832" s="143"/>
      <c r="S1832" s="239"/>
    </row>
    <row r="1833" spans="1:19" s="8" customFormat="1" ht="21">
      <c r="A1833" s="325"/>
      <c r="B1833" s="331"/>
      <c r="C1833" s="309"/>
      <c r="D1833" s="312"/>
      <c r="E1833" s="318"/>
      <c r="F1833" s="323"/>
      <c r="G1833" s="318"/>
      <c r="H1833" s="323"/>
      <c r="I1833" s="29" t="s">
        <v>195</v>
      </c>
      <c r="J1833" s="325"/>
      <c r="K1833" s="92" t="s">
        <v>46</v>
      </c>
      <c r="L1833" s="54"/>
      <c r="M1833" s="54"/>
      <c r="N1833" s="54">
        <f t="shared" ref="N1833" si="316">N1834</f>
        <v>0.71199999999999997</v>
      </c>
      <c r="O1833" s="54"/>
      <c r="P1833" s="54"/>
      <c r="Q1833" s="30">
        <f t="shared" si="235"/>
        <v>0.71199999999999997</v>
      </c>
      <c r="R1833" s="149"/>
      <c r="S1833" s="240"/>
    </row>
    <row r="1834" spans="1:19" ht="22.5">
      <c r="A1834" s="325"/>
      <c r="B1834" s="331"/>
      <c r="C1834" s="309"/>
      <c r="D1834" s="312"/>
      <c r="E1834" s="318"/>
      <c r="F1834" s="323"/>
      <c r="G1834" s="318"/>
      <c r="H1834" s="323"/>
      <c r="I1834" s="93" t="s">
        <v>16</v>
      </c>
      <c r="J1834" s="325"/>
      <c r="K1834" s="77" t="s">
        <v>12</v>
      </c>
      <c r="L1834" s="13"/>
      <c r="M1834" s="13"/>
      <c r="N1834" s="13">
        <v>0.71199999999999997</v>
      </c>
      <c r="O1834" s="53"/>
      <c r="P1834" s="135"/>
      <c r="Q1834" s="13">
        <f t="shared" si="235"/>
        <v>0.71199999999999997</v>
      </c>
      <c r="R1834" s="143"/>
      <c r="S1834" s="239"/>
    </row>
    <row r="1835" spans="1:19" s="8" customFormat="1" ht="21">
      <c r="A1835" s="325"/>
      <c r="B1835" s="331"/>
      <c r="C1835" s="309"/>
      <c r="D1835" s="312"/>
      <c r="E1835" s="318"/>
      <c r="F1835" s="323"/>
      <c r="G1835" s="318"/>
      <c r="H1835" s="323"/>
      <c r="I1835" s="29" t="s">
        <v>196</v>
      </c>
      <c r="J1835" s="325"/>
      <c r="K1835" s="92" t="s">
        <v>11</v>
      </c>
      <c r="L1835" s="54"/>
      <c r="M1835" s="54"/>
      <c r="N1835" s="54">
        <f t="shared" ref="N1835:N1837" si="317">N1836</f>
        <v>7.84</v>
      </c>
      <c r="O1835" s="54">
        <f>O1836</f>
        <v>0.55000000000000004</v>
      </c>
      <c r="P1835" s="54"/>
      <c r="Q1835" s="30">
        <f t="shared" si="235"/>
        <v>8.39</v>
      </c>
      <c r="R1835" s="149"/>
      <c r="S1835" s="240"/>
    </row>
    <row r="1836" spans="1:19" ht="22.5">
      <c r="A1836" s="325"/>
      <c r="B1836" s="331"/>
      <c r="C1836" s="309"/>
      <c r="D1836" s="312"/>
      <c r="E1836" s="318"/>
      <c r="F1836" s="323"/>
      <c r="G1836" s="318"/>
      <c r="H1836" s="323"/>
      <c r="I1836" s="93" t="s">
        <v>16</v>
      </c>
      <c r="J1836" s="325"/>
      <c r="K1836" s="77" t="s">
        <v>12</v>
      </c>
      <c r="L1836" s="13"/>
      <c r="M1836" s="13"/>
      <c r="N1836" s="13">
        <v>7.84</v>
      </c>
      <c r="O1836" s="53">
        <v>0.55000000000000004</v>
      </c>
      <c r="P1836" s="135"/>
      <c r="Q1836" s="13">
        <f t="shared" si="235"/>
        <v>8.39</v>
      </c>
      <c r="R1836" s="143"/>
      <c r="S1836" s="239"/>
    </row>
    <row r="1837" spans="1:19" s="8" customFormat="1" ht="21">
      <c r="A1837" s="325"/>
      <c r="B1837" s="331"/>
      <c r="C1837" s="309"/>
      <c r="D1837" s="312"/>
      <c r="E1837" s="318"/>
      <c r="F1837" s="323"/>
      <c r="G1837" s="318"/>
      <c r="H1837" s="323"/>
      <c r="I1837" s="29" t="s">
        <v>29</v>
      </c>
      <c r="J1837" s="325"/>
      <c r="K1837" s="92" t="s">
        <v>55</v>
      </c>
      <c r="L1837" s="54"/>
      <c r="M1837" s="54"/>
      <c r="N1837" s="54">
        <f t="shared" si="317"/>
        <v>0.15</v>
      </c>
      <c r="O1837" s="54"/>
      <c r="P1837" s="54"/>
      <c r="Q1837" s="30">
        <f t="shared" si="235"/>
        <v>0.15</v>
      </c>
      <c r="R1837" s="149"/>
      <c r="S1837" s="240"/>
    </row>
    <row r="1838" spans="1:19" ht="22.5">
      <c r="A1838" s="325"/>
      <c r="B1838" s="331"/>
      <c r="C1838" s="309"/>
      <c r="D1838" s="312"/>
      <c r="E1838" s="318"/>
      <c r="F1838" s="323"/>
      <c r="G1838" s="318"/>
      <c r="H1838" s="323"/>
      <c r="I1838" s="93" t="s">
        <v>16</v>
      </c>
      <c r="J1838" s="325"/>
      <c r="K1838" s="77" t="s">
        <v>12</v>
      </c>
      <c r="L1838" s="13"/>
      <c r="M1838" s="13"/>
      <c r="N1838" s="13">
        <v>0.15</v>
      </c>
      <c r="O1838" s="53"/>
      <c r="P1838" s="135"/>
      <c r="Q1838" s="13">
        <f t="shared" si="235"/>
        <v>0.15</v>
      </c>
      <c r="R1838" s="143"/>
      <c r="S1838" s="239"/>
    </row>
    <row r="1839" spans="1:19" ht="24" customHeight="1">
      <c r="A1839" s="322">
        <v>16</v>
      </c>
      <c r="B1839" s="317" t="s">
        <v>403</v>
      </c>
      <c r="C1839" s="309"/>
      <c r="D1839" s="312"/>
      <c r="E1839" s="318"/>
      <c r="F1839" s="323"/>
      <c r="G1839" s="318"/>
      <c r="H1839" s="323"/>
      <c r="I1839" s="29" t="s">
        <v>13</v>
      </c>
      <c r="J1839" s="322">
        <v>451</v>
      </c>
      <c r="K1839" s="237"/>
      <c r="L1839" s="30"/>
      <c r="M1839" s="30"/>
      <c r="N1839" s="30">
        <f>+N1840+N1845+N1848+N1853+N1855+N1859+N1862</f>
        <v>24897.520400000001</v>
      </c>
      <c r="O1839" s="30">
        <f t="shared" ref="O1839:P1839" si="318">+O1840+O1845+O1848+O1853+O1855+O1859+O1862</f>
        <v>438.97299999999996</v>
      </c>
      <c r="P1839" s="30">
        <f t="shared" si="318"/>
        <v>406.851</v>
      </c>
      <c r="Q1839" s="30">
        <f t="shared" si="235"/>
        <v>25743.344399999998</v>
      </c>
      <c r="R1839" s="143"/>
      <c r="S1839" s="239"/>
    </row>
    <row r="1840" spans="1:19" s="8" customFormat="1" ht="63">
      <c r="A1840" s="323"/>
      <c r="B1840" s="318"/>
      <c r="C1840" s="309"/>
      <c r="D1840" s="312"/>
      <c r="E1840" s="318"/>
      <c r="F1840" s="323"/>
      <c r="G1840" s="318"/>
      <c r="H1840" s="323"/>
      <c r="I1840" s="97" t="s">
        <v>58</v>
      </c>
      <c r="J1840" s="323"/>
      <c r="K1840" s="38" t="s">
        <v>10</v>
      </c>
      <c r="L1840" s="54"/>
      <c r="M1840" s="54"/>
      <c r="N1840" s="54">
        <f t="shared" ref="N1840" si="319">N1841+N1842+N1843+N1844</f>
        <v>36.172499999999999</v>
      </c>
      <c r="O1840" s="54">
        <f>O1841+O1842+O1843+O1844</f>
        <v>61.196999999999996</v>
      </c>
      <c r="P1840" s="54">
        <f>P1841+P1842+P1843+P1844</f>
        <v>68.796999999999997</v>
      </c>
      <c r="Q1840" s="30">
        <f t="shared" si="235"/>
        <v>166.16649999999998</v>
      </c>
      <c r="R1840" s="149"/>
      <c r="S1840" s="240"/>
    </row>
    <row r="1841" spans="1:19" ht="22.5">
      <c r="A1841" s="323"/>
      <c r="B1841" s="318"/>
      <c r="C1841" s="309"/>
      <c r="D1841" s="312"/>
      <c r="E1841" s="318"/>
      <c r="F1841" s="323"/>
      <c r="G1841" s="318"/>
      <c r="H1841" s="323"/>
      <c r="I1841" s="33" t="s">
        <v>26</v>
      </c>
      <c r="J1841" s="323"/>
      <c r="K1841" s="37" t="s">
        <v>11</v>
      </c>
      <c r="L1841" s="13"/>
      <c r="M1841" s="13"/>
      <c r="N1841" s="13"/>
      <c r="O1841" s="53">
        <v>0.97899999999999998</v>
      </c>
      <c r="P1841" s="53"/>
      <c r="Q1841" s="13">
        <f t="shared" si="235"/>
        <v>0.97899999999999998</v>
      </c>
      <c r="R1841" s="143"/>
      <c r="S1841" s="239"/>
    </row>
    <row r="1842" spans="1:19" ht="22.5">
      <c r="A1842" s="323"/>
      <c r="B1842" s="318"/>
      <c r="C1842" s="309"/>
      <c r="D1842" s="312"/>
      <c r="E1842" s="318"/>
      <c r="F1842" s="323"/>
      <c r="G1842" s="318"/>
      <c r="H1842" s="323"/>
      <c r="I1842" s="33" t="s">
        <v>16</v>
      </c>
      <c r="J1842" s="323"/>
      <c r="K1842" s="37" t="s">
        <v>12</v>
      </c>
      <c r="L1842" s="13"/>
      <c r="M1842" s="13"/>
      <c r="N1842" s="13">
        <v>7.9480000000000004</v>
      </c>
      <c r="O1842" s="53">
        <v>0</v>
      </c>
      <c r="P1842" s="53">
        <v>68.796999999999997</v>
      </c>
      <c r="Q1842" s="13">
        <f t="shared" si="235"/>
        <v>76.745000000000005</v>
      </c>
      <c r="R1842" s="143"/>
      <c r="S1842" s="239"/>
    </row>
    <row r="1843" spans="1:19" ht="45">
      <c r="A1843" s="323"/>
      <c r="B1843" s="318"/>
      <c r="C1843" s="309"/>
      <c r="D1843" s="312"/>
      <c r="E1843" s="318"/>
      <c r="F1843" s="323"/>
      <c r="G1843" s="318"/>
      <c r="H1843" s="323"/>
      <c r="I1843" s="33" t="s">
        <v>59</v>
      </c>
      <c r="J1843" s="323"/>
      <c r="K1843" s="37" t="s">
        <v>68</v>
      </c>
      <c r="L1843" s="13"/>
      <c r="M1843" s="13"/>
      <c r="N1843" s="13">
        <v>28.224499999999999</v>
      </c>
      <c r="O1843" s="53">
        <v>58.796999999999997</v>
      </c>
      <c r="P1843" s="53"/>
      <c r="Q1843" s="13">
        <f t="shared" si="235"/>
        <v>87.021500000000003</v>
      </c>
      <c r="R1843" s="143"/>
      <c r="S1843" s="239"/>
    </row>
    <row r="1844" spans="1:19" ht="45">
      <c r="A1844" s="323"/>
      <c r="B1844" s="318"/>
      <c r="C1844" s="309"/>
      <c r="D1844" s="312"/>
      <c r="E1844" s="318"/>
      <c r="F1844" s="323"/>
      <c r="G1844" s="318"/>
      <c r="H1844" s="323"/>
      <c r="I1844" s="35" t="s">
        <v>18</v>
      </c>
      <c r="J1844" s="323"/>
      <c r="K1844" s="37" t="s">
        <v>17</v>
      </c>
      <c r="L1844" s="13"/>
      <c r="M1844" s="13"/>
      <c r="N1844" s="13"/>
      <c r="O1844" s="53">
        <v>1.421</v>
      </c>
      <c r="P1844" s="53"/>
      <c r="Q1844" s="13">
        <f t="shared" si="235"/>
        <v>1.421</v>
      </c>
      <c r="R1844" s="143"/>
      <c r="S1844" s="239"/>
    </row>
    <row r="1845" spans="1:19" s="8" customFormat="1" ht="84">
      <c r="A1845" s="323"/>
      <c r="B1845" s="318"/>
      <c r="C1845" s="309"/>
      <c r="D1845" s="312"/>
      <c r="E1845" s="318"/>
      <c r="F1845" s="323"/>
      <c r="G1845" s="318"/>
      <c r="H1845" s="323"/>
      <c r="I1845" s="97" t="s">
        <v>60</v>
      </c>
      <c r="J1845" s="323"/>
      <c r="K1845" s="38" t="s">
        <v>51</v>
      </c>
      <c r="L1845" s="54"/>
      <c r="M1845" s="54"/>
      <c r="N1845" s="54">
        <f>N1846+N1847</f>
        <v>22.841000000000001</v>
      </c>
      <c r="O1845" s="54">
        <f>O1846</f>
        <v>24.38</v>
      </c>
      <c r="P1845" s="54">
        <f>P1846+P1847</f>
        <v>26.178000000000001</v>
      </c>
      <c r="Q1845" s="13">
        <f t="shared" si="235"/>
        <v>73.399000000000001</v>
      </c>
      <c r="R1845" s="149"/>
      <c r="S1845" s="240"/>
    </row>
    <row r="1846" spans="1:19" ht="22.5">
      <c r="A1846" s="323"/>
      <c r="B1846" s="318"/>
      <c r="C1846" s="309"/>
      <c r="D1846" s="312"/>
      <c r="E1846" s="318"/>
      <c r="F1846" s="323"/>
      <c r="G1846" s="318"/>
      <c r="H1846" s="323"/>
      <c r="I1846" s="33" t="s">
        <v>61</v>
      </c>
      <c r="J1846" s="323"/>
      <c r="K1846" s="37" t="s">
        <v>12</v>
      </c>
      <c r="L1846" s="13"/>
      <c r="M1846" s="13"/>
      <c r="N1846" s="13"/>
      <c r="O1846" s="53">
        <v>24.38</v>
      </c>
      <c r="P1846" s="53">
        <v>26.178000000000001</v>
      </c>
      <c r="Q1846" s="13">
        <f t="shared" si="235"/>
        <v>50.558</v>
      </c>
      <c r="R1846" s="143"/>
      <c r="S1846" s="239"/>
    </row>
    <row r="1847" spans="1:19" ht="45">
      <c r="A1847" s="323"/>
      <c r="B1847" s="318"/>
      <c r="C1847" s="309"/>
      <c r="D1847" s="312"/>
      <c r="E1847" s="318"/>
      <c r="F1847" s="323"/>
      <c r="G1847" s="318"/>
      <c r="H1847" s="323"/>
      <c r="I1847" s="33" t="s">
        <v>59</v>
      </c>
      <c r="J1847" s="323"/>
      <c r="K1847" s="37" t="s">
        <v>68</v>
      </c>
      <c r="L1847" s="13"/>
      <c r="M1847" s="13"/>
      <c r="N1847" s="13">
        <v>22.841000000000001</v>
      </c>
      <c r="O1847" s="53"/>
      <c r="P1847" s="53"/>
      <c r="Q1847" s="13">
        <f t="shared" si="235"/>
        <v>22.841000000000001</v>
      </c>
      <c r="R1847" s="143"/>
      <c r="S1847" s="239"/>
    </row>
    <row r="1848" spans="1:19" s="8" customFormat="1" ht="21">
      <c r="A1848" s="323"/>
      <c r="B1848" s="318"/>
      <c r="C1848" s="309"/>
      <c r="D1848" s="312"/>
      <c r="E1848" s="318"/>
      <c r="F1848" s="323"/>
      <c r="G1848" s="318"/>
      <c r="H1848" s="323"/>
      <c r="I1848" s="97" t="s">
        <v>62</v>
      </c>
      <c r="J1848" s="323"/>
      <c r="K1848" s="38" t="s">
        <v>31</v>
      </c>
      <c r="L1848" s="54"/>
      <c r="M1848" s="54"/>
      <c r="N1848" s="54">
        <f t="shared" ref="N1848" si="320">N1849+N1850+N1851+N1852</f>
        <v>91.474999999999994</v>
      </c>
      <c r="O1848" s="54">
        <f>O1849+O1850+O1851+O1852</f>
        <v>160.26899999999998</v>
      </c>
      <c r="P1848" s="54">
        <f>P1849+P1850+P1851</f>
        <v>3.9540000000000002</v>
      </c>
      <c r="Q1848" s="13">
        <f t="shared" si="235"/>
        <v>255.69799999999998</v>
      </c>
      <c r="R1848" s="149"/>
      <c r="S1848" s="240"/>
    </row>
    <row r="1849" spans="1:19" ht="22.5">
      <c r="A1849" s="323"/>
      <c r="B1849" s="318"/>
      <c r="C1849" s="309"/>
      <c r="D1849" s="312"/>
      <c r="E1849" s="318"/>
      <c r="F1849" s="323"/>
      <c r="G1849" s="318"/>
      <c r="H1849" s="323"/>
      <c r="I1849" s="33" t="s">
        <v>63</v>
      </c>
      <c r="J1849" s="323"/>
      <c r="K1849" s="37" t="s">
        <v>11</v>
      </c>
      <c r="L1849" s="13"/>
      <c r="M1849" s="13"/>
      <c r="N1849" s="13">
        <v>91.474999999999994</v>
      </c>
      <c r="O1849" s="53">
        <v>133.279</v>
      </c>
      <c r="P1849" s="53"/>
      <c r="Q1849" s="13">
        <f t="shared" si="235"/>
        <v>224.75399999999999</v>
      </c>
      <c r="R1849" s="143"/>
      <c r="S1849" s="239"/>
    </row>
    <row r="1850" spans="1:19" ht="22.5">
      <c r="A1850" s="323"/>
      <c r="B1850" s="318"/>
      <c r="C1850" s="309"/>
      <c r="D1850" s="312"/>
      <c r="E1850" s="318"/>
      <c r="F1850" s="323"/>
      <c r="G1850" s="318"/>
      <c r="H1850" s="323"/>
      <c r="I1850" s="33" t="s">
        <v>61</v>
      </c>
      <c r="J1850" s="323"/>
      <c r="K1850" s="37" t="s">
        <v>12</v>
      </c>
      <c r="L1850" s="13"/>
      <c r="M1850" s="13"/>
      <c r="N1850" s="13"/>
      <c r="O1850" s="53">
        <v>11.457000000000001</v>
      </c>
      <c r="P1850" s="53">
        <v>3.9540000000000002</v>
      </c>
      <c r="Q1850" s="13">
        <f t="shared" si="235"/>
        <v>15.411000000000001</v>
      </c>
      <c r="R1850" s="143"/>
      <c r="S1850" s="239"/>
    </row>
    <row r="1851" spans="1:19" ht="45">
      <c r="A1851" s="323"/>
      <c r="B1851" s="318"/>
      <c r="C1851" s="309"/>
      <c r="D1851" s="312"/>
      <c r="E1851" s="318"/>
      <c r="F1851" s="323"/>
      <c r="G1851" s="318"/>
      <c r="H1851" s="323"/>
      <c r="I1851" s="33" t="s">
        <v>59</v>
      </c>
      <c r="J1851" s="323"/>
      <c r="K1851" s="37" t="s">
        <v>68</v>
      </c>
      <c r="L1851" s="13"/>
      <c r="M1851" s="13"/>
      <c r="N1851" s="13"/>
      <c r="O1851" s="53">
        <v>15.532999999999999</v>
      </c>
      <c r="P1851" s="53"/>
      <c r="Q1851" s="13">
        <f t="shared" si="235"/>
        <v>15.532999999999999</v>
      </c>
      <c r="R1851" s="143"/>
      <c r="S1851" s="239"/>
    </row>
    <row r="1852" spans="1:19" ht="22.5">
      <c r="A1852" s="323"/>
      <c r="B1852" s="318"/>
      <c r="C1852" s="309"/>
      <c r="D1852" s="312"/>
      <c r="E1852" s="318"/>
      <c r="F1852" s="323"/>
      <c r="G1852" s="318"/>
      <c r="H1852" s="323"/>
      <c r="I1852" s="33" t="s">
        <v>33</v>
      </c>
      <c r="J1852" s="323"/>
      <c r="K1852" s="37" t="s">
        <v>40</v>
      </c>
      <c r="L1852" s="13"/>
      <c r="M1852" s="13"/>
      <c r="N1852" s="13"/>
      <c r="O1852" s="53">
        <v>0</v>
      </c>
      <c r="P1852" s="53">
        <v>180.244</v>
      </c>
      <c r="Q1852" s="13">
        <f t="shared" si="235"/>
        <v>180.244</v>
      </c>
      <c r="R1852" s="143"/>
      <c r="S1852" s="239"/>
    </row>
    <row r="1853" spans="1:19" s="8" customFormat="1">
      <c r="A1853" s="323"/>
      <c r="B1853" s="318"/>
      <c r="C1853" s="309"/>
      <c r="D1853" s="312"/>
      <c r="E1853" s="318"/>
      <c r="F1853" s="323"/>
      <c r="G1853" s="318"/>
      <c r="H1853" s="323"/>
      <c r="I1853" s="97" t="s">
        <v>64</v>
      </c>
      <c r="J1853" s="323"/>
      <c r="K1853" s="38" t="s">
        <v>44</v>
      </c>
      <c r="L1853" s="54"/>
      <c r="M1853" s="54"/>
      <c r="N1853" s="54">
        <v>0</v>
      </c>
      <c r="O1853" s="54">
        <v>0</v>
      </c>
      <c r="P1853" s="54">
        <f>P1854</f>
        <v>0.57999999999999996</v>
      </c>
      <c r="Q1853" s="13">
        <f t="shared" ref="Q1853:Q1916" si="321">M1853+N1853+O1853+P1853</f>
        <v>0.57999999999999996</v>
      </c>
      <c r="R1853" s="149"/>
      <c r="S1853" s="240"/>
    </row>
    <row r="1854" spans="1:19" ht="22.5">
      <c r="A1854" s="323"/>
      <c r="B1854" s="318"/>
      <c r="C1854" s="309"/>
      <c r="D1854" s="312"/>
      <c r="E1854" s="318"/>
      <c r="F1854" s="323"/>
      <c r="G1854" s="318"/>
      <c r="H1854" s="323"/>
      <c r="I1854" s="33" t="s">
        <v>61</v>
      </c>
      <c r="J1854" s="323"/>
      <c r="K1854" s="37" t="s">
        <v>12</v>
      </c>
      <c r="L1854" s="13"/>
      <c r="M1854" s="13"/>
      <c r="N1854" s="13"/>
      <c r="O1854" s="53">
        <v>0</v>
      </c>
      <c r="P1854" s="53">
        <v>0.57999999999999996</v>
      </c>
      <c r="Q1854" s="13">
        <f t="shared" si="321"/>
        <v>0.57999999999999996</v>
      </c>
      <c r="R1854" s="143"/>
      <c r="S1854" s="239"/>
    </row>
    <row r="1855" spans="1:19" s="8" customFormat="1" ht="52.5">
      <c r="A1855" s="323"/>
      <c r="B1855" s="318"/>
      <c r="C1855" s="309"/>
      <c r="D1855" s="312"/>
      <c r="E1855" s="318"/>
      <c r="F1855" s="323"/>
      <c r="G1855" s="318"/>
      <c r="H1855" s="323"/>
      <c r="I1855" s="97" t="s">
        <v>65</v>
      </c>
      <c r="J1855" s="323"/>
      <c r="K1855" s="38" t="s">
        <v>45</v>
      </c>
      <c r="L1855" s="54"/>
      <c r="M1855" s="54"/>
      <c r="N1855" s="54">
        <f t="shared" ref="N1855" si="322">N1856+N1857+N1858</f>
        <v>44.7258</v>
      </c>
      <c r="O1855" s="54">
        <f>O1856+O1857+O1858</f>
        <v>50.042999999999999</v>
      </c>
      <c r="P1855" s="54">
        <f>P1856+P1857+P1858</f>
        <v>62.612000000000002</v>
      </c>
      <c r="Q1855" s="30">
        <f t="shared" si="321"/>
        <v>157.38079999999999</v>
      </c>
      <c r="R1855" s="149"/>
      <c r="S1855" s="240"/>
    </row>
    <row r="1856" spans="1:19" ht="22.5">
      <c r="A1856" s="323"/>
      <c r="B1856" s="318"/>
      <c r="C1856" s="309"/>
      <c r="D1856" s="312"/>
      <c r="E1856" s="318"/>
      <c r="F1856" s="323"/>
      <c r="G1856" s="318"/>
      <c r="H1856" s="323"/>
      <c r="I1856" s="33" t="s">
        <v>61</v>
      </c>
      <c r="J1856" s="323"/>
      <c r="K1856" s="37" t="s">
        <v>12</v>
      </c>
      <c r="L1856" s="13"/>
      <c r="M1856" s="13"/>
      <c r="N1856" s="13">
        <v>0.5</v>
      </c>
      <c r="O1856" s="53">
        <v>50.042999999999999</v>
      </c>
      <c r="P1856" s="53">
        <v>62.612000000000002</v>
      </c>
      <c r="Q1856" s="13">
        <f t="shared" si="321"/>
        <v>113.155</v>
      </c>
      <c r="R1856" s="143"/>
      <c r="S1856" s="239"/>
    </row>
    <row r="1857" spans="1:19" ht="22.5">
      <c r="A1857" s="323"/>
      <c r="B1857" s="318"/>
      <c r="C1857" s="309"/>
      <c r="D1857" s="312"/>
      <c r="E1857" s="318"/>
      <c r="F1857" s="323"/>
      <c r="G1857" s="318"/>
      <c r="H1857" s="323"/>
      <c r="I1857" s="33" t="s">
        <v>33</v>
      </c>
      <c r="J1857" s="323"/>
      <c r="K1857" s="37" t="s">
        <v>40</v>
      </c>
      <c r="L1857" s="13"/>
      <c r="M1857" s="13"/>
      <c r="N1857" s="13">
        <v>30.54</v>
      </c>
      <c r="O1857" s="53"/>
      <c r="P1857" s="53"/>
      <c r="Q1857" s="13">
        <f t="shared" si="321"/>
        <v>30.54</v>
      </c>
      <c r="R1857" s="143"/>
      <c r="S1857" s="239"/>
    </row>
    <row r="1858" spans="1:19" ht="45">
      <c r="A1858" s="323"/>
      <c r="B1858" s="318"/>
      <c r="C1858" s="309"/>
      <c r="D1858" s="312"/>
      <c r="E1858" s="318"/>
      <c r="F1858" s="323"/>
      <c r="G1858" s="318"/>
      <c r="H1858" s="323"/>
      <c r="I1858" s="33" t="s">
        <v>59</v>
      </c>
      <c r="J1858" s="323"/>
      <c r="K1858" s="37" t="s">
        <v>68</v>
      </c>
      <c r="L1858" s="13"/>
      <c r="M1858" s="13"/>
      <c r="N1858" s="13">
        <v>13.6858</v>
      </c>
      <c r="O1858" s="53"/>
      <c r="P1858" s="53"/>
      <c r="Q1858" s="13">
        <f t="shared" si="321"/>
        <v>13.6858</v>
      </c>
      <c r="R1858" s="143"/>
      <c r="S1858" s="239"/>
    </row>
    <row r="1859" spans="1:19" s="8" customFormat="1" ht="52.5">
      <c r="A1859" s="323"/>
      <c r="B1859" s="318"/>
      <c r="C1859" s="309"/>
      <c r="D1859" s="312"/>
      <c r="E1859" s="318"/>
      <c r="F1859" s="323"/>
      <c r="G1859" s="318"/>
      <c r="H1859" s="323"/>
      <c r="I1859" s="97" t="s">
        <v>66</v>
      </c>
      <c r="J1859" s="323"/>
      <c r="K1859" s="38" t="s">
        <v>11</v>
      </c>
      <c r="L1859" s="54"/>
      <c r="M1859" s="54"/>
      <c r="N1859" s="54">
        <f t="shared" ref="N1859" si="323">N1860+N1861</f>
        <v>0.4</v>
      </c>
      <c r="O1859" s="54">
        <f>O1860+O1861</f>
        <v>1.2</v>
      </c>
      <c r="P1859" s="54"/>
      <c r="Q1859" s="30">
        <f t="shared" si="321"/>
        <v>1.6</v>
      </c>
      <c r="R1859" s="149"/>
      <c r="S1859" s="240"/>
    </row>
    <row r="1860" spans="1:19" ht="22.5">
      <c r="A1860" s="323"/>
      <c r="B1860" s="318"/>
      <c r="C1860" s="309"/>
      <c r="D1860" s="312"/>
      <c r="E1860" s="318"/>
      <c r="F1860" s="323"/>
      <c r="G1860" s="318"/>
      <c r="H1860" s="323"/>
      <c r="I1860" s="33" t="s">
        <v>61</v>
      </c>
      <c r="J1860" s="323"/>
      <c r="K1860" s="37" t="s">
        <v>12</v>
      </c>
      <c r="L1860" s="13"/>
      <c r="M1860" s="13"/>
      <c r="N1860" s="13"/>
      <c r="O1860" s="53">
        <v>0.45600000000000002</v>
      </c>
      <c r="P1860" s="53"/>
      <c r="Q1860" s="13">
        <f t="shared" si="321"/>
        <v>0.45600000000000002</v>
      </c>
      <c r="R1860" s="143"/>
      <c r="S1860" s="239"/>
    </row>
    <row r="1861" spans="1:19" ht="45">
      <c r="A1861" s="323"/>
      <c r="B1861" s="318"/>
      <c r="C1861" s="309"/>
      <c r="D1861" s="312"/>
      <c r="E1861" s="318"/>
      <c r="F1861" s="323"/>
      <c r="G1861" s="318"/>
      <c r="H1861" s="323"/>
      <c r="I1861" s="33" t="s">
        <v>59</v>
      </c>
      <c r="J1861" s="323"/>
      <c r="K1861" s="37" t="s">
        <v>68</v>
      </c>
      <c r="L1861" s="13"/>
      <c r="M1861" s="13"/>
      <c r="N1861" s="13">
        <v>0.4</v>
      </c>
      <c r="O1861" s="53">
        <v>0.74399999999999999</v>
      </c>
      <c r="P1861" s="53"/>
      <c r="Q1861" s="13">
        <f t="shared" si="321"/>
        <v>1.1440000000000001</v>
      </c>
      <c r="R1861" s="143"/>
      <c r="S1861" s="239"/>
    </row>
    <row r="1862" spans="1:19" s="8" customFormat="1" ht="73.5">
      <c r="A1862" s="323"/>
      <c r="B1862" s="318"/>
      <c r="C1862" s="309"/>
      <c r="D1862" s="312"/>
      <c r="E1862" s="318"/>
      <c r="F1862" s="323"/>
      <c r="G1862" s="318"/>
      <c r="H1862" s="323"/>
      <c r="I1862" s="97" t="s">
        <v>67</v>
      </c>
      <c r="J1862" s="323"/>
      <c r="K1862" s="38" t="s">
        <v>70</v>
      </c>
      <c r="L1862" s="54"/>
      <c r="M1862" s="54"/>
      <c r="N1862" s="54">
        <f t="shared" ref="N1862" si="324">N1863+N1864+N1865+N1866</f>
        <v>24701.9061</v>
      </c>
      <c r="O1862" s="54">
        <f>O1863+O1864+O1865+O1866</f>
        <v>141.88400000000001</v>
      </c>
      <c r="P1862" s="54">
        <f>P1863+P1864+P1865+P1866</f>
        <v>244.73000000000002</v>
      </c>
      <c r="Q1862" s="30">
        <f t="shared" si="321"/>
        <v>25088.520099999998</v>
      </c>
      <c r="R1862" s="149"/>
      <c r="S1862" s="240"/>
    </row>
    <row r="1863" spans="1:19" ht="22.5">
      <c r="A1863" s="323"/>
      <c r="B1863" s="318"/>
      <c r="C1863" s="309"/>
      <c r="D1863" s="312"/>
      <c r="E1863" s="318"/>
      <c r="F1863" s="323"/>
      <c r="G1863" s="318"/>
      <c r="H1863" s="323"/>
      <c r="I1863" s="33" t="s">
        <v>63</v>
      </c>
      <c r="J1863" s="323"/>
      <c r="K1863" s="37" t="s">
        <v>11</v>
      </c>
      <c r="L1863" s="13"/>
      <c r="M1863" s="13"/>
      <c r="N1863" s="13">
        <v>29.906099999999999</v>
      </c>
      <c r="O1863" s="53">
        <v>74.037999999999997</v>
      </c>
      <c r="P1863" s="53">
        <v>1.3580000000000001</v>
      </c>
      <c r="Q1863" s="13">
        <f t="shared" si="321"/>
        <v>105.3021</v>
      </c>
      <c r="R1863" s="143"/>
      <c r="S1863" s="239"/>
    </row>
    <row r="1864" spans="1:19" ht="22.5">
      <c r="A1864" s="323"/>
      <c r="B1864" s="318"/>
      <c r="C1864" s="309"/>
      <c r="D1864" s="312"/>
      <c r="E1864" s="318"/>
      <c r="F1864" s="323"/>
      <c r="G1864" s="318"/>
      <c r="H1864" s="323"/>
      <c r="I1864" s="33" t="s">
        <v>61</v>
      </c>
      <c r="J1864" s="323"/>
      <c r="K1864" s="37" t="s">
        <v>12</v>
      </c>
      <c r="L1864" s="13"/>
      <c r="M1864" s="13"/>
      <c r="N1864" s="13"/>
      <c r="O1864" s="53">
        <v>28.202999999999999</v>
      </c>
      <c r="P1864" s="53">
        <v>62.220999999999997</v>
      </c>
      <c r="Q1864" s="13">
        <f t="shared" si="321"/>
        <v>90.423999999999992</v>
      </c>
      <c r="R1864" s="143"/>
      <c r="S1864" s="239"/>
    </row>
    <row r="1865" spans="1:19" ht="22.5">
      <c r="A1865" s="323"/>
      <c r="B1865" s="318"/>
      <c r="C1865" s="309"/>
      <c r="D1865" s="312"/>
      <c r="E1865" s="318"/>
      <c r="F1865" s="323"/>
      <c r="G1865" s="318"/>
      <c r="H1865" s="323"/>
      <c r="I1865" s="33" t="s">
        <v>33</v>
      </c>
      <c r="J1865" s="323"/>
      <c r="K1865" s="37" t="s">
        <v>40</v>
      </c>
      <c r="L1865" s="13"/>
      <c r="M1865" s="13"/>
      <c r="N1865" s="13"/>
      <c r="O1865" s="53">
        <v>29.056999999999999</v>
      </c>
      <c r="P1865" s="53">
        <v>181.15100000000001</v>
      </c>
      <c r="Q1865" s="13">
        <f t="shared" si="321"/>
        <v>210.208</v>
      </c>
      <c r="R1865" s="143"/>
      <c r="S1865" s="239"/>
    </row>
    <row r="1866" spans="1:19" ht="45">
      <c r="A1866" s="324"/>
      <c r="B1866" s="319"/>
      <c r="C1866" s="309"/>
      <c r="D1866" s="312"/>
      <c r="E1866" s="318"/>
      <c r="F1866" s="323"/>
      <c r="G1866" s="318"/>
      <c r="H1866" s="323"/>
      <c r="I1866" s="33" t="s">
        <v>59</v>
      </c>
      <c r="J1866" s="324"/>
      <c r="K1866" s="37" t="s">
        <v>68</v>
      </c>
      <c r="L1866" s="13"/>
      <c r="M1866" s="13"/>
      <c r="N1866" s="13">
        <v>24672</v>
      </c>
      <c r="O1866" s="53">
        <v>10.586</v>
      </c>
      <c r="P1866" s="53"/>
      <c r="Q1866" s="13">
        <f t="shared" si="321"/>
        <v>24682.585999999999</v>
      </c>
      <c r="R1866" s="143"/>
      <c r="S1866" s="239"/>
    </row>
    <row r="1867" spans="1:19" ht="22.5" customHeight="1">
      <c r="A1867" s="322">
        <v>17</v>
      </c>
      <c r="B1867" s="317" t="s">
        <v>77</v>
      </c>
      <c r="C1867" s="309"/>
      <c r="D1867" s="312"/>
      <c r="E1867" s="318"/>
      <c r="F1867" s="323"/>
      <c r="G1867" s="318"/>
      <c r="H1867" s="323"/>
      <c r="I1867" s="29" t="s">
        <v>13</v>
      </c>
      <c r="J1867" s="322">
        <v>451</v>
      </c>
      <c r="K1867" s="237"/>
      <c r="L1867" s="30"/>
      <c r="M1867" s="30"/>
      <c r="N1867" s="30">
        <f>+N1868+N1870+N1876+N1880</f>
        <v>92.113200000000006</v>
      </c>
      <c r="O1867" s="30">
        <f>+O1868+O1870+O1876+O1880</f>
        <v>197.339</v>
      </c>
      <c r="P1867" s="30">
        <f>+P1868+P1870+P1876+P1880</f>
        <v>239.94399999999999</v>
      </c>
      <c r="Q1867" s="30">
        <f t="shared" si="321"/>
        <v>529.39620000000002</v>
      </c>
      <c r="R1867" s="143"/>
      <c r="S1867" s="239"/>
    </row>
    <row r="1868" spans="1:19" s="8" customFormat="1" ht="42">
      <c r="A1868" s="323"/>
      <c r="B1868" s="318"/>
      <c r="C1868" s="309"/>
      <c r="D1868" s="312"/>
      <c r="E1868" s="318"/>
      <c r="F1868" s="323"/>
      <c r="G1868" s="318"/>
      <c r="H1868" s="323"/>
      <c r="I1868" s="97" t="s">
        <v>78</v>
      </c>
      <c r="J1868" s="323"/>
      <c r="K1868" s="38" t="s">
        <v>82</v>
      </c>
      <c r="L1868" s="54"/>
      <c r="M1868" s="54"/>
      <c r="N1868" s="54">
        <f t="shared" ref="N1868" si="325">N1869</f>
        <v>1.0780000000000001</v>
      </c>
      <c r="O1868" s="54">
        <f>O1869</f>
        <v>7.32</v>
      </c>
      <c r="P1868" s="54">
        <f>P1869</f>
        <v>9.2270000000000003</v>
      </c>
      <c r="Q1868" s="30">
        <f t="shared" si="321"/>
        <v>17.625</v>
      </c>
      <c r="R1868" s="149"/>
      <c r="S1868" s="240"/>
    </row>
    <row r="1869" spans="1:19" ht="22.5">
      <c r="A1869" s="323"/>
      <c r="B1869" s="318"/>
      <c r="C1869" s="309"/>
      <c r="D1869" s="312"/>
      <c r="E1869" s="318"/>
      <c r="F1869" s="323"/>
      <c r="G1869" s="318"/>
      <c r="H1869" s="323"/>
      <c r="I1869" s="33" t="s">
        <v>61</v>
      </c>
      <c r="J1869" s="323"/>
      <c r="K1869" s="37" t="s">
        <v>12</v>
      </c>
      <c r="L1869" s="13"/>
      <c r="M1869" s="13"/>
      <c r="N1869" s="13">
        <v>1.0780000000000001</v>
      </c>
      <c r="O1869" s="53">
        <v>7.32</v>
      </c>
      <c r="P1869" s="53">
        <v>9.2270000000000003</v>
      </c>
      <c r="Q1869" s="13">
        <f t="shared" si="321"/>
        <v>17.625</v>
      </c>
      <c r="R1869" s="143"/>
      <c r="S1869" s="239"/>
    </row>
    <row r="1870" spans="1:19" s="8" customFormat="1" ht="21">
      <c r="A1870" s="323"/>
      <c r="B1870" s="318"/>
      <c r="C1870" s="309"/>
      <c r="D1870" s="312"/>
      <c r="E1870" s="318"/>
      <c r="F1870" s="323"/>
      <c r="G1870" s="318"/>
      <c r="H1870" s="323"/>
      <c r="I1870" s="97" t="s">
        <v>79</v>
      </c>
      <c r="J1870" s="323"/>
      <c r="K1870" s="38" t="s">
        <v>54</v>
      </c>
      <c r="L1870" s="54"/>
      <c r="M1870" s="54"/>
      <c r="N1870" s="54">
        <f t="shared" ref="N1870" si="326">N1871+N1872+N1873+N1874+N1875</f>
        <v>84.5672</v>
      </c>
      <c r="O1870" s="54">
        <f>O1871+O1872+O1873+O1874+O1875</f>
        <v>174.30200000000002</v>
      </c>
      <c r="P1870" s="54">
        <f>P1871+P1872+P1873+P1874+P1875</f>
        <v>229.791</v>
      </c>
      <c r="Q1870" s="30">
        <f t="shared" si="321"/>
        <v>488.66020000000003</v>
      </c>
      <c r="R1870" s="149"/>
      <c r="S1870" s="240"/>
    </row>
    <row r="1871" spans="1:19" ht="22.5">
      <c r="A1871" s="323"/>
      <c r="B1871" s="318"/>
      <c r="C1871" s="309"/>
      <c r="D1871" s="312"/>
      <c r="E1871" s="318"/>
      <c r="F1871" s="323"/>
      <c r="G1871" s="318"/>
      <c r="H1871" s="323"/>
      <c r="I1871" s="33" t="s">
        <v>26</v>
      </c>
      <c r="J1871" s="323"/>
      <c r="K1871" s="37" t="s">
        <v>11</v>
      </c>
      <c r="L1871" s="13"/>
      <c r="M1871" s="13"/>
      <c r="N1871" s="13">
        <v>0</v>
      </c>
      <c r="O1871" s="53">
        <v>34.344000000000001</v>
      </c>
      <c r="P1871" s="53">
        <v>0</v>
      </c>
      <c r="Q1871" s="13">
        <f t="shared" si="321"/>
        <v>34.344000000000001</v>
      </c>
      <c r="R1871" s="143"/>
      <c r="S1871" s="239"/>
    </row>
    <row r="1872" spans="1:19" ht="33.75">
      <c r="A1872" s="323"/>
      <c r="B1872" s="318"/>
      <c r="C1872" s="309"/>
      <c r="D1872" s="312"/>
      <c r="E1872" s="318"/>
      <c r="F1872" s="323"/>
      <c r="G1872" s="318"/>
      <c r="H1872" s="323"/>
      <c r="I1872" s="96" t="s">
        <v>72</v>
      </c>
      <c r="J1872" s="323"/>
      <c r="K1872" s="37" t="s">
        <v>56</v>
      </c>
      <c r="L1872" s="13"/>
      <c r="M1872" s="13"/>
      <c r="N1872" s="13">
        <v>46.383000000000003</v>
      </c>
      <c r="O1872" s="53">
        <v>0</v>
      </c>
      <c r="P1872" s="53">
        <v>0</v>
      </c>
      <c r="Q1872" s="13">
        <f t="shared" si="321"/>
        <v>46.383000000000003</v>
      </c>
      <c r="R1872" s="143"/>
      <c r="S1872" s="239"/>
    </row>
    <row r="1873" spans="1:19" ht="45">
      <c r="A1873" s="323"/>
      <c r="B1873" s="318"/>
      <c r="C1873" s="309"/>
      <c r="D1873" s="312"/>
      <c r="E1873" s="318"/>
      <c r="F1873" s="323"/>
      <c r="G1873" s="318"/>
      <c r="H1873" s="323"/>
      <c r="I1873" s="33" t="s">
        <v>59</v>
      </c>
      <c r="J1873" s="323"/>
      <c r="K1873" s="37" t="s">
        <v>68</v>
      </c>
      <c r="L1873" s="13"/>
      <c r="M1873" s="13"/>
      <c r="N1873" s="13">
        <v>37.5122</v>
      </c>
      <c r="O1873" s="53">
        <v>102.318</v>
      </c>
      <c r="P1873" s="53">
        <v>0</v>
      </c>
      <c r="Q1873" s="13">
        <f t="shared" si="321"/>
        <v>139.83019999999999</v>
      </c>
      <c r="R1873" s="143"/>
      <c r="S1873" s="239"/>
    </row>
    <row r="1874" spans="1:19" ht="22.5">
      <c r="A1874" s="323"/>
      <c r="B1874" s="318"/>
      <c r="C1874" s="309"/>
      <c r="D1874" s="312"/>
      <c r="E1874" s="318"/>
      <c r="F1874" s="323"/>
      <c r="G1874" s="318"/>
      <c r="H1874" s="323"/>
      <c r="I1874" s="33" t="s">
        <v>61</v>
      </c>
      <c r="J1874" s="323"/>
      <c r="K1874" s="37" t="s">
        <v>12</v>
      </c>
      <c r="L1874" s="13"/>
      <c r="M1874" s="13"/>
      <c r="N1874" s="13">
        <v>0.67200000000000004</v>
      </c>
      <c r="O1874" s="53">
        <v>0</v>
      </c>
      <c r="P1874" s="53">
        <v>229.791</v>
      </c>
      <c r="Q1874" s="13">
        <f t="shared" si="321"/>
        <v>230.46299999999999</v>
      </c>
      <c r="R1874" s="143"/>
      <c r="S1874" s="239"/>
    </row>
    <row r="1875" spans="1:19" ht="45">
      <c r="A1875" s="323"/>
      <c r="B1875" s="318"/>
      <c r="C1875" s="309"/>
      <c r="D1875" s="312"/>
      <c r="E1875" s="318"/>
      <c r="F1875" s="323"/>
      <c r="G1875" s="318"/>
      <c r="H1875" s="323"/>
      <c r="I1875" s="35" t="s">
        <v>18</v>
      </c>
      <c r="J1875" s="323"/>
      <c r="K1875" s="37" t="s">
        <v>17</v>
      </c>
      <c r="L1875" s="13"/>
      <c r="M1875" s="13"/>
      <c r="N1875" s="13"/>
      <c r="O1875" s="53">
        <v>37.64</v>
      </c>
      <c r="P1875" s="53">
        <v>0</v>
      </c>
      <c r="Q1875" s="13">
        <f t="shared" si="321"/>
        <v>37.64</v>
      </c>
      <c r="R1875" s="143"/>
      <c r="S1875" s="239"/>
    </row>
    <row r="1876" spans="1:19" s="8" customFormat="1" ht="42">
      <c r="A1876" s="323"/>
      <c r="B1876" s="318"/>
      <c r="C1876" s="309"/>
      <c r="D1876" s="312"/>
      <c r="E1876" s="318"/>
      <c r="F1876" s="323"/>
      <c r="G1876" s="318"/>
      <c r="H1876" s="323"/>
      <c r="I1876" s="97" t="s">
        <v>80</v>
      </c>
      <c r="J1876" s="323"/>
      <c r="K1876" s="38" t="s">
        <v>83</v>
      </c>
      <c r="L1876" s="54"/>
      <c r="M1876" s="54"/>
      <c r="N1876" s="54">
        <f t="shared" ref="N1876" si="327">N1877+N1879</f>
        <v>6.468</v>
      </c>
      <c r="O1876" s="54">
        <f>O1877+O1879</f>
        <v>9.827</v>
      </c>
      <c r="P1876" s="54">
        <f>P1877+P1878+P1879</f>
        <v>0.92600000000000005</v>
      </c>
      <c r="Q1876" s="30">
        <f t="shared" si="321"/>
        <v>17.221</v>
      </c>
      <c r="R1876" s="149"/>
      <c r="S1876" s="240"/>
    </row>
    <row r="1877" spans="1:19" ht="22.5">
      <c r="A1877" s="323"/>
      <c r="B1877" s="318"/>
      <c r="C1877" s="309"/>
      <c r="D1877" s="312"/>
      <c r="E1877" s="318"/>
      <c r="F1877" s="323"/>
      <c r="G1877" s="318"/>
      <c r="H1877" s="323"/>
      <c r="I1877" s="33" t="s">
        <v>26</v>
      </c>
      <c r="J1877" s="323"/>
      <c r="K1877" s="37" t="s">
        <v>11</v>
      </c>
      <c r="L1877" s="13"/>
      <c r="M1877" s="13"/>
      <c r="N1877" s="13"/>
      <c r="O1877" s="53">
        <v>2.7189999999999999</v>
      </c>
      <c r="P1877" s="53">
        <v>0</v>
      </c>
      <c r="Q1877" s="13">
        <f t="shared" si="321"/>
        <v>2.7189999999999999</v>
      </c>
      <c r="R1877" s="143"/>
      <c r="S1877" s="239"/>
    </row>
    <row r="1878" spans="1:19" ht="22.5">
      <c r="A1878" s="323"/>
      <c r="B1878" s="318"/>
      <c r="C1878" s="309"/>
      <c r="D1878" s="312"/>
      <c r="E1878" s="318"/>
      <c r="F1878" s="323"/>
      <c r="G1878" s="318"/>
      <c r="H1878" s="323"/>
      <c r="I1878" s="33" t="s">
        <v>61</v>
      </c>
      <c r="J1878" s="323"/>
      <c r="K1878" s="37" t="s">
        <v>12</v>
      </c>
      <c r="L1878" s="13"/>
      <c r="M1878" s="13"/>
      <c r="N1878" s="13"/>
      <c r="O1878" s="53"/>
      <c r="P1878" s="53">
        <v>0.92600000000000005</v>
      </c>
      <c r="Q1878" s="13">
        <f t="shared" si="321"/>
        <v>0.92600000000000005</v>
      </c>
      <c r="R1878" s="143"/>
      <c r="S1878" s="239"/>
    </row>
    <row r="1879" spans="1:19" ht="45">
      <c r="A1879" s="323"/>
      <c r="B1879" s="318"/>
      <c r="C1879" s="309"/>
      <c r="D1879" s="312"/>
      <c r="E1879" s="318"/>
      <c r="F1879" s="323"/>
      <c r="G1879" s="318"/>
      <c r="H1879" s="323"/>
      <c r="I1879" s="33" t="s">
        <v>59</v>
      </c>
      <c r="J1879" s="323"/>
      <c r="K1879" s="37" t="s">
        <v>68</v>
      </c>
      <c r="L1879" s="13"/>
      <c r="M1879" s="13"/>
      <c r="N1879" s="13">
        <v>6.468</v>
      </c>
      <c r="O1879" s="53">
        <v>7.1079999999999997</v>
      </c>
      <c r="P1879" s="53"/>
      <c r="Q1879" s="13">
        <f t="shared" si="321"/>
        <v>13.576000000000001</v>
      </c>
      <c r="R1879" s="143"/>
      <c r="S1879" s="239"/>
    </row>
    <row r="1880" spans="1:19" s="8" customFormat="1" ht="42">
      <c r="A1880" s="323"/>
      <c r="B1880" s="318"/>
      <c r="C1880" s="309"/>
      <c r="D1880" s="312"/>
      <c r="E1880" s="318"/>
      <c r="F1880" s="323"/>
      <c r="G1880" s="318"/>
      <c r="H1880" s="323"/>
      <c r="I1880" s="97" t="s">
        <v>81</v>
      </c>
      <c r="J1880" s="323"/>
      <c r="K1880" s="38" t="s">
        <v>84</v>
      </c>
      <c r="L1880" s="54"/>
      <c r="M1880" s="54"/>
      <c r="N1880" s="54">
        <f t="shared" ref="N1880" si="328">N1881</f>
        <v>0</v>
      </c>
      <c r="O1880" s="54">
        <f>O1881</f>
        <v>5.89</v>
      </c>
      <c r="P1880" s="54"/>
      <c r="Q1880" s="30">
        <f t="shared" si="321"/>
        <v>5.89</v>
      </c>
      <c r="R1880" s="149"/>
      <c r="S1880" s="240"/>
    </row>
    <row r="1881" spans="1:19" ht="22.5">
      <c r="A1881" s="324"/>
      <c r="B1881" s="319"/>
      <c r="C1881" s="309"/>
      <c r="D1881" s="312"/>
      <c r="E1881" s="318"/>
      <c r="F1881" s="323"/>
      <c r="G1881" s="318"/>
      <c r="H1881" s="323"/>
      <c r="I1881" s="33" t="s">
        <v>61</v>
      </c>
      <c r="J1881" s="324"/>
      <c r="K1881" s="37" t="s">
        <v>12</v>
      </c>
      <c r="L1881" s="13"/>
      <c r="M1881" s="13"/>
      <c r="N1881" s="13"/>
      <c r="O1881" s="53">
        <v>5.89</v>
      </c>
      <c r="P1881" s="53"/>
      <c r="Q1881" s="13">
        <f t="shared" si="321"/>
        <v>5.89</v>
      </c>
      <c r="R1881" s="143"/>
      <c r="S1881" s="239"/>
    </row>
    <row r="1882" spans="1:19" ht="15" customHeight="1">
      <c r="A1882" s="322">
        <v>18</v>
      </c>
      <c r="B1882" s="317" t="s">
        <v>85</v>
      </c>
      <c r="C1882" s="309"/>
      <c r="D1882" s="312"/>
      <c r="E1882" s="318"/>
      <c r="F1882" s="323"/>
      <c r="G1882" s="318"/>
      <c r="H1882" s="323"/>
      <c r="I1882" s="29" t="s">
        <v>13</v>
      </c>
      <c r="J1882" s="322">
        <v>451</v>
      </c>
      <c r="K1882" s="237"/>
      <c r="L1882" s="30"/>
      <c r="M1882" s="30"/>
      <c r="N1882" s="30">
        <f t="shared" ref="N1882" si="329">+N1883</f>
        <v>0</v>
      </c>
      <c r="O1882" s="30">
        <f>+O1883</f>
        <v>69.173999999999992</v>
      </c>
      <c r="P1882" s="30">
        <f>+P1883</f>
        <v>63.777999999999999</v>
      </c>
      <c r="Q1882" s="30">
        <f t="shared" si="321"/>
        <v>132.952</v>
      </c>
      <c r="R1882" s="143"/>
      <c r="S1882" s="239"/>
    </row>
    <row r="1883" spans="1:19" s="8" customFormat="1" ht="31.5">
      <c r="A1883" s="323"/>
      <c r="B1883" s="318"/>
      <c r="C1883" s="309"/>
      <c r="D1883" s="312"/>
      <c r="E1883" s="318"/>
      <c r="F1883" s="323"/>
      <c r="G1883" s="318"/>
      <c r="H1883" s="323"/>
      <c r="I1883" s="97" t="s">
        <v>86</v>
      </c>
      <c r="J1883" s="323"/>
      <c r="K1883" s="34" t="s">
        <v>12</v>
      </c>
      <c r="L1883" s="54"/>
      <c r="M1883" s="54"/>
      <c r="N1883" s="54">
        <f t="shared" ref="N1883" si="330">N1884+N1885+N1886</f>
        <v>0</v>
      </c>
      <c r="O1883" s="54">
        <f>O1884+O1885+O1886</f>
        <v>69.173999999999992</v>
      </c>
      <c r="P1883" s="54">
        <f>P1884+P1885+P1886</f>
        <v>63.777999999999999</v>
      </c>
      <c r="Q1883" s="30">
        <f t="shared" si="321"/>
        <v>132.952</v>
      </c>
      <c r="R1883" s="149"/>
      <c r="S1883" s="240"/>
    </row>
    <row r="1884" spans="1:19" ht="22.5">
      <c r="A1884" s="323"/>
      <c r="B1884" s="318"/>
      <c r="C1884" s="309"/>
      <c r="D1884" s="312"/>
      <c r="E1884" s="318"/>
      <c r="F1884" s="323"/>
      <c r="G1884" s="318"/>
      <c r="H1884" s="323"/>
      <c r="I1884" s="33" t="s">
        <v>26</v>
      </c>
      <c r="J1884" s="323"/>
      <c r="K1884" s="37" t="s">
        <v>11</v>
      </c>
      <c r="L1884" s="13"/>
      <c r="M1884" s="13"/>
      <c r="N1884" s="13"/>
      <c r="O1884" s="53">
        <v>7.69</v>
      </c>
      <c r="P1884" s="53"/>
      <c r="Q1884" s="13">
        <f t="shared" si="321"/>
        <v>7.69</v>
      </c>
      <c r="R1884" s="143"/>
      <c r="S1884" s="239"/>
    </row>
    <row r="1885" spans="1:19" ht="22.5">
      <c r="A1885" s="323"/>
      <c r="B1885" s="318"/>
      <c r="C1885" s="309"/>
      <c r="D1885" s="312"/>
      <c r="E1885" s="318"/>
      <c r="F1885" s="323"/>
      <c r="G1885" s="318"/>
      <c r="H1885" s="323"/>
      <c r="I1885" s="33" t="s">
        <v>61</v>
      </c>
      <c r="J1885" s="323"/>
      <c r="K1885" s="37" t="s">
        <v>12</v>
      </c>
      <c r="L1885" s="13"/>
      <c r="M1885" s="13"/>
      <c r="N1885" s="13"/>
      <c r="O1885" s="53">
        <v>52.963999999999999</v>
      </c>
      <c r="P1885" s="53">
        <v>63.777999999999999</v>
      </c>
      <c r="Q1885" s="13">
        <f t="shared" si="321"/>
        <v>116.74199999999999</v>
      </c>
      <c r="R1885" s="143"/>
      <c r="S1885" s="239"/>
    </row>
    <row r="1886" spans="1:19" ht="45">
      <c r="A1886" s="324"/>
      <c r="B1886" s="319"/>
      <c r="C1886" s="309"/>
      <c r="D1886" s="312"/>
      <c r="E1886" s="318"/>
      <c r="F1886" s="323"/>
      <c r="G1886" s="318"/>
      <c r="H1886" s="323"/>
      <c r="I1886" s="33" t="s">
        <v>18</v>
      </c>
      <c r="J1886" s="324"/>
      <c r="K1886" s="37" t="s">
        <v>17</v>
      </c>
      <c r="L1886" s="13"/>
      <c r="M1886" s="13"/>
      <c r="N1886" s="13"/>
      <c r="O1886" s="53">
        <v>8.52</v>
      </c>
      <c r="P1886" s="53"/>
      <c r="Q1886" s="13">
        <f t="shared" si="321"/>
        <v>8.52</v>
      </c>
      <c r="R1886" s="143"/>
      <c r="S1886" s="239"/>
    </row>
    <row r="1887" spans="1:19" ht="15.75" customHeight="1">
      <c r="A1887" s="322">
        <v>19</v>
      </c>
      <c r="B1887" s="317" t="s">
        <v>404</v>
      </c>
      <c r="C1887" s="309"/>
      <c r="D1887" s="312"/>
      <c r="E1887" s="318"/>
      <c r="F1887" s="323"/>
      <c r="G1887" s="318"/>
      <c r="H1887" s="323"/>
      <c r="I1887" s="29" t="s">
        <v>13</v>
      </c>
      <c r="J1887" s="229"/>
      <c r="K1887" s="237"/>
      <c r="L1887" s="30"/>
      <c r="M1887" s="30"/>
      <c r="N1887" s="30">
        <f>N1888+N1893+N1901</f>
        <v>25.674599999999998</v>
      </c>
      <c r="O1887" s="30">
        <f t="shared" ref="O1887:P1887" si="331">O1888+O1893+O1901</f>
        <v>64.531999999999996</v>
      </c>
      <c r="P1887" s="30">
        <f t="shared" si="331"/>
        <v>76.540999999999997</v>
      </c>
      <c r="Q1887" s="30">
        <f t="shared" si="321"/>
        <v>166.74759999999998</v>
      </c>
      <c r="R1887" s="143"/>
      <c r="S1887" s="239"/>
    </row>
    <row r="1888" spans="1:19" s="8" customFormat="1" ht="63">
      <c r="A1888" s="323"/>
      <c r="B1888" s="318"/>
      <c r="C1888" s="309"/>
      <c r="D1888" s="312"/>
      <c r="E1888" s="318"/>
      <c r="F1888" s="323"/>
      <c r="G1888" s="318"/>
      <c r="H1888" s="323"/>
      <c r="I1888" s="131" t="s">
        <v>87</v>
      </c>
      <c r="J1888" s="322">
        <v>454</v>
      </c>
      <c r="K1888" s="38" t="s">
        <v>10</v>
      </c>
      <c r="L1888" s="54"/>
      <c r="M1888" s="54"/>
      <c r="N1888" s="54"/>
      <c r="O1888" s="54">
        <f>O1889+O1891+O1892</f>
        <v>64.531999999999996</v>
      </c>
      <c r="P1888" s="54">
        <f>P1889+P1890+P1891+P1892</f>
        <v>66.040999999999997</v>
      </c>
      <c r="Q1888" s="30">
        <f t="shared" si="321"/>
        <v>130.57299999999998</v>
      </c>
      <c r="R1888" s="149"/>
      <c r="S1888" s="240"/>
    </row>
    <row r="1889" spans="1:19" ht="22.5">
      <c r="A1889" s="323"/>
      <c r="B1889" s="318"/>
      <c r="C1889" s="309"/>
      <c r="D1889" s="312"/>
      <c r="E1889" s="318"/>
      <c r="F1889" s="323"/>
      <c r="G1889" s="318"/>
      <c r="H1889" s="323"/>
      <c r="I1889" s="33" t="s">
        <v>26</v>
      </c>
      <c r="J1889" s="323"/>
      <c r="K1889" s="37" t="s">
        <v>11</v>
      </c>
      <c r="L1889" s="13"/>
      <c r="M1889" s="13"/>
      <c r="N1889" s="13"/>
      <c r="O1889" s="53">
        <v>1.1579999999999999</v>
      </c>
      <c r="P1889" s="53"/>
      <c r="Q1889" s="13">
        <f t="shared" si="321"/>
        <v>1.1579999999999999</v>
      </c>
      <c r="R1889" s="143"/>
      <c r="S1889" s="239"/>
    </row>
    <row r="1890" spans="1:19" ht="22.5">
      <c r="A1890" s="323"/>
      <c r="B1890" s="318"/>
      <c r="C1890" s="309"/>
      <c r="D1890" s="312"/>
      <c r="E1890" s="318"/>
      <c r="F1890" s="323"/>
      <c r="G1890" s="318"/>
      <c r="H1890" s="323"/>
      <c r="I1890" s="33" t="s">
        <v>61</v>
      </c>
      <c r="J1890" s="323"/>
      <c r="K1890" s="37" t="s">
        <v>12</v>
      </c>
      <c r="L1890" s="13"/>
      <c r="M1890" s="13"/>
      <c r="N1890" s="13"/>
      <c r="O1890" s="53">
        <v>0</v>
      </c>
      <c r="P1890" s="53">
        <v>66.040999999999997</v>
      </c>
      <c r="Q1890" s="13">
        <f t="shared" si="321"/>
        <v>66.040999999999997</v>
      </c>
      <c r="R1890" s="143"/>
      <c r="S1890" s="239"/>
    </row>
    <row r="1891" spans="1:19" ht="45">
      <c r="A1891" s="323"/>
      <c r="B1891" s="318"/>
      <c r="C1891" s="309"/>
      <c r="D1891" s="312"/>
      <c r="E1891" s="318"/>
      <c r="F1891" s="323"/>
      <c r="G1891" s="318"/>
      <c r="H1891" s="323"/>
      <c r="I1891" s="33" t="s">
        <v>27</v>
      </c>
      <c r="J1891" s="323"/>
      <c r="K1891" s="37" t="s">
        <v>28</v>
      </c>
      <c r="L1891" s="13"/>
      <c r="M1891" s="13"/>
      <c r="N1891" s="13"/>
      <c r="O1891" s="53">
        <v>61.548000000000002</v>
      </c>
      <c r="P1891" s="53"/>
      <c r="Q1891" s="13">
        <f t="shared" si="321"/>
        <v>61.548000000000002</v>
      </c>
      <c r="R1891" s="143"/>
      <c r="S1891" s="239"/>
    </row>
    <row r="1892" spans="1:19" ht="45">
      <c r="A1892" s="323"/>
      <c r="B1892" s="318"/>
      <c r="C1892" s="309"/>
      <c r="D1892" s="312"/>
      <c r="E1892" s="318"/>
      <c r="F1892" s="323"/>
      <c r="G1892" s="318"/>
      <c r="H1892" s="323"/>
      <c r="I1892" s="35" t="s">
        <v>18</v>
      </c>
      <c r="J1892" s="323"/>
      <c r="K1892" s="37" t="s">
        <v>17</v>
      </c>
      <c r="L1892" s="13"/>
      <c r="M1892" s="13"/>
      <c r="N1892" s="13"/>
      <c r="O1892" s="53">
        <v>1.8260000000000001</v>
      </c>
      <c r="P1892" s="53"/>
      <c r="Q1892" s="13">
        <f t="shared" si="321"/>
        <v>1.8260000000000001</v>
      </c>
      <c r="R1892" s="143"/>
      <c r="S1892" s="239"/>
    </row>
    <row r="1893" spans="1:19" s="8" customFormat="1" ht="21">
      <c r="A1893" s="323"/>
      <c r="B1893" s="318"/>
      <c r="C1893" s="309"/>
      <c r="D1893" s="312"/>
      <c r="E1893" s="318"/>
      <c r="F1893" s="323"/>
      <c r="G1893" s="318"/>
      <c r="H1893" s="323"/>
      <c r="I1893" s="131" t="s">
        <v>29</v>
      </c>
      <c r="J1893" s="323"/>
      <c r="K1893" s="38" t="s">
        <v>45</v>
      </c>
      <c r="L1893" s="30"/>
      <c r="M1893" s="30"/>
      <c r="N1893" s="30"/>
      <c r="O1893" s="54"/>
      <c r="P1893" s="54">
        <f>P1894</f>
        <v>10.5</v>
      </c>
      <c r="Q1893" s="13">
        <f t="shared" si="321"/>
        <v>10.5</v>
      </c>
      <c r="R1893" s="149"/>
      <c r="S1893" s="240"/>
    </row>
    <row r="1894" spans="1:19" ht="22.5">
      <c r="A1894" s="323"/>
      <c r="B1894" s="319"/>
      <c r="C1894" s="309"/>
      <c r="D1894" s="312"/>
      <c r="E1894" s="318"/>
      <c r="F1894" s="323"/>
      <c r="G1894" s="318"/>
      <c r="H1894" s="323"/>
      <c r="I1894" s="33" t="s">
        <v>61</v>
      </c>
      <c r="J1894" s="324"/>
      <c r="K1894" s="37" t="s">
        <v>12</v>
      </c>
      <c r="L1894" s="13"/>
      <c r="M1894" s="13"/>
      <c r="N1894" s="13"/>
      <c r="O1894" s="53"/>
      <c r="P1894" s="53">
        <v>10.5</v>
      </c>
      <c r="Q1894" s="13">
        <f t="shared" si="321"/>
        <v>10.5</v>
      </c>
      <c r="R1894" s="143"/>
      <c r="S1894" s="239"/>
    </row>
    <row r="1895" spans="1:19" s="8" customFormat="1" ht="15.75" customHeight="1">
      <c r="A1895" s="323"/>
      <c r="B1895" s="317" t="s">
        <v>546</v>
      </c>
      <c r="C1895" s="309"/>
      <c r="D1895" s="312"/>
      <c r="E1895" s="318"/>
      <c r="F1895" s="323"/>
      <c r="G1895" s="318"/>
      <c r="H1895" s="323"/>
      <c r="I1895" s="29" t="s">
        <v>13</v>
      </c>
      <c r="J1895" s="88"/>
      <c r="K1895" s="34"/>
      <c r="L1895" s="30"/>
      <c r="M1895" s="30"/>
      <c r="N1895" s="30">
        <f>+N1896+N1899</f>
        <v>18.227699999999999</v>
      </c>
      <c r="O1895" s="30">
        <f t="shared" ref="O1895:P1895" si="332">+O1896+O1899</f>
        <v>0</v>
      </c>
      <c r="P1895" s="30">
        <f t="shared" si="332"/>
        <v>0</v>
      </c>
      <c r="Q1895" s="30">
        <f t="shared" si="321"/>
        <v>18.227699999999999</v>
      </c>
      <c r="R1895" s="149"/>
      <c r="S1895" s="240"/>
    </row>
    <row r="1896" spans="1:19" ht="63">
      <c r="A1896" s="323"/>
      <c r="B1896" s="318"/>
      <c r="C1896" s="309"/>
      <c r="D1896" s="312"/>
      <c r="E1896" s="318"/>
      <c r="F1896" s="323"/>
      <c r="G1896" s="318"/>
      <c r="H1896" s="323"/>
      <c r="I1896" s="131" t="s">
        <v>87</v>
      </c>
      <c r="J1896" s="322">
        <v>469</v>
      </c>
      <c r="K1896" s="38" t="s">
        <v>10</v>
      </c>
      <c r="L1896" s="54"/>
      <c r="M1896" s="54"/>
      <c r="N1896" s="54">
        <f>N1897+N1898</f>
        <v>18.227699999999999</v>
      </c>
      <c r="O1896" s="54"/>
      <c r="P1896" s="54"/>
      <c r="Q1896" s="30">
        <f t="shared" si="321"/>
        <v>18.227699999999999</v>
      </c>
      <c r="R1896" s="143"/>
      <c r="S1896" s="239"/>
    </row>
    <row r="1897" spans="1:19" ht="22.5">
      <c r="A1897" s="323"/>
      <c r="B1897" s="318"/>
      <c r="C1897" s="309"/>
      <c r="D1897" s="312"/>
      <c r="E1897" s="318"/>
      <c r="F1897" s="323"/>
      <c r="G1897" s="318"/>
      <c r="H1897" s="323"/>
      <c r="I1897" s="33" t="s">
        <v>61</v>
      </c>
      <c r="J1897" s="323"/>
      <c r="K1897" s="37" t="s">
        <v>12</v>
      </c>
      <c r="L1897" s="13"/>
      <c r="M1897" s="13"/>
      <c r="N1897" s="13">
        <v>4.13</v>
      </c>
      <c r="O1897" s="53"/>
      <c r="P1897" s="53"/>
      <c r="Q1897" s="13">
        <f t="shared" si="321"/>
        <v>4.13</v>
      </c>
      <c r="R1897" s="143"/>
      <c r="S1897" s="239"/>
    </row>
    <row r="1898" spans="1:19" ht="33.75">
      <c r="A1898" s="323"/>
      <c r="B1898" s="318"/>
      <c r="C1898" s="309"/>
      <c r="D1898" s="312"/>
      <c r="E1898" s="318"/>
      <c r="F1898" s="323"/>
      <c r="G1898" s="318"/>
      <c r="H1898" s="323"/>
      <c r="I1898" s="33" t="s">
        <v>305</v>
      </c>
      <c r="J1898" s="323"/>
      <c r="K1898" s="37" t="s">
        <v>134</v>
      </c>
      <c r="L1898" s="13"/>
      <c r="M1898" s="13"/>
      <c r="N1898" s="13">
        <v>14.0977</v>
      </c>
      <c r="O1898" s="53"/>
      <c r="P1898" s="53"/>
      <c r="Q1898" s="13">
        <f t="shared" si="321"/>
        <v>14.0977</v>
      </c>
      <c r="R1898" s="143"/>
      <c r="S1898" s="239"/>
    </row>
    <row r="1899" spans="1:19" s="8" customFormat="1" ht="21">
      <c r="A1899" s="323"/>
      <c r="B1899" s="318"/>
      <c r="C1899" s="309"/>
      <c r="D1899" s="312"/>
      <c r="E1899" s="318"/>
      <c r="F1899" s="323"/>
      <c r="G1899" s="318"/>
      <c r="H1899" s="323"/>
      <c r="I1899" s="131" t="s">
        <v>29</v>
      </c>
      <c r="J1899" s="323"/>
      <c r="K1899" s="38" t="s">
        <v>45</v>
      </c>
      <c r="L1899" s="54"/>
      <c r="M1899" s="54"/>
      <c r="N1899" s="54">
        <f t="shared" ref="N1899" si="333">N1900</f>
        <v>0</v>
      </c>
      <c r="O1899" s="54"/>
      <c r="P1899" s="54"/>
      <c r="Q1899" s="30">
        <f t="shared" si="321"/>
        <v>0</v>
      </c>
      <c r="R1899" s="149"/>
      <c r="S1899" s="240"/>
    </row>
    <row r="1900" spans="1:19" ht="22.5">
      <c r="A1900" s="323"/>
      <c r="B1900" s="319"/>
      <c r="C1900" s="309"/>
      <c r="D1900" s="312"/>
      <c r="E1900" s="318"/>
      <c r="F1900" s="323"/>
      <c r="G1900" s="318"/>
      <c r="H1900" s="323"/>
      <c r="I1900" s="33" t="s">
        <v>61</v>
      </c>
      <c r="J1900" s="324"/>
      <c r="K1900" s="37" t="s">
        <v>12</v>
      </c>
      <c r="L1900" s="13"/>
      <c r="M1900" s="13"/>
      <c r="N1900" s="13"/>
      <c r="O1900" s="53"/>
      <c r="P1900" s="53"/>
      <c r="Q1900" s="13">
        <f t="shared" si="321"/>
        <v>0</v>
      </c>
      <c r="R1900" s="143"/>
      <c r="S1900" s="239"/>
    </row>
    <row r="1901" spans="1:19" ht="15.75" customHeight="1">
      <c r="A1901" s="323"/>
      <c r="B1901" s="317" t="s">
        <v>547</v>
      </c>
      <c r="C1901" s="309"/>
      <c r="D1901" s="312"/>
      <c r="E1901" s="318"/>
      <c r="F1901" s="323"/>
      <c r="G1901" s="318"/>
      <c r="H1901" s="323"/>
      <c r="I1901" s="29" t="s">
        <v>13</v>
      </c>
      <c r="J1901" s="229"/>
      <c r="K1901" s="237"/>
      <c r="L1901" s="30"/>
      <c r="M1901" s="30"/>
      <c r="N1901" s="30">
        <f>+N1902</f>
        <v>25.674599999999998</v>
      </c>
      <c r="O1901" s="30"/>
      <c r="P1901" s="30"/>
      <c r="Q1901" s="30">
        <f t="shared" si="321"/>
        <v>25.674599999999998</v>
      </c>
      <c r="R1901" s="143"/>
      <c r="S1901" s="239"/>
    </row>
    <row r="1902" spans="1:19" s="8" customFormat="1" ht="63">
      <c r="A1902" s="323"/>
      <c r="B1902" s="318"/>
      <c r="C1902" s="309"/>
      <c r="D1902" s="312"/>
      <c r="E1902" s="318"/>
      <c r="F1902" s="323"/>
      <c r="G1902" s="318"/>
      <c r="H1902" s="323"/>
      <c r="I1902" s="131" t="s">
        <v>87</v>
      </c>
      <c r="J1902" s="322">
        <v>462</v>
      </c>
      <c r="K1902" s="38" t="s">
        <v>10</v>
      </c>
      <c r="L1902" s="54"/>
      <c r="M1902" s="54"/>
      <c r="N1902" s="54">
        <f>N1903+N1904+N1905</f>
        <v>25.674599999999998</v>
      </c>
      <c r="O1902" s="54"/>
      <c r="P1902" s="54"/>
      <c r="Q1902" s="13">
        <f t="shared" si="321"/>
        <v>25.674599999999998</v>
      </c>
      <c r="R1902" s="149"/>
      <c r="S1902" s="240"/>
    </row>
    <row r="1903" spans="1:19" ht="22.5">
      <c r="A1903" s="323"/>
      <c r="B1903" s="318"/>
      <c r="C1903" s="309"/>
      <c r="D1903" s="312"/>
      <c r="E1903" s="318"/>
      <c r="F1903" s="323"/>
      <c r="G1903" s="318"/>
      <c r="H1903" s="323"/>
      <c r="I1903" s="33" t="s">
        <v>26</v>
      </c>
      <c r="J1903" s="323"/>
      <c r="K1903" s="37" t="s">
        <v>11</v>
      </c>
      <c r="L1903" s="13"/>
      <c r="M1903" s="13"/>
      <c r="N1903" s="13"/>
      <c r="O1903" s="53"/>
      <c r="P1903" s="53"/>
      <c r="Q1903" s="13">
        <f t="shared" si="321"/>
        <v>0</v>
      </c>
      <c r="R1903" s="143"/>
      <c r="S1903" s="239"/>
    </row>
    <row r="1904" spans="1:19" ht="22.5">
      <c r="A1904" s="323"/>
      <c r="B1904" s="318"/>
      <c r="C1904" s="309"/>
      <c r="D1904" s="312"/>
      <c r="E1904" s="318"/>
      <c r="F1904" s="323"/>
      <c r="G1904" s="318"/>
      <c r="H1904" s="323"/>
      <c r="I1904" s="33" t="s">
        <v>61</v>
      </c>
      <c r="J1904" s="323"/>
      <c r="K1904" s="37" t="s">
        <v>12</v>
      </c>
      <c r="L1904" s="13"/>
      <c r="M1904" s="13"/>
      <c r="N1904" s="13">
        <v>9.5329999999999995</v>
      </c>
      <c r="O1904" s="53"/>
      <c r="P1904" s="53"/>
      <c r="Q1904" s="13">
        <f t="shared" si="321"/>
        <v>9.5329999999999995</v>
      </c>
      <c r="R1904" s="143"/>
      <c r="S1904" s="239"/>
    </row>
    <row r="1905" spans="1:19" ht="78.75">
      <c r="A1905" s="323"/>
      <c r="B1905" s="318"/>
      <c r="C1905" s="309"/>
      <c r="D1905" s="312"/>
      <c r="E1905" s="318"/>
      <c r="F1905" s="323"/>
      <c r="G1905" s="318"/>
      <c r="H1905" s="323"/>
      <c r="I1905" s="33" t="s">
        <v>170</v>
      </c>
      <c r="J1905" s="323"/>
      <c r="K1905" s="37" t="s">
        <v>57</v>
      </c>
      <c r="L1905" s="13"/>
      <c r="M1905" s="13"/>
      <c r="N1905" s="13">
        <v>16.1416</v>
      </c>
      <c r="O1905" s="53"/>
      <c r="P1905" s="53"/>
      <c r="Q1905" s="13">
        <f t="shared" si="321"/>
        <v>16.1416</v>
      </c>
      <c r="R1905" s="143"/>
      <c r="S1905" s="239"/>
    </row>
    <row r="1906" spans="1:19" ht="15" customHeight="1">
      <c r="A1906" s="325">
        <v>20</v>
      </c>
      <c r="B1906" s="331" t="s">
        <v>405</v>
      </c>
      <c r="C1906" s="309"/>
      <c r="D1906" s="312"/>
      <c r="E1906" s="318"/>
      <c r="F1906" s="323"/>
      <c r="G1906" s="318"/>
      <c r="H1906" s="323"/>
      <c r="I1906" s="29" t="s">
        <v>13</v>
      </c>
      <c r="J1906" s="229"/>
      <c r="K1906" s="237"/>
      <c r="L1906" s="30"/>
      <c r="M1906" s="30"/>
      <c r="N1906" s="30">
        <f>+N1907+N1912</f>
        <v>25.953899999999997</v>
      </c>
      <c r="O1906" s="30">
        <f t="shared" ref="O1906:P1906" si="334">+O1907+O1912</f>
        <v>49.96</v>
      </c>
      <c r="P1906" s="30">
        <f t="shared" si="334"/>
        <v>62.605999999999995</v>
      </c>
      <c r="Q1906" s="30">
        <f t="shared" si="321"/>
        <v>138.51990000000001</v>
      </c>
      <c r="R1906" s="143"/>
      <c r="S1906" s="239"/>
    </row>
    <row r="1907" spans="1:19" ht="73.5">
      <c r="A1907" s="325"/>
      <c r="B1907" s="331"/>
      <c r="C1907" s="309"/>
      <c r="D1907" s="312"/>
      <c r="E1907" s="318"/>
      <c r="F1907" s="323"/>
      <c r="G1907" s="318"/>
      <c r="H1907" s="323"/>
      <c r="I1907" s="97" t="s">
        <v>88</v>
      </c>
      <c r="J1907" s="322">
        <v>456</v>
      </c>
      <c r="K1907" s="38" t="s">
        <v>10</v>
      </c>
      <c r="L1907" s="53"/>
      <c r="M1907" s="53"/>
      <c r="N1907" s="54">
        <f t="shared" ref="N1907" si="335">N1908+N1909+N1910+N1911</f>
        <v>17.7319</v>
      </c>
      <c r="O1907" s="54">
        <f>O1908+O1909+O1910+O1911</f>
        <v>31.509</v>
      </c>
      <c r="P1907" s="54">
        <f>P1908+P1909+P1910+P1911</f>
        <v>34.625999999999998</v>
      </c>
      <c r="Q1907" s="30">
        <f t="shared" si="321"/>
        <v>83.866899999999987</v>
      </c>
      <c r="R1907" s="143"/>
      <c r="S1907" s="239"/>
    </row>
    <row r="1908" spans="1:19" ht="22.5">
      <c r="A1908" s="325"/>
      <c r="B1908" s="331"/>
      <c r="C1908" s="309"/>
      <c r="D1908" s="312"/>
      <c r="E1908" s="318"/>
      <c r="F1908" s="323"/>
      <c r="G1908" s="318"/>
      <c r="H1908" s="323"/>
      <c r="I1908" s="33" t="s">
        <v>26</v>
      </c>
      <c r="J1908" s="323"/>
      <c r="K1908" s="37" t="s">
        <v>11</v>
      </c>
      <c r="L1908" s="13"/>
      <c r="M1908" s="13"/>
      <c r="N1908" s="13"/>
      <c r="O1908" s="53">
        <v>0.35699999999999998</v>
      </c>
      <c r="P1908" s="53"/>
      <c r="Q1908" s="13">
        <f t="shared" si="321"/>
        <v>0.35699999999999998</v>
      </c>
      <c r="R1908" s="143"/>
      <c r="S1908" s="239"/>
    </row>
    <row r="1909" spans="1:19" ht="45">
      <c r="A1909" s="325"/>
      <c r="B1909" s="331"/>
      <c r="C1909" s="309"/>
      <c r="D1909" s="312"/>
      <c r="E1909" s="318"/>
      <c r="F1909" s="323"/>
      <c r="G1909" s="318"/>
      <c r="H1909" s="323"/>
      <c r="I1909" s="33" t="s">
        <v>89</v>
      </c>
      <c r="J1909" s="323"/>
      <c r="K1909" s="37" t="s">
        <v>91</v>
      </c>
      <c r="L1909" s="13"/>
      <c r="M1909" s="13"/>
      <c r="N1909" s="13">
        <v>13.8779</v>
      </c>
      <c r="O1909" s="53"/>
      <c r="P1909" s="53"/>
      <c r="Q1909" s="13">
        <f t="shared" si="321"/>
        <v>13.8779</v>
      </c>
      <c r="R1909" s="143"/>
      <c r="S1909" s="239"/>
    </row>
    <row r="1910" spans="1:19" ht="22.5">
      <c r="A1910" s="325"/>
      <c r="B1910" s="331"/>
      <c r="C1910" s="309"/>
      <c r="D1910" s="312"/>
      <c r="E1910" s="318"/>
      <c r="F1910" s="323"/>
      <c r="G1910" s="318"/>
      <c r="H1910" s="323"/>
      <c r="I1910" s="33" t="s">
        <v>16</v>
      </c>
      <c r="J1910" s="323"/>
      <c r="K1910" s="37" t="s">
        <v>12</v>
      </c>
      <c r="L1910" s="13"/>
      <c r="M1910" s="13"/>
      <c r="N1910" s="13">
        <v>3.8540000000000001</v>
      </c>
      <c r="O1910" s="53">
        <v>30.527000000000001</v>
      </c>
      <c r="P1910" s="53">
        <v>34.625999999999998</v>
      </c>
      <c r="Q1910" s="13">
        <f t="shared" si="321"/>
        <v>69.007000000000005</v>
      </c>
      <c r="R1910" s="143"/>
      <c r="S1910" s="239"/>
    </row>
    <row r="1911" spans="1:19" ht="45">
      <c r="A1911" s="325"/>
      <c r="B1911" s="331"/>
      <c r="C1911" s="309"/>
      <c r="D1911" s="312"/>
      <c r="E1911" s="318"/>
      <c r="F1911" s="323"/>
      <c r="G1911" s="318"/>
      <c r="H1911" s="323"/>
      <c r="I1911" s="35" t="s">
        <v>18</v>
      </c>
      <c r="J1911" s="323"/>
      <c r="K1911" s="37" t="s">
        <v>17</v>
      </c>
      <c r="L1911" s="13"/>
      <c r="M1911" s="13"/>
      <c r="N1911" s="13"/>
      <c r="O1911" s="53">
        <v>0.625</v>
      </c>
      <c r="P1911" s="53"/>
      <c r="Q1911" s="13">
        <f t="shared" si="321"/>
        <v>0.625</v>
      </c>
      <c r="R1911" s="143"/>
      <c r="S1911" s="239"/>
    </row>
    <row r="1912" spans="1:19" s="8" customFormat="1" ht="31.5">
      <c r="A1912" s="325"/>
      <c r="B1912" s="331"/>
      <c r="C1912" s="309"/>
      <c r="D1912" s="312"/>
      <c r="E1912" s="318"/>
      <c r="F1912" s="323"/>
      <c r="G1912" s="318"/>
      <c r="H1912" s="323"/>
      <c r="I1912" s="97" t="s">
        <v>90</v>
      </c>
      <c r="J1912" s="323"/>
      <c r="K1912" s="38" t="s">
        <v>43</v>
      </c>
      <c r="L1912" s="54"/>
      <c r="M1912" s="54"/>
      <c r="N1912" s="54">
        <f t="shared" ref="N1912" si="336">N1913+N1914</f>
        <v>8.2219999999999995</v>
      </c>
      <c r="O1912" s="54">
        <f>O1913+O1914</f>
        <v>18.451000000000001</v>
      </c>
      <c r="P1912" s="54">
        <f>P1913+P1914</f>
        <v>27.98</v>
      </c>
      <c r="Q1912" s="30">
        <f t="shared" si="321"/>
        <v>54.653000000000006</v>
      </c>
      <c r="R1912" s="149"/>
      <c r="S1912" s="240"/>
    </row>
    <row r="1913" spans="1:19" ht="22.5">
      <c r="A1913" s="325"/>
      <c r="B1913" s="331"/>
      <c r="C1913" s="309"/>
      <c r="D1913" s="312"/>
      <c r="E1913" s="318"/>
      <c r="F1913" s="323"/>
      <c r="G1913" s="318"/>
      <c r="H1913" s="323"/>
      <c r="I1913" s="33" t="s">
        <v>16</v>
      </c>
      <c r="J1913" s="323"/>
      <c r="K1913" s="37" t="s">
        <v>12</v>
      </c>
      <c r="L1913" s="13"/>
      <c r="M1913" s="13"/>
      <c r="N1913" s="13"/>
      <c r="O1913" s="53">
        <v>18.451000000000001</v>
      </c>
      <c r="P1913" s="53">
        <v>27.98</v>
      </c>
      <c r="Q1913" s="13">
        <f t="shared" si="321"/>
        <v>46.430999999999997</v>
      </c>
      <c r="R1913" s="143"/>
      <c r="S1913" s="239"/>
    </row>
    <row r="1914" spans="1:19" ht="45">
      <c r="A1914" s="325"/>
      <c r="B1914" s="331"/>
      <c r="C1914" s="309"/>
      <c r="D1914" s="312"/>
      <c r="E1914" s="318"/>
      <c r="F1914" s="323"/>
      <c r="G1914" s="318"/>
      <c r="H1914" s="323"/>
      <c r="I1914" s="33" t="s">
        <v>89</v>
      </c>
      <c r="J1914" s="323"/>
      <c r="K1914" s="37" t="s">
        <v>91</v>
      </c>
      <c r="L1914" s="13"/>
      <c r="M1914" s="13"/>
      <c r="N1914" s="13">
        <v>8.2219999999999995</v>
      </c>
      <c r="O1914" s="53"/>
      <c r="P1914" s="53"/>
      <c r="Q1914" s="13">
        <f t="shared" si="321"/>
        <v>8.2219999999999995</v>
      </c>
      <c r="R1914" s="143"/>
      <c r="S1914" s="239"/>
    </row>
    <row r="1915" spans="1:19">
      <c r="A1915" s="322">
        <v>21</v>
      </c>
      <c r="B1915" s="317" t="s">
        <v>406</v>
      </c>
      <c r="C1915" s="309"/>
      <c r="D1915" s="312"/>
      <c r="E1915" s="318"/>
      <c r="F1915" s="323"/>
      <c r="G1915" s="318"/>
      <c r="H1915" s="323"/>
      <c r="I1915" s="29" t="s">
        <v>13</v>
      </c>
      <c r="J1915" s="229"/>
      <c r="K1915" s="237"/>
      <c r="L1915" s="30"/>
      <c r="M1915" s="30"/>
      <c r="N1915" s="30">
        <f t="shared" ref="N1915" si="337">+N1916+N1921+N1923</f>
        <v>24.360199999999999</v>
      </c>
      <c r="O1915" s="30">
        <f>+O1916+O1921+O1923</f>
        <v>50.664000000000001</v>
      </c>
      <c r="P1915" s="30">
        <f>+P1916+P1921+P1923</f>
        <v>78.119</v>
      </c>
      <c r="Q1915" s="30">
        <f t="shared" si="321"/>
        <v>153.14320000000001</v>
      </c>
      <c r="R1915" s="143"/>
      <c r="S1915" s="239"/>
    </row>
    <row r="1916" spans="1:19" s="8" customFormat="1" ht="21">
      <c r="A1916" s="323"/>
      <c r="B1916" s="318"/>
      <c r="C1916" s="309"/>
      <c r="D1916" s="312"/>
      <c r="E1916" s="318"/>
      <c r="F1916" s="323"/>
      <c r="G1916" s="318"/>
      <c r="H1916" s="323"/>
      <c r="I1916" s="97" t="s">
        <v>92</v>
      </c>
      <c r="J1916" s="322">
        <v>456</v>
      </c>
      <c r="K1916" s="38" t="s">
        <v>30</v>
      </c>
      <c r="L1916" s="54"/>
      <c r="M1916" s="54"/>
      <c r="N1916" s="54">
        <f t="shared" ref="N1916" si="338">N1917+N1918+N1919+N1920</f>
        <v>24.360199999999999</v>
      </c>
      <c r="O1916" s="54">
        <f>O1917+O1918+O1919+O1920</f>
        <v>48.612000000000002</v>
      </c>
      <c r="P1916" s="54">
        <f>P1917+P1918+P1919+P1920</f>
        <v>76.119</v>
      </c>
      <c r="Q1916" s="30">
        <f t="shared" si="321"/>
        <v>149.09120000000001</v>
      </c>
      <c r="R1916" s="149"/>
      <c r="S1916" s="240"/>
    </row>
    <row r="1917" spans="1:19" ht="22.5">
      <c r="A1917" s="323"/>
      <c r="B1917" s="318"/>
      <c r="C1917" s="309"/>
      <c r="D1917" s="312"/>
      <c r="E1917" s="318"/>
      <c r="F1917" s="323"/>
      <c r="G1917" s="318"/>
      <c r="H1917" s="323"/>
      <c r="I1917" s="33" t="s">
        <v>26</v>
      </c>
      <c r="J1917" s="323"/>
      <c r="K1917" s="37" t="s">
        <v>11</v>
      </c>
      <c r="L1917" s="13"/>
      <c r="M1917" s="13"/>
      <c r="N1917" s="13">
        <v>0.55800000000000005</v>
      </c>
      <c r="O1917" s="53">
        <v>3.1549999999999998</v>
      </c>
      <c r="P1917" s="53">
        <v>0</v>
      </c>
      <c r="Q1917" s="13">
        <f t="shared" ref="Q1917:Q2006" si="339">M1917+N1917+O1917+P1917</f>
        <v>3.7130000000000001</v>
      </c>
      <c r="R1917" s="143"/>
      <c r="S1917" s="239"/>
    </row>
    <row r="1918" spans="1:19" ht="22.5">
      <c r="A1918" s="323"/>
      <c r="B1918" s="318"/>
      <c r="C1918" s="309"/>
      <c r="D1918" s="312"/>
      <c r="E1918" s="318"/>
      <c r="F1918" s="323"/>
      <c r="G1918" s="318"/>
      <c r="H1918" s="323"/>
      <c r="I1918" s="33" t="s">
        <v>16</v>
      </c>
      <c r="J1918" s="323"/>
      <c r="K1918" s="37" t="s">
        <v>12</v>
      </c>
      <c r="L1918" s="13"/>
      <c r="M1918" s="13"/>
      <c r="N1918" s="13"/>
      <c r="O1918" s="53">
        <v>40.713000000000001</v>
      </c>
      <c r="P1918" s="53">
        <v>76.119</v>
      </c>
      <c r="Q1918" s="13">
        <f t="shared" si="339"/>
        <v>116.83199999999999</v>
      </c>
      <c r="R1918" s="143"/>
      <c r="S1918" s="239"/>
    </row>
    <row r="1919" spans="1:19" ht="45">
      <c r="A1919" s="323"/>
      <c r="B1919" s="318"/>
      <c r="C1919" s="309"/>
      <c r="D1919" s="312"/>
      <c r="E1919" s="318"/>
      <c r="F1919" s="323"/>
      <c r="G1919" s="318"/>
      <c r="H1919" s="323"/>
      <c r="I1919" s="33" t="s">
        <v>89</v>
      </c>
      <c r="J1919" s="323"/>
      <c r="K1919" s="37" t="s">
        <v>91</v>
      </c>
      <c r="L1919" s="13"/>
      <c r="M1919" s="13"/>
      <c r="N1919" s="13">
        <v>23.802199999999999</v>
      </c>
      <c r="O1919" s="53"/>
      <c r="P1919" s="53"/>
      <c r="Q1919" s="13">
        <f t="shared" si="339"/>
        <v>23.802199999999999</v>
      </c>
      <c r="R1919" s="143"/>
      <c r="S1919" s="239"/>
    </row>
    <row r="1920" spans="1:19" ht="45">
      <c r="A1920" s="323"/>
      <c r="B1920" s="318"/>
      <c r="C1920" s="309"/>
      <c r="D1920" s="312"/>
      <c r="E1920" s="318"/>
      <c r="F1920" s="323"/>
      <c r="G1920" s="318"/>
      <c r="H1920" s="323"/>
      <c r="I1920" s="35" t="s">
        <v>18</v>
      </c>
      <c r="J1920" s="323"/>
      <c r="K1920" s="37" t="s">
        <v>17</v>
      </c>
      <c r="L1920" s="13"/>
      <c r="M1920" s="13"/>
      <c r="N1920" s="13"/>
      <c r="O1920" s="53">
        <v>4.7439999999999998</v>
      </c>
      <c r="P1920" s="53"/>
      <c r="Q1920" s="13">
        <f t="shared" si="339"/>
        <v>4.7439999999999998</v>
      </c>
      <c r="R1920" s="143"/>
      <c r="S1920" s="239"/>
    </row>
    <row r="1921" spans="1:19" s="8" customFormat="1" ht="21">
      <c r="A1921" s="323"/>
      <c r="B1921" s="318"/>
      <c r="C1921" s="309"/>
      <c r="D1921" s="312"/>
      <c r="E1921" s="318"/>
      <c r="F1921" s="323"/>
      <c r="G1921" s="318"/>
      <c r="H1921" s="323"/>
      <c r="I1921" s="131" t="s">
        <v>29</v>
      </c>
      <c r="J1921" s="323"/>
      <c r="K1921" s="38" t="s">
        <v>44</v>
      </c>
      <c r="L1921" s="54"/>
      <c r="M1921" s="54"/>
      <c r="N1921" s="54">
        <f t="shared" ref="N1921" si="340">N1922</f>
        <v>0</v>
      </c>
      <c r="O1921" s="54">
        <f>O1922</f>
        <v>0</v>
      </c>
      <c r="P1921" s="54">
        <f>P1922</f>
        <v>2</v>
      </c>
      <c r="Q1921" s="13">
        <f t="shared" si="339"/>
        <v>2</v>
      </c>
      <c r="R1921" s="149"/>
      <c r="S1921" s="240"/>
    </row>
    <row r="1922" spans="1:19" ht="22.5">
      <c r="A1922" s="323"/>
      <c r="B1922" s="318"/>
      <c r="C1922" s="309"/>
      <c r="D1922" s="312"/>
      <c r="E1922" s="318"/>
      <c r="F1922" s="323"/>
      <c r="G1922" s="318"/>
      <c r="H1922" s="323"/>
      <c r="I1922" s="33" t="s">
        <v>16</v>
      </c>
      <c r="J1922" s="323"/>
      <c r="K1922" s="37" t="s">
        <v>12</v>
      </c>
      <c r="L1922" s="13"/>
      <c r="M1922" s="13"/>
      <c r="N1922" s="13"/>
      <c r="O1922" s="53">
        <v>0</v>
      </c>
      <c r="P1922" s="53">
        <v>2</v>
      </c>
      <c r="Q1922" s="13">
        <f t="shared" si="339"/>
        <v>2</v>
      </c>
      <c r="R1922" s="143"/>
      <c r="S1922" s="239"/>
    </row>
    <row r="1923" spans="1:19" ht="33.75">
      <c r="A1923" s="323"/>
      <c r="B1923" s="318"/>
      <c r="C1923" s="309"/>
      <c r="D1923" s="312"/>
      <c r="E1923" s="318"/>
      <c r="F1923" s="323"/>
      <c r="G1923" s="318"/>
      <c r="H1923" s="323"/>
      <c r="I1923" s="33" t="s">
        <v>50</v>
      </c>
      <c r="J1923" s="323"/>
      <c r="K1923" s="38" t="s">
        <v>56</v>
      </c>
      <c r="L1923" s="53"/>
      <c r="M1923" s="53"/>
      <c r="N1923" s="54">
        <f t="shared" ref="N1923" si="341">N1924</f>
        <v>0</v>
      </c>
      <c r="O1923" s="54">
        <f>O1924</f>
        <v>2.052</v>
      </c>
      <c r="P1923" s="54"/>
      <c r="Q1923" s="30">
        <f t="shared" si="339"/>
        <v>2.052</v>
      </c>
      <c r="R1923" s="143"/>
      <c r="S1923" s="239"/>
    </row>
    <row r="1924" spans="1:19" ht="22.5">
      <c r="A1924" s="324"/>
      <c r="B1924" s="319"/>
      <c r="C1924" s="309"/>
      <c r="D1924" s="312"/>
      <c r="E1924" s="318"/>
      <c r="F1924" s="323"/>
      <c r="G1924" s="318"/>
      <c r="H1924" s="323"/>
      <c r="I1924" s="33" t="s">
        <v>16</v>
      </c>
      <c r="J1924" s="324"/>
      <c r="K1924" s="37" t="s">
        <v>12</v>
      </c>
      <c r="L1924" s="13"/>
      <c r="M1924" s="13"/>
      <c r="N1924" s="13"/>
      <c r="O1924" s="53">
        <v>2.052</v>
      </c>
      <c r="P1924" s="53"/>
      <c r="Q1924" s="13">
        <f t="shared" si="339"/>
        <v>2.052</v>
      </c>
      <c r="R1924" s="143"/>
      <c r="S1924" s="239"/>
    </row>
    <row r="1925" spans="1:19" ht="14.25" customHeight="1">
      <c r="A1925" s="323">
        <v>22</v>
      </c>
      <c r="B1925" s="318"/>
      <c r="C1925" s="309"/>
      <c r="D1925" s="312"/>
      <c r="E1925" s="318"/>
      <c r="F1925" s="323"/>
      <c r="G1925" s="318"/>
      <c r="H1925" s="323"/>
      <c r="I1925" s="29" t="s">
        <v>13</v>
      </c>
      <c r="J1925" s="322">
        <v>457</v>
      </c>
      <c r="K1925" s="237"/>
      <c r="L1925" s="30"/>
      <c r="M1925" s="30"/>
      <c r="N1925" s="30">
        <f>N1926+N1931+N1936+N1938+N1940+N1942+N1944+N1946+N1953</f>
        <v>191.51910000000001</v>
      </c>
      <c r="O1925" s="30">
        <f t="shared" ref="O1925:P1925" si="342">O1926+O1931+O1936+O1938+O1940+O1942+O1944+O1946+O1953</f>
        <v>441.05200000000002</v>
      </c>
      <c r="P1925" s="30">
        <f t="shared" si="342"/>
        <v>464.029</v>
      </c>
      <c r="Q1925" s="30">
        <f t="shared" si="339"/>
        <v>1096.6001000000001</v>
      </c>
      <c r="R1925" s="143"/>
      <c r="S1925" s="239"/>
    </row>
    <row r="1926" spans="1:19" s="8" customFormat="1" ht="63">
      <c r="A1926" s="323"/>
      <c r="B1926" s="318"/>
      <c r="C1926" s="309"/>
      <c r="D1926" s="312"/>
      <c r="E1926" s="318"/>
      <c r="F1926" s="323"/>
      <c r="G1926" s="318"/>
      <c r="H1926" s="323"/>
      <c r="I1926" s="97" t="s">
        <v>93</v>
      </c>
      <c r="J1926" s="323"/>
      <c r="K1926" s="38" t="s">
        <v>10</v>
      </c>
      <c r="L1926" s="54"/>
      <c r="M1926" s="54"/>
      <c r="N1926" s="54">
        <f t="shared" ref="N1926" si="343">N1927+N1928+N1929+N1930</f>
        <v>0</v>
      </c>
      <c r="O1926" s="54">
        <f>O1927+O1928+O1929+O1930</f>
        <v>41.318999999999996</v>
      </c>
      <c r="P1926" s="54">
        <f>P1927+P1928+P1929+P1930</f>
        <v>39.491999999999997</v>
      </c>
      <c r="Q1926" s="30">
        <f t="shared" si="339"/>
        <v>80.810999999999993</v>
      </c>
      <c r="R1926" s="149"/>
      <c r="S1926" s="240"/>
    </row>
    <row r="1927" spans="1:19" ht="22.5">
      <c r="A1927" s="323"/>
      <c r="B1927" s="318"/>
      <c r="C1927" s="309"/>
      <c r="D1927" s="312"/>
      <c r="E1927" s="318"/>
      <c r="F1927" s="323"/>
      <c r="G1927" s="318"/>
      <c r="H1927" s="323"/>
      <c r="I1927" s="33" t="s">
        <v>26</v>
      </c>
      <c r="J1927" s="323"/>
      <c r="K1927" s="37" t="s">
        <v>11</v>
      </c>
      <c r="L1927" s="13"/>
      <c r="M1927" s="13"/>
      <c r="N1927" s="13"/>
      <c r="O1927" s="53">
        <v>0.53200000000000003</v>
      </c>
      <c r="P1927" s="53"/>
      <c r="Q1927" s="13">
        <f t="shared" si="339"/>
        <v>0.53200000000000003</v>
      </c>
      <c r="R1927" s="143"/>
      <c r="S1927" s="239"/>
    </row>
    <row r="1928" spans="1:19" ht="22.5">
      <c r="A1928" s="323"/>
      <c r="B1928" s="318"/>
      <c r="C1928" s="309"/>
      <c r="D1928" s="312"/>
      <c r="E1928" s="318"/>
      <c r="F1928" s="323"/>
      <c r="G1928" s="318"/>
      <c r="H1928" s="323"/>
      <c r="I1928" s="33" t="s">
        <v>16</v>
      </c>
      <c r="J1928" s="323"/>
      <c r="K1928" s="37" t="s">
        <v>12</v>
      </c>
      <c r="L1928" s="13"/>
      <c r="M1928" s="13"/>
      <c r="N1928" s="13"/>
      <c r="O1928" s="53">
        <v>0</v>
      </c>
      <c r="P1928" s="53">
        <v>39.491999999999997</v>
      </c>
      <c r="Q1928" s="13">
        <f t="shared" si="339"/>
        <v>39.491999999999997</v>
      </c>
      <c r="R1928" s="143"/>
      <c r="S1928" s="239"/>
    </row>
    <row r="1929" spans="1:19" ht="45">
      <c r="A1929" s="323"/>
      <c r="B1929" s="318"/>
      <c r="C1929" s="309"/>
      <c r="D1929" s="312"/>
      <c r="E1929" s="318"/>
      <c r="F1929" s="323"/>
      <c r="G1929" s="318"/>
      <c r="H1929" s="323"/>
      <c r="I1929" s="33" t="s">
        <v>89</v>
      </c>
      <c r="J1929" s="323"/>
      <c r="K1929" s="37" t="s">
        <v>91</v>
      </c>
      <c r="L1929" s="13"/>
      <c r="M1929" s="13"/>
      <c r="N1929" s="13"/>
      <c r="O1929" s="53">
        <v>40.021000000000001</v>
      </c>
      <c r="P1929" s="53">
        <v>0</v>
      </c>
      <c r="Q1929" s="13">
        <f t="shared" si="339"/>
        <v>40.021000000000001</v>
      </c>
      <c r="R1929" s="143"/>
      <c r="S1929" s="239"/>
    </row>
    <row r="1930" spans="1:19" ht="45">
      <c r="A1930" s="323"/>
      <c r="B1930" s="318"/>
      <c r="C1930" s="309"/>
      <c r="D1930" s="312"/>
      <c r="E1930" s="318"/>
      <c r="F1930" s="323"/>
      <c r="G1930" s="318"/>
      <c r="H1930" s="323"/>
      <c r="I1930" s="35" t="s">
        <v>18</v>
      </c>
      <c r="J1930" s="323"/>
      <c r="K1930" s="37" t="s">
        <v>17</v>
      </c>
      <c r="L1930" s="13"/>
      <c r="M1930" s="13"/>
      <c r="N1930" s="13"/>
      <c r="O1930" s="53">
        <v>0.76600000000000001</v>
      </c>
      <c r="P1930" s="53">
        <v>0</v>
      </c>
      <c r="Q1930" s="13">
        <f t="shared" si="339"/>
        <v>0.76600000000000001</v>
      </c>
      <c r="R1930" s="143"/>
      <c r="S1930" s="239"/>
    </row>
    <row r="1931" spans="1:19" s="8" customFormat="1" ht="21">
      <c r="A1931" s="323"/>
      <c r="B1931" s="318"/>
      <c r="C1931" s="309"/>
      <c r="D1931" s="312"/>
      <c r="E1931" s="318"/>
      <c r="F1931" s="323"/>
      <c r="G1931" s="318"/>
      <c r="H1931" s="323"/>
      <c r="I1931" s="97" t="s">
        <v>94</v>
      </c>
      <c r="J1931" s="323"/>
      <c r="K1931" s="38" t="s">
        <v>30</v>
      </c>
      <c r="L1931" s="54"/>
      <c r="M1931" s="54"/>
      <c r="N1931" s="54">
        <f t="shared" ref="N1931" si="344">N1932+N1933+N1934+N1935</f>
        <v>146.81700000000001</v>
      </c>
      <c r="O1931" s="54">
        <f>O1932+O1933+O1934+O1935</f>
        <v>298.82900000000001</v>
      </c>
      <c r="P1931" s="54">
        <f>P1932+P1933+P1934+P1935</f>
        <v>337.99099999999999</v>
      </c>
      <c r="Q1931" s="30">
        <f t="shared" si="339"/>
        <v>783.63699999999994</v>
      </c>
      <c r="R1931" s="149"/>
      <c r="S1931" s="240"/>
    </row>
    <row r="1932" spans="1:19" ht="22.5">
      <c r="A1932" s="323"/>
      <c r="B1932" s="318"/>
      <c r="C1932" s="309"/>
      <c r="D1932" s="312"/>
      <c r="E1932" s="318"/>
      <c r="F1932" s="323"/>
      <c r="G1932" s="318"/>
      <c r="H1932" s="323"/>
      <c r="I1932" s="33" t="s">
        <v>26</v>
      </c>
      <c r="J1932" s="323"/>
      <c r="K1932" s="37" t="s">
        <v>11</v>
      </c>
      <c r="L1932" s="13"/>
      <c r="M1932" s="13"/>
      <c r="N1932" s="13">
        <v>14.476000000000001</v>
      </c>
      <c r="O1932" s="53">
        <v>45.287999999999997</v>
      </c>
      <c r="P1932" s="53">
        <v>0</v>
      </c>
      <c r="Q1932" s="13">
        <f t="shared" si="339"/>
        <v>59.763999999999996</v>
      </c>
      <c r="R1932" s="143"/>
      <c r="S1932" s="239"/>
    </row>
    <row r="1933" spans="1:19" ht="22.5">
      <c r="A1933" s="323"/>
      <c r="B1933" s="318"/>
      <c r="C1933" s="309"/>
      <c r="D1933" s="312"/>
      <c r="E1933" s="318"/>
      <c r="F1933" s="323"/>
      <c r="G1933" s="318"/>
      <c r="H1933" s="323"/>
      <c r="I1933" s="33" t="s">
        <v>16</v>
      </c>
      <c r="J1933" s="323"/>
      <c r="K1933" s="37" t="s">
        <v>12</v>
      </c>
      <c r="L1933" s="13"/>
      <c r="M1933" s="13"/>
      <c r="N1933" s="13">
        <v>55.374000000000002</v>
      </c>
      <c r="O1933" s="53">
        <v>112.05200000000001</v>
      </c>
      <c r="P1933" s="53">
        <v>337.99099999999999</v>
      </c>
      <c r="Q1933" s="13">
        <f t="shared" si="339"/>
        <v>505.41700000000003</v>
      </c>
      <c r="R1933" s="143"/>
      <c r="S1933" s="239"/>
    </row>
    <row r="1934" spans="1:19" ht="45">
      <c r="A1934" s="323"/>
      <c r="B1934" s="318"/>
      <c r="C1934" s="309"/>
      <c r="D1934" s="312"/>
      <c r="E1934" s="318"/>
      <c r="F1934" s="323"/>
      <c r="G1934" s="318"/>
      <c r="H1934" s="323"/>
      <c r="I1934" s="33" t="s">
        <v>89</v>
      </c>
      <c r="J1934" s="323"/>
      <c r="K1934" s="37" t="s">
        <v>91</v>
      </c>
      <c r="L1934" s="13"/>
      <c r="M1934" s="13"/>
      <c r="N1934" s="13">
        <v>76.966999999999999</v>
      </c>
      <c r="O1934" s="53">
        <v>118.375</v>
      </c>
      <c r="P1934" s="53"/>
      <c r="Q1934" s="13">
        <f t="shared" si="339"/>
        <v>195.34199999999998</v>
      </c>
      <c r="R1934" s="143"/>
      <c r="S1934" s="239"/>
    </row>
    <row r="1935" spans="1:19" ht="45">
      <c r="A1935" s="323"/>
      <c r="B1935" s="318"/>
      <c r="C1935" s="309"/>
      <c r="D1935" s="312"/>
      <c r="E1935" s="318"/>
      <c r="F1935" s="323"/>
      <c r="G1935" s="318"/>
      <c r="H1935" s="323"/>
      <c r="I1935" s="35" t="s">
        <v>18</v>
      </c>
      <c r="J1935" s="323"/>
      <c r="K1935" s="37" t="s">
        <v>17</v>
      </c>
      <c r="L1935" s="13"/>
      <c r="M1935" s="13"/>
      <c r="N1935" s="13"/>
      <c r="O1935" s="53">
        <v>23.114000000000001</v>
      </c>
      <c r="P1935" s="53"/>
      <c r="Q1935" s="13">
        <f t="shared" si="339"/>
        <v>23.114000000000001</v>
      </c>
      <c r="R1935" s="143"/>
      <c r="S1935" s="239"/>
    </row>
    <row r="1936" spans="1:19" s="8" customFormat="1" ht="31.5">
      <c r="A1936" s="323"/>
      <c r="B1936" s="318"/>
      <c r="C1936" s="309"/>
      <c r="D1936" s="312"/>
      <c r="E1936" s="318"/>
      <c r="F1936" s="323"/>
      <c r="G1936" s="318"/>
      <c r="H1936" s="323"/>
      <c r="I1936" s="97" t="s">
        <v>95</v>
      </c>
      <c r="J1936" s="323"/>
      <c r="K1936" s="38" t="s">
        <v>46</v>
      </c>
      <c r="L1936" s="54"/>
      <c r="M1936" s="54"/>
      <c r="N1936" s="54"/>
      <c r="O1936" s="54">
        <f>O1937</f>
        <v>8.75</v>
      </c>
      <c r="P1936" s="54">
        <f>P1937</f>
        <v>5</v>
      </c>
      <c r="Q1936" s="30">
        <f t="shared" si="339"/>
        <v>13.75</v>
      </c>
      <c r="R1936" s="149"/>
      <c r="S1936" s="240"/>
    </row>
    <row r="1937" spans="1:19" ht="22.5">
      <c r="A1937" s="323"/>
      <c r="B1937" s="318"/>
      <c r="C1937" s="309"/>
      <c r="D1937" s="312"/>
      <c r="E1937" s="318"/>
      <c r="F1937" s="323"/>
      <c r="G1937" s="318"/>
      <c r="H1937" s="323"/>
      <c r="I1937" s="33" t="s">
        <v>16</v>
      </c>
      <c r="J1937" s="323"/>
      <c r="K1937" s="37" t="s">
        <v>12</v>
      </c>
      <c r="L1937" s="13"/>
      <c r="M1937" s="13"/>
      <c r="N1937" s="13"/>
      <c r="O1937" s="53">
        <v>8.75</v>
      </c>
      <c r="P1937" s="53">
        <v>5</v>
      </c>
      <c r="Q1937" s="13">
        <f t="shared" si="339"/>
        <v>13.75</v>
      </c>
      <c r="R1937" s="143"/>
      <c r="S1937" s="239"/>
    </row>
    <row r="1938" spans="1:19" s="8" customFormat="1" ht="63">
      <c r="A1938" s="323"/>
      <c r="B1938" s="318"/>
      <c r="C1938" s="309"/>
      <c r="D1938" s="312"/>
      <c r="E1938" s="318"/>
      <c r="F1938" s="323"/>
      <c r="G1938" s="318"/>
      <c r="H1938" s="323"/>
      <c r="I1938" s="97" t="s">
        <v>96</v>
      </c>
      <c r="J1938" s="323"/>
      <c r="K1938" s="38" t="s">
        <v>82</v>
      </c>
      <c r="L1938" s="54"/>
      <c r="M1938" s="54"/>
      <c r="N1938" s="54"/>
      <c r="O1938" s="54">
        <f>O1939</f>
        <v>8.3000000000000007</v>
      </c>
      <c r="P1938" s="54">
        <f>P1939</f>
        <v>5</v>
      </c>
      <c r="Q1938" s="30">
        <f t="shared" si="339"/>
        <v>13.3</v>
      </c>
      <c r="R1938" s="149"/>
      <c r="S1938" s="240"/>
    </row>
    <row r="1939" spans="1:19" ht="22.5">
      <c r="A1939" s="323"/>
      <c r="B1939" s="318"/>
      <c r="C1939" s="309"/>
      <c r="D1939" s="312"/>
      <c r="E1939" s="318"/>
      <c r="F1939" s="323"/>
      <c r="G1939" s="318"/>
      <c r="H1939" s="323"/>
      <c r="I1939" s="33" t="s">
        <v>16</v>
      </c>
      <c r="J1939" s="323"/>
      <c r="K1939" s="37" t="s">
        <v>12</v>
      </c>
      <c r="L1939" s="13"/>
      <c r="M1939" s="13"/>
      <c r="N1939" s="13"/>
      <c r="O1939" s="53">
        <v>8.3000000000000007</v>
      </c>
      <c r="P1939" s="53">
        <v>5</v>
      </c>
      <c r="Q1939" s="13">
        <f t="shared" si="339"/>
        <v>13.3</v>
      </c>
      <c r="R1939" s="143"/>
      <c r="S1939" s="239"/>
    </row>
    <row r="1940" spans="1:19" ht="21">
      <c r="A1940" s="323"/>
      <c r="B1940" s="318"/>
      <c r="C1940" s="309"/>
      <c r="D1940" s="312"/>
      <c r="E1940" s="318"/>
      <c r="F1940" s="323"/>
      <c r="G1940" s="318"/>
      <c r="H1940" s="323"/>
      <c r="I1940" s="97" t="s">
        <v>29</v>
      </c>
      <c r="J1940" s="323"/>
      <c r="K1940" s="38" t="s">
        <v>54</v>
      </c>
      <c r="L1940" s="53"/>
      <c r="M1940" s="53"/>
      <c r="N1940" s="54"/>
      <c r="O1940" s="54">
        <f>O1941</f>
        <v>1.379</v>
      </c>
      <c r="P1940" s="54">
        <f>P1941</f>
        <v>1</v>
      </c>
      <c r="Q1940" s="30">
        <f t="shared" si="339"/>
        <v>2.379</v>
      </c>
      <c r="R1940" s="143"/>
      <c r="S1940" s="239"/>
    </row>
    <row r="1941" spans="1:19" ht="22.5">
      <c r="A1941" s="323"/>
      <c r="B1941" s="318"/>
      <c r="C1941" s="309"/>
      <c r="D1941" s="312"/>
      <c r="E1941" s="318"/>
      <c r="F1941" s="323"/>
      <c r="G1941" s="318"/>
      <c r="H1941" s="323"/>
      <c r="I1941" s="33" t="s">
        <v>16</v>
      </c>
      <c r="J1941" s="323"/>
      <c r="K1941" s="37" t="s">
        <v>12</v>
      </c>
      <c r="L1941" s="13"/>
      <c r="M1941" s="13"/>
      <c r="N1941" s="13"/>
      <c r="O1941" s="53">
        <v>1.379</v>
      </c>
      <c r="P1941" s="53">
        <v>1</v>
      </c>
      <c r="Q1941" s="13">
        <f t="shared" si="339"/>
        <v>2.379</v>
      </c>
      <c r="R1941" s="143"/>
      <c r="S1941" s="239"/>
    </row>
    <row r="1942" spans="1:19" ht="33.75">
      <c r="A1942" s="323"/>
      <c r="B1942" s="318"/>
      <c r="C1942" s="309"/>
      <c r="D1942" s="312"/>
      <c r="E1942" s="318"/>
      <c r="F1942" s="323"/>
      <c r="G1942" s="318"/>
      <c r="H1942" s="323"/>
      <c r="I1942" s="33" t="s">
        <v>81</v>
      </c>
      <c r="J1942" s="323"/>
      <c r="K1942" s="38" t="s">
        <v>56</v>
      </c>
      <c r="L1942" s="53"/>
      <c r="M1942" s="53"/>
      <c r="N1942" s="53"/>
      <c r="O1942" s="54">
        <f>O1943</f>
        <v>13.803000000000001</v>
      </c>
      <c r="P1942" s="54">
        <f>P1943</f>
        <v>3</v>
      </c>
      <c r="Q1942" s="30">
        <f t="shared" si="339"/>
        <v>16.803000000000001</v>
      </c>
      <c r="R1942" s="143"/>
      <c r="S1942" s="239"/>
    </row>
    <row r="1943" spans="1:19" ht="22.5">
      <c r="A1943" s="323"/>
      <c r="B1943" s="318"/>
      <c r="C1943" s="309"/>
      <c r="D1943" s="312"/>
      <c r="E1943" s="318"/>
      <c r="F1943" s="323"/>
      <c r="G1943" s="318"/>
      <c r="H1943" s="323"/>
      <c r="I1943" s="33" t="s">
        <v>16</v>
      </c>
      <c r="J1943" s="323"/>
      <c r="K1943" s="37" t="s">
        <v>12</v>
      </c>
      <c r="L1943" s="13"/>
      <c r="M1943" s="13"/>
      <c r="N1943" s="13"/>
      <c r="O1943" s="53">
        <v>13.803000000000001</v>
      </c>
      <c r="P1943" s="53">
        <v>3</v>
      </c>
      <c r="Q1943" s="13">
        <f t="shared" si="339"/>
        <v>16.803000000000001</v>
      </c>
      <c r="R1943" s="143"/>
      <c r="S1943" s="239"/>
    </row>
    <row r="1944" spans="1:19" ht="33.75">
      <c r="A1944" s="323"/>
      <c r="B1944" s="318"/>
      <c r="C1944" s="309"/>
      <c r="D1944" s="312"/>
      <c r="E1944" s="318"/>
      <c r="F1944" s="323"/>
      <c r="G1944" s="318"/>
      <c r="H1944" s="323"/>
      <c r="I1944" s="33" t="s">
        <v>97</v>
      </c>
      <c r="J1944" s="323"/>
      <c r="K1944" s="38" t="s">
        <v>98</v>
      </c>
      <c r="L1944" s="53"/>
      <c r="M1944" s="53"/>
      <c r="N1944" s="53"/>
      <c r="O1944" s="54">
        <f>O1945</f>
        <v>68.671999999999997</v>
      </c>
      <c r="P1944" s="54">
        <f>P1945</f>
        <v>72.546000000000006</v>
      </c>
      <c r="Q1944" s="30">
        <f t="shared" si="339"/>
        <v>141.21800000000002</v>
      </c>
      <c r="R1944" s="143"/>
      <c r="S1944" s="239"/>
    </row>
    <row r="1945" spans="1:19" ht="22.5">
      <c r="A1945" s="323"/>
      <c r="B1945" s="319"/>
      <c r="C1945" s="309"/>
      <c r="D1945" s="312"/>
      <c r="E1945" s="318"/>
      <c r="F1945" s="323"/>
      <c r="G1945" s="318"/>
      <c r="H1945" s="323"/>
      <c r="I1945" s="33" t="s">
        <v>16</v>
      </c>
      <c r="J1945" s="324"/>
      <c r="K1945" s="37" t="s">
        <v>12</v>
      </c>
      <c r="L1945" s="13"/>
      <c r="M1945" s="13"/>
      <c r="N1945" s="13"/>
      <c r="O1945" s="53">
        <v>68.671999999999997</v>
      </c>
      <c r="P1945" s="53">
        <v>72.546000000000006</v>
      </c>
      <c r="Q1945" s="13">
        <f t="shared" si="339"/>
        <v>141.21800000000002</v>
      </c>
      <c r="R1945" s="143"/>
      <c r="S1945" s="239"/>
    </row>
    <row r="1946" spans="1:19" ht="14.25" customHeight="1">
      <c r="A1946" s="323"/>
      <c r="B1946" s="317" t="s">
        <v>548</v>
      </c>
      <c r="C1946" s="309"/>
      <c r="D1946" s="312"/>
      <c r="E1946" s="318"/>
      <c r="F1946" s="323"/>
      <c r="G1946" s="318"/>
      <c r="H1946" s="323"/>
      <c r="I1946" s="29" t="s">
        <v>13</v>
      </c>
      <c r="J1946" s="322">
        <v>455</v>
      </c>
      <c r="K1946" s="237"/>
      <c r="L1946" s="30"/>
      <c r="M1946" s="30"/>
      <c r="N1946" s="30">
        <f>+N1947+N1951</f>
        <v>26.367699999999999</v>
      </c>
      <c r="O1946" s="30"/>
      <c r="P1946" s="30"/>
      <c r="Q1946" s="13">
        <f t="shared" si="339"/>
        <v>26.367699999999999</v>
      </c>
      <c r="R1946" s="143"/>
      <c r="S1946" s="239"/>
    </row>
    <row r="1947" spans="1:19" s="8" customFormat="1" ht="63">
      <c r="A1947" s="323"/>
      <c r="B1947" s="318"/>
      <c r="C1947" s="309"/>
      <c r="D1947" s="312"/>
      <c r="E1947" s="318"/>
      <c r="F1947" s="323"/>
      <c r="G1947" s="318"/>
      <c r="H1947" s="323"/>
      <c r="I1947" s="97" t="s">
        <v>93</v>
      </c>
      <c r="J1947" s="323"/>
      <c r="K1947" s="38" t="s">
        <v>10</v>
      </c>
      <c r="L1947" s="54"/>
      <c r="M1947" s="54"/>
      <c r="N1947" s="54">
        <f>N1948+N1949+N1950</f>
        <v>12.7837</v>
      </c>
      <c r="O1947" s="54"/>
      <c r="P1947" s="54"/>
      <c r="Q1947" s="30">
        <f t="shared" si="339"/>
        <v>12.7837</v>
      </c>
      <c r="R1947" s="149"/>
      <c r="S1947" s="240"/>
    </row>
    <row r="1948" spans="1:19" ht="22.5">
      <c r="A1948" s="323"/>
      <c r="B1948" s="318"/>
      <c r="C1948" s="309"/>
      <c r="D1948" s="312"/>
      <c r="E1948" s="318"/>
      <c r="F1948" s="323"/>
      <c r="G1948" s="318"/>
      <c r="H1948" s="323"/>
      <c r="I1948" s="33" t="s">
        <v>26</v>
      </c>
      <c r="J1948" s="323"/>
      <c r="K1948" s="37" t="s">
        <v>11</v>
      </c>
      <c r="L1948" s="13"/>
      <c r="M1948" s="13"/>
      <c r="N1948" s="13"/>
      <c r="O1948" s="53"/>
      <c r="P1948" s="53"/>
      <c r="Q1948" s="13">
        <f t="shared" si="339"/>
        <v>0</v>
      </c>
      <c r="R1948" s="143"/>
      <c r="S1948" s="239"/>
    </row>
    <row r="1949" spans="1:19" ht="22.5">
      <c r="A1949" s="323"/>
      <c r="B1949" s="318"/>
      <c r="C1949" s="309"/>
      <c r="D1949" s="312"/>
      <c r="E1949" s="318"/>
      <c r="F1949" s="323"/>
      <c r="G1949" s="318"/>
      <c r="H1949" s="323"/>
      <c r="I1949" s="33" t="s">
        <v>16</v>
      </c>
      <c r="J1949" s="323"/>
      <c r="K1949" s="37" t="s">
        <v>12</v>
      </c>
      <c r="L1949" s="13"/>
      <c r="M1949" s="13"/>
      <c r="N1949" s="13">
        <v>4.5030000000000001</v>
      </c>
      <c r="O1949" s="53"/>
      <c r="P1949" s="53"/>
      <c r="Q1949" s="13">
        <f t="shared" si="339"/>
        <v>4.5030000000000001</v>
      </c>
      <c r="R1949" s="143"/>
      <c r="S1949" s="239"/>
    </row>
    <row r="1950" spans="1:19" ht="45">
      <c r="A1950" s="323"/>
      <c r="B1950" s="318"/>
      <c r="C1950" s="309"/>
      <c r="D1950" s="312"/>
      <c r="E1950" s="318"/>
      <c r="F1950" s="323"/>
      <c r="G1950" s="318"/>
      <c r="H1950" s="323"/>
      <c r="I1950" s="33" t="s">
        <v>89</v>
      </c>
      <c r="J1950" s="323"/>
      <c r="K1950" s="37" t="s">
        <v>91</v>
      </c>
      <c r="L1950" s="13"/>
      <c r="M1950" s="13"/>
      <c r="N1950" s="13">
        <v>8.2806999999999995</v>
      </c>
      <c r="O1950" s="53"/>
      <c r="P1950" s="53"/>
      <c r="Q1950" s="13">
        <f t="shared" si="339"/>
        <v>8.2806999999999995</v>
      </c>
      <c r="R1950" s="143"/>
      <c r="S1950" s="239"/>
    </row>
    <row r="1951" spans="1:19" s="8" customFormat="1" ht="42">
      <c r="A1951" s="323"/>
      <c r="B1951" s="318"/>
      <c r="C1951" s="309"/>
      <c r="D1951" s="312"/>
      <c r="E1951" s="318"/>
      <c r="F1951" s="323"/>
      <c r="G1951" s="318"/>
      <c r="H1951" s="323"/>
      <c r="I1951" s="97" t="s">
        <v>81</v>
      </c>
      <c r="J1951" s="323"/>
      <c r="K1951" s="38" t="s">
        <v>56</v>
      </c>
      <c r="L1951" s="54"/>
      <c r="M1951" s="54"/>
      <c r="N1951" s="54">
        <f>N1952</f>
        <v>13.584</v>
      </c>
      <c r="O1951" s="54"/>
      <c r="P1951" s="54"/>
      <c r="Q1951" s="30">
        <f t="shared" si="339"/>
        <v>13.584</v>
      </c>
      <c r="R1951" s="149"/>
      <c r="S1951" s="240"/>
    </row>
    <row r="1952" spans="1:19" ht="22.5">
      <c r="A1952" s="323"/>
      <c r="B1952" s="318"/>
      <c r="C1952" s="309"/>
      <c r="D1952" s="312"/>
      <c r="E1952" s="318"/>
      <c r="F1952" s="323"/>
      <c r="G1952" s="318"/>
      <c r="H1952" s="323"/>
      <c r="I1952" s="33" t="s">
        <v>16</v>
      </c>
      <c r="J1952" s="323"/>
      <c r="K1952" s="37" t="s">
        <v>12</v>
      </c>
      <c r="L1952" s="13"/>
      <c r="M1952" s="13"/>
      <c r="N1952" s="13">
        <v>13.584</v>
      </c>
      <c r="O1952" s="53"/>
      <c r="P1952" s="53"/>
      <c r="Q1952" s="13">
        <f t="shared" si="339"/>
        <v>13.584</v>
      </c>
      <c r="R1952" s="143"/>
      <c r="S1952" s="239"/>
    </row>
    <row r="1953" spans="1:19" ht="14.25" customHeight="1">
      <c r="A1953" s="323"/>
      <c r="B1953" s="317" t="s">
        <v>549</v>
      </c>
      <c r="C1953" s="309"/>
      <c r="D1953" s="312"/>
      <c r="E1953" s="318"/>
      <c r="F1953" s="323"/>
      <c r="G1953" s="318"/>
      <c r="H1953" s="323"/>
      <c r="I1953" s="29" t="s">
        <v>13</v>
      </c>
      <c r="J1953" s="322">
        <v>465</v>
      </c>
      <c r="K1953" s="237"/>
      <c r="L1953" s="30"/>
      <c r="M1953" s="30"/>
      <c r="N1953" s="30">
        <f>+N1954+N1957+N1959+N1961</f>
        <v>18.334399999999999</v>
      </c>
      <c r="O1953" s="30"/>
      <c r="P1953" s="30"/>
      <c r="Q1953" s="30">
        <f t="shared" si="339"/>
        <v>18.334399999999999</v>
      </c>
      <c r="R1953" s="143"/>
      <c r="S1953" s="239"/>
    </row>
    <row r="1954" spans="1:19" ht="63">
      <c r="A1954" s="323"/>
      <c r="B1954" s="318"/>
      <c r="C1954" s="309"/>
      <c r="D1954" s="312"/>
      <c r="E1954" s="318"/>
      <c r="F1954" s="323"/>
      <c r="G1954" s="318"/>
      <c r="H1954" s="323"/>
      <c r="I1954" s="97" t="s">
        <v>93</v>
      </c>
      <c r="J1954" s="323"/>
      <c r="K1954" s="38" t="s">
        <v>10</v>
      </c>
      <c r="L1954" s="13"/>
      <c r="M1954" s="13"/>
      <c r="N1954" s="54">
        <f>N1955+N1956</f>
        <v>11.6023</v>
      </c>
      <c r="O1954" s="54"/>
      <c r="P1954" s="54"/>
      <c r="Q1954" s="30">
        <f t="shared" si="339"/>
        <v>11.6023</v>
      </c>
      <c r="R1954" s="143"/>
      <c r="S1954" s="239"/>
    </row>
    <row r="1955" spans="1:19" ht="22.5">
      <c r="A1955" s="323"/>
      <c r="B1955" s="318"/>
      <c r="C1955" s="309"/>
      <c r="D1955" s="312"/>
      <c r="E1955" s="318"/>
      <c r="F1955" s="323"/>
      <c r="G1955" s="318"/>
      <c r="H1955" s="323"/>
      <c r="I1955" s="33" t="s">
        <v>16</v>
      </c>
      <c r="J1955" s="323"/>
      <c r="K1955" s="37" t="s">
        <v>12</v>
      </c>
      <c r="L1955" s="13"/>
      <c r="M1955" s="13"/>
      <c r="N1955" s="13">
        <v>4.4509999999999996</v>
      </c>
      <c r="O1955" s="53"/>
      <c r="P1955" s="53"/>
      <c r="Q1955" s="13">
        <f t="shared" si="339"/>
        <v>4.4509999999999996</v>
      </c>
      <c r="R1955" s="143"/>
      <c r="S1955" s="239"/>
    </row>
    <row r="1956" spans="1:19" ht="45">
      <c r="A1956" s="323"/>
      <c r="B1956" s="318"/>
      <c r="C1956" s="309"/>
      <c r="D1956" s="312"/>
      <c r="E1956" s="318"/>
      <c r="F1956" s="323"/>
      <c r="G1956" s="318"/>
      <c r="H1956" s="323"/>
      <c r="I1956" s="33" t="s">
        <v>89</v>
      </c>
      <c r="J1956" s="323"/>
      <c r="K1956" s="37" t="s">
        <v>91</v>
      </c>
      <c r="L1956" s="13"/>
      <c r="M1956" s="13"/>
      <c r="N1956" s="13">
        <v>7.1513</v>
      </c>
      <c r="O1956" s="53"/>
      <c r="P1956" s="53"/>
      <c r="Q1956" s="13">
        <f t="shared" si="339"/>
        <v>7.1513</v>
      </c>
      <c r="R1956" s="143"/>
      <c r="S1956" s="239"/>
    </row>
    <row r="1957" spans="1:19" s="8" customFormat="1" ht="63">
      <c r="A1957" s="323"/>
      <c r="B1957" s="318"/>
      <c r="C1957" s="309"/>
      <c r="D1957" s="312"/>
      <c r="E1957" s="318"/>
      <c r="F1957" s="323"/>
      <c r="G1957" s="318"/>
      <c r="H1957" s="323"/>
      <c r="I1957" s="97" t="s">
        <v>96</v>
      </c>
      <c r="J1957" s="323"/>
      <c r="K1957" s="38" t="s">
        <v>45</v>
      </c>
      <c r="L1957" s="54"/>
      <c r="M1957" s="54"/>
      <c r="N1957" s="54">
        <f t="shared" ref="N1957" si="345">N1958</f>
        <v>2.1</v>
      </c>
      <c r="O1957" s="54"/>
      <c r="P1957" s="54"/>
      <c r="Q1957" s="30">
        <f t="shared" si="339"/>
        <v>2.1</v>
      </c>
      <c r="R1957" s="149"/>
      <c r="S1957" s="240"/>
    </row>
    <row r="1958" spans="1:19" ht="22.5">
      <c r="A1958" s="323"/>
      <c r="B1958" s="318"/>
      <c r="C1958" s="309"/>
      <c r="D1958" s="312"/>
      <c r="E1958" s="318"/>
      <c r="F1958" s="323"/>
      <c r="G1958" s="318"/>
      <c r="H1958" s="323"/>
      <c r="I1958" s="33" t="s">
        <v>16</v>
      </c>
      <c r="J1958" s="323"/>
      <c r="K1958" s="37" t="s">
        <v>12</v>
      </c>
      <c r="L1958" s="13"/>
      <c r="M1958" s="13"/>
      <c r="N1958" s="13">
        <v>2.1</v>
      </c>
      <c r="O1958" s="53"/>
      <c r="P1958" s="53"/>
      <c r="Q1958" s="13">
        <f t="shared" si="339"/>
        <v>2.1</v>
      </c>
      <c r="R1958" s="143"/>
      <c r="S1958" s="239"/>
    </row>
    <row r="1959" spans="1:19" s="8" customFormat="1" ht="21">
      <c r="A1959" s="323"/>
      <c r="B1959" s="318"/>
      <c r="C1959" s="309"/>
      <c r="D1959" s="312"/>
      <c r="E1959" s="318"/>
      <c r="F1959" s="323"/>
      <c r="G1959" s="318"/>
      <c r="H1959" s="323"/>
      <c r="I1959" s="97" t="s">
        <v>550</v>
      </c>
      <c r="J1959" s="323"/>
      <c r="K1959" s="38" t="s">
        <v>51</v>
      </c>
      <c r="L1959" s="54"/>
      <c r="M1959" s="54"/>
      <c r="N1959" s="54">
        <f t="shared" ref="N1959" si="346">N1960</f>
        <v>0</v>
      </c>
      <c r="O1959" s="54"/>
      <c r="P1959" s="54"/>
      <c r="Q1959" s="30">
        <f t="shared" si="339"/>
        <v>0</v>
      </c>
      <c r="R1959" s="149"/>
      <c r="S1959" s="240"/>
    </row>
    <row r="1960" spans="1:19" ht="45">
      <c r="A1960" s="323"/>
      <c r="B1960" s="318"/>
      <c r="C1960" s="309"/>
      <c r="D1960" s="312"/>
      <c r="E1960" s="318"/>
      <c r="F1960" s="323"/>
      <c r="G1960" s="318"/>
      <c r="H1960" s="323"/>
      <c r="I1960" s="33" t="s">
        <v>89</v>
      </c>
      <c r="J1960" s="323"/>
      <c r="K1960" s="37" t="s">
        <v>91</v>
      </c>
      <c r="L1960" s="13"/>
      <c r="M1960" s="13"/>
      <c r="N1960" s="13">
        <v>0</v>
      </c>
      <c r="O1960" s="53"/>
      <c r="P1960" s="53"/>
      <c r="Q1960" s="13">
        <f t="shared" si="339"/>
        <v>0</v>
      </c>
      <c r="R1960" s="143"/>
      <c r="S1960" s="239"/>
    </row>
    <row r="1961" spans="1:19" s="8" customFormat="1" ht="31.5">
      <c r="A1961" s="323"/>
      <c r="B1961" s="318"/>
      <c r="C1961" s="309"/>
      <c r="D1961" s="312"/>
      <c r="E1961" s="318"/>
      <c r="F1961" s="323"/>
      <c r="G1961" s="318"/>
      <c r="H1961" s="323"/>
      <c r="I1961" s="97" t="s">
        <v>551</v>
      </c>
      <c r="J1961" s="323"/>
      <c r="K1961" s="38" t="s">
        <v>44</v>
      </c>
      <c r="L1961" s="54"/>
      <c r="M1961" s="54"/>
      <c r="N1961" s="54">
        <f t="shared" ref="N1961" si="347">N1962</f>
        <v>4.6321000000000003</v>
      </c>
      <c r="O1961" s="54"/>
      <c r="P1961" s="54"/>
      <c r="Q1961" s="30">
        <f t="shared" si="339"/>
        <v>4.6321000000000003</v>
      </c>
      <c r="R1961" s="149"/>
      <c r="S1961" s="240"/>
    </row>
    <row r="1962" spans="1:19" ht="22.5">
      <c r="A1962" s="323"/>
      <c r="B1962" s="318"/>
      <c r="C1962" s="309"/>
      <c r="D1962" s="312"/>
      <c r="E1962" s="318"/>
      <c r="F1962" s="323"/>
      <c r="G1962" s="318"/>
      <c r="H1962" s="323"/>
      <c r="I1962" s="33" t="s">
        <v>16</v>
      </c>
      <c r="J1962" s="323"/>
      <c r="K1962" s="37" t="s">
        <v>12</v>
      </c>
      <c r="L1962" s="13"/>
      <c r="M1962" s="13"/>
      <c r="N1962" s="13">
        <v>4.6321000000000003</v>
      </c>
      <c r="O1962" s="53"/>
      <c r="P1962" s="53"/>
      <c r="Q1962" s="13">
        <f t="shared" si="339"/>
        <v>4.6321000000000003</v>
      </c>
      <c r="R1962" s="143"/>
      <c r="S1962" s="239"/>
    </row>
    <row r="1963" spans="1:19" ht="56.25" customHeight="1">
      <c r="A1963" s="229"/>
      <c r="B1963" s="166" t="s">
        <v>530</v>
      </c>
      <c r="C1963" s="309"/>
      <c r="D1963" s="312"/>
      <c r="E1963" s="318"/>
      <c r="F1963" s="323"/>
      <c r="G1963" s="318"/>
      <c r="H1963" s="323"/>
      <c r="I1963" s="33"/>
      <c r="J1963" s="221"/>
      <c r="K1963" s="37"/>
      <c r="L1963" s="13"/>
      <c r="M1963" s="13"/>
      <c r="N1963" s="13"/>
      <c r="O1963" s="53"/>
      <c r="P1963" s="53"/>
      <c r="Q1963" s="13"/>
      <c r="R1963" s="143"/>
      <c r="S1963" s="239"/>
    </row>
    <row r="1964" spans="1:19" ht="20.25" customHeight="1">
      <c r="A1964" s="322">
        <v>23</v>
      </c>
      <c r="B1964" s="317" t="s">
        <v>99</v>
      </c>
      <c r="C1964" s="309"/>
      <c r="D1964" s="312"/>
      <c r="E1964" s="318"/>
      <c r="F1964" s="323"/>
      <c r="G1964" s="318"/>
      <c r="H1964" s="323"/>
      <c r="I1964" s="97" t="s">
        <v>13</v>
      </c>
      <c r="J1964" s="322">
        <v>457</v>
      </c>
      <c r="K1964" s="237"/>
      <c r="L1964" s="30"/>
      <c r="M1964" s="30"/>
      <c r="N1964" s="30">
        <f>+N1965</f>
        <v>82.881799999999998</v>
      </c>
      <c r="O1964" s="30">
        <f t="shared" ref="O1964:P1964" si="348">+O1965</f>
        <v>182.34899999999999</v>
      </c>
      <c r="P1964" s="30">
        <f t="shared" si="348"/>
        <v>188.059</v>
      </c>
      <c r="Q1964" s="30">
        <f t="shared" si="339"/>
        <v>453.28980000000001</v>
      </c>
      <c r="R1964" s="143"/>
      <c r="S1964" s="239"/>
    </row>
    <row r="1965" spans="1:19" s="8" customFormat="1" ht="22.5" customHeight="1">
      <c r="A1965" s="333"/>
      <c r="B1965" s="349"/>
      <c r="C1965" s="350"/>
      <c r="D1965" s="351"/>
      <c r="E1965" s="349"/>
      <c r="F1965" s="333"/>
      <c r="G1965" s="349"/>
      <c r="H1965" s="333"/>
      <c r="I1965" s="97" t="s">
        <v>100</v>
      </c>
      <c r="J1965" s="333"/>
      <c r="K1965" s="38" t="s">
        <v>44</v>
      </c>
      <c r="L1965" s="54"/>
      <c r="M1965" s="54"/>
      <c r="N1965" s="54">
        <f>N1966+N1967+N1968+N1969</f>
        <v>82.881799999999998</v>
      </c>
      <c r="O1965" s="54">
        <f>O1966+O1967+O1968+O1969</f>
        <v>182.34899999999999</v>
      </c>
      <c r="P1965" s="54">
        <f>P1966+P1967+P1968+P1969</f>
        <v>188.059</v>
      </c>
      <c r="Q1965" s="30">
        <f t="shared" si="339"/>
        <v>453.28980000000001</v>
      </c>
      <c r="R1965" s="149"/>
      <c r="S1965" s="240"/>
    </row>
    <row r="1966" spans="1:19" ht="22.5" customHeight="1">
      <c r="A1966" s="323"/>
      <c r="B1966" s="318"/>
      <c r="C1966" s="309"/>
      <c r="D1966" s="312"/>
      <c r="E1966" s="318"/>
      <c r="F1966" s="323"/>
      <c r="G1966" s="318"/>
      <c r="H1966" s="323"/>
      <c r="I1966" s="33" t="s">
        <v>26</v>
      </c>
      <c r="J1966" s="323"/>
      <c r="K1966" s="37" t="s">
        <v>11</v>
      </c>
      <c r="L1966" s="13"/>
      <c r="M1966" s="13"/>
      <c r="N1966" s="13">
        <v>12.573700000000001</v>
      </c>
      <c r="O1966" s="53">
        <v>35.534999999999997</v>
      </c>
      <c r="P1966" s="53"/>
      <c r="Q1966" s="13">
        <f t="shared" si="339"/>
        <v>48.108699999999999</v>
      </c>
      <c r="R1966" s="143"/>
      <c r="S1966" s="239"/>
    </row>
    <row r="1967" spans="1:19" ht="22.5" customHeight="1">
      <c r="A1967" s="323"/>
      <c r="B1967" s="318"/>
      <c r="C1967" s="309"/>
      <c r="D1967" s="312"/>
      <c r="E1967" s="318"/>
      <c r="F1967" s="323"/>
      <c r="G1967" s="318"/>
      <c r="H1967" s="323"/>
      <c r="I1967" s="33" t="s">
        <v>16</v>
      </c>
      <c r="J1967" s="323"/>
      <c r="K1967" s="37" t="s">
        <v>12</v>
      </c>
      <c r="L1967" s="13"/>
      <c r="M1967" s="13"/>
      <c r="N1967" s="13">
        <v>0.4</v>
      </c>
      <c r="O1967" s="53">
        <v>0.42499999999999999</v>
      </c>
      <c r="P1967" s="53">
        <v>188.059</v>
      </c>
      <c r="Q1967" s="13">
        <f t="shared" si="339"/>
        <v>188.88399999999999</v>
      </c>
      <c r="R1967" s="143"/>
      <c r="S1967" s="239"/>
    </row>
    <row r="1968" spans="1:19" ht="45" customHeight="1">
      <c r="A1968" s="323"/>
      <c r="B1968" s="318"/>
      <c r="C1968" s="309"/>
      <c r="D1968" s="312"/>
      <c r="E1968" s="318"/>
      <c r="F1968" s="323"/>
      <c r="G1968" s="318"/>
      <c r="H1968" s="323"/>
      <c r="I1968" s="33" t="s">
        <v>89</v>
      </c>
      <c r="J1968" s="323"/>
      <c r="K1968" s="37" t="s">
        <v>91</v>
      </c>
      <c r="L1968" s="13"/>
      <c r="M1968" s="13"/>
      <c r="N1968" s="13">
        <v>69.908100000000005</v>
      </c>
      <c r="O1968" s="53">
        <v>134.886</v>
      </c>
      <c r="P1968" s="53"/>
      <c r="Q1968" s="13">
        <f t="shared" si="339"/>
        <v>204.79410000000001</v>
      </c>
      <c r="R1968" s="143"/>
      <c r="S1968" s="239"/>
    </row>
    <row r="1969" spans="1:19" ht="45" customHeight="1">
      <c r="A1969" s="323"/>
      <c r="B1969" s="318"/>
      <c r="C1969" s="309"/>
      <c r="D1969" s="312"/>
      <c r="E1969" s="318"/>
      <c r="F1969" s="323"/>
      <c r="G1969" s="318"/>
      <c r="H1969" s="323"/>
      <c r="I1969" s="35" t="s">
        <v>18</v>
      </c>
      <c r="J1969" s="323"/>
      <c r="K1969" s="37" t="s">
        <v>17</v>
      </c>
      <c r="L1969" s="13"/>
      <c r="M1969" s="13"/>
      <c r="N1969" s="13"/>
      <c r="O1969" s="53">
        <v>11.503</v>
      </c>
      <c r="P1969" s="53"/>
      <c r="Q1969" s="13">
        <f t="shared" si="339"/>
        <v>11.503</v>
      </c>
      <c r="R1969" s="143"/>
      <c r="S1969" s="239"/>
    </row>
    <row r="1970" spans="1:19" ht="15" customHeight="1">
      <c r="A1970" s="322">
        <v>24</v>
      </c>
      <c r="B1970" s="328" t="s">
        <v>101</v>
      </c>
      <c r="C1970" s="309"/>
      <c r="D1970" s="312"/>
      <c r="E1970" s="318"/>
      <c r="F1970" s="323"/>
      <c r="G1970" s="318"/>
      <c r="H1970" s="323"/>
      <c r="I1970" s="97" t="s">
        <v>13</v>
      </c>
      <c r="J1970" s="322">
        <v>457</v>
      </c>
      <c r="K1970" s="237"/>
      <c r="L1970" s="30"/>
      <c r="M1970" s="30"/>
      <c r="N1970" s="30">
        <f t="shared" ref="N1970" si="349">+N1971</f>
        <v>9.8802000000000003</v>
      </c>
      <c r="O1970" s="30">
        <f>+O1971</f>
        <v>22.709</v>
      </c>
      <c r="P1970" s="30">
        <f>+P1971</f>
        <v>25.143000000000001</v>
      </c>
      <c r="Q1970" s="30">
        <f t="shared" si="339"/>
        <v>57.732199999999999</v>
      </c>
      <c r="R1970" s="143"/>
      <c r="S1970" s="239"/>
    </row>
    <row r="1971" spans="1:19" ht="31.5">
      <c r="A1971" s="323"/>
      <c r="B1971" s="329"/>
      <c r="C1971" s="309"/>
      <c r="D1971" s="312"/>
      <c r="E1971" s="318"/>
      <c r="F1971" s="323"/>
      <c r="G1971" s="318"/>
      <c r="H1971" s="323"/>
      <c r="I1971" s="97" t="s">
        <v>102</v>
      </c>
      <c r="J1971" s="323"/>
      <c r="K1971" s="34" t="s">
        <v>45</v>
      </c>
      <c r="L1971" s="53"/>
      <c r="M1971" s="53"/>
      <c r="N1971" s="54">
        <f t="shared" ref="N1971" si="350">N1972+N1973+N1974</f>
        <v>9.8802000000000003</v>
      </c>
      <c r="O1971" s="54">
        <f>O1972+O1973+O1974</f>
        <v>22.709</v>
      </c>
      <c r="P1971" s="54">
        <f>P1972+P1973+P1974+P1975</f>
        <v>25.143000000000001</v>
      </c>
      <c r="Q1971" s="30">
        <f t="shared" si="339"/>
        <v>57.732199999999999</v>
      </c>
      <c r="R1971" s="143"/>
      <c r="S1971" s="239"/>
    </row>
    <row r="1972" spans="1:19" ht="22.5">
      <c r="A1972" s="323"/>
      <c r="B1972" s="329"/>
      <c r="C1972" s="309"/>
      <c r="D1972" s="312"/>
      <c r="E1972" s="318"/>
      <c r="F1972" s="323"/>
      <c r="G1972" s="318"/>
      <c r="H1972" s="323"/>
      <c r="I1972" s="33" t="s">
        <v>26</v>
      </c>
      <c r="J1972" s="323"/>
      <c r="K1972" s="37" t="s">
        <v>11</v>
      </c>
      <c r="L1972" s="13"/>
      <c r="M1972" s="13"/>
      <c r="N1972" s="13"/>
      <c r="O1972" s="53">
        <v>1.696</v>
      </c>
      <c r="P1972" s="53"/>
      <c r="Q1972" s="13">
        <f t="shared" si="339"/>
        <v>1.696</v>
      </c>
      <c r="R1972" s="143"/>
      <c r="S1972" s="239"/>
    </row>
    <row r="1973" spans="1:19" ht="45">
      <c r="A1973" s="323"/>
      <c r="B1973" s="329"/>
      <c r="C1973" s="309"/>
      <c r="D1973" s="312"/>
      <c r="E1973" s="318"/>
      <c r="F1973" s="323"/>
      <c r="G1973" s="318"/>
      <c r="H1973" s="323"/>
      <c r="I1973" s="33" t="s">
        <v>89</v>
      </c>
      <c r="J1973" s="323"/>
      <c r="K1973" s="37" t="s">
        <v>91</v>
      </c>
      <c r="L1973" s="13"/>
      <c r="M1973" s="13"/>
      <c r="N1973" s="13">
        <v>9.8802000000000003</v>
      </c>
      <c r="O1973" s="53">
        <v>19.402999999999999</v>
      </c>
      <c r="P1973" s="53"/>
      <c r="Q1973" s="13">
        <f t="shared" si="339"/>
        <v>29.283200000000001</v>
      </c>
      <c r="R1973" s="143"/>
      <c r="S1973" s="239"/>
    </row>
    <row r="1974" spans="1:19" ht="45">
      <c r="A1974" s="323"/>
      <c r="B1974" s="329"/>
      <c r="C1974" s="309"/>
      <c r="D1974" s="312"/>
      <c r="E1974" s="318"/>
      <c r="F1974" s="323"/>
      <c r="G1974" s="318"/>
      <c r="H1974" s="323"/>
      <c r="I1974" s="35" t="s">
        <v>18</v>
      </c>
      <c r="J1974" s="323"/>
      <c r="K1974" s="37" t="s">
        <v>17</v>
      </c>
      <c r="L1974" s="13"/>
      <c r="M1974" s="13"/>
      <c r="N1974" s="13"/>
      <c r="O1974" s="53">
        <v>1.61</v>
      </c>
      <c r="P1974" s="53"/>
      <c r="Q1974" s="13">
        <f t="shared" si="339"/>
        <v>1.61</v>
      </c>
      <c r="R1974" s="143"/>
      <c r="S1974" s="239"/>
    </row>
    <row r="1975" spans="1:19" ht="22.5">
      <c r="A1975" s="324"/>
      <c r="B1975" s="330"/>
      <c r="C1975" s="309"/>
      <c r="D1975" s="312"/>
      <c r="E1975" s="318"/>
      <c r="F1975" s="323"/>
      <c r="G1975" s="318"/>
      <c r="H1975" s="323"/>
      <c r="I1975" s="33" t="s">
        <v>16</v>
      </c>
      <c r="J1975" s="324"/>
      <c r="K1975" s="37" t="s">
        <v>12</v>
      </c>
      <c r="L1975" s="13"/>
      <c r="M1975" s="13"/>
      <c r="N1975" s="13">
        <v>1.3</v>
      </c>
      <c r="O1975" s="53">
        <v>0</v>
      </c>
      <c r="P1975" s="53">
        <v>25.143000000000001</v>
      </c>
      <c r="Q1975" s="13">
        <f t="shared" si="339"/>
        <v>26.443000000000001</v>
      </c>
      <c r="R1975" s="143"/>
      <c r="S1975" s="239"/>
    </row>
    <row r="1976" spans="1:19">
      <c r="A1976" s="322">
        <v>25</v>
      </c>
      <c r="B1976" s="328" t="s">
        <v>103</v>
      </c>
      <c r="C1976" s="309"/>
      <c r="D1976" s="312"/>
      <c r="E1976" s="318"/>
      <c r="F1976" s="323"/>
      <c r="G1976" s="318"/>
      <c r="H1976" s="323"/>
      <c r="I1976" s="97" t="s">
        <v>13</v>
      </c>
      <c r="J1976" s="229"/>
      <c r="K1976" s="237"/>
      <c r="L1976" s="13"/>
      <c r="M1976" s="13"/>
      <c r="N1976" s="13"/>
      <c r="O1976" s="30">
        <f>+O1977</f>
        <v>45.162999999999997</v>
      </c>
      <c r="P1976" s="30">
        <f>+P1977</f>
        <v>84.293999999999997</v>
      </c>
      <c r="Q1976" s="30">
        <f t="shared" si="339"/>
        <v>129.45699999999999</v>
      </c>
      <c r="R1976" s="143"/>
      <c r="S1976" s="239"/>
    </row>
    <row r="1977" spans="1:19" ht="21">
      <c r="A1977" s="323"/>
      <c r="B1977" s="329"/>
      <c r="C1977" s="309"/>
      <c r="D1977" s="312"/>
      <c r="E1977" s="318"/>
      <c r="F1977" s="323"/>
      <c r="G1977" s="318"/>
      <c r="H1977" s="323"/>
      <c r="I1977" s="97" t="s">
        <v>104</v>
      </c>
      <c r="J1977" s="322">
        <v>457</v>
      </c>
      <c r="K1977" s="34" t="s">
        <v>52</v>
      </c>
      <c r="L1977" s="13"/>
      <c r="M1977" s="13"/>
      <c r="N1977" s="13"/>
      <c r="O1977" s="54">
        <f>O1978+O1979</f>
        <v>45.162999999999997</v>
      </c>
      <c r="P1977" s="54">
        <f>P1978+P1979</f>
        <v>84.293999999999997</v>
      </c>
      <c r="Q1977" s="30">
        <f t="shared" si="339"/>
        <v>129.45699999999999</v>
      </c>
      <c r="R1977" s="143"/>
      <c r="S1977" s="239"/>
    </row>
    <row r="1978" spans="1:19" ht="22.5">
      <c r="A1978" s="323"/>
      <c r="B1978" s="329"/>
      <c r="C1978" s="309"/>
      <c r="D1978" s="312"/>
      <c r="E1978" s="318"/>
      <c r="F1978" s="323"/>
      <c r="G1978" s="318"/>
      <c r="H1978" s="323"/>
      <c r="I1978" s="33" t="s">
        <v>16</v>
      </c>
      <c r="J1978" s="323"/>
      <c r="K1978" s="37" t="s">
        <v>12</v>
      </c>
      <c r="L1978" s="13"/>
      <c r="M1978" s="13"/>
      <c r="N1978" s="13"/>
      <c r="O1978" s="53">
        <v>18.777000000000001</v>
      </c>
      <c r="P1978" s="53">
        <v>84.293999999999997</v>
      </c>
      <c r="Q1978" s="13">
        <f t="shared" si="339"/>
        <v>103.071</v>
      </c>
      <c r="R1978" s="143"/>
      <c r="S1978" s="239"/>
    </row>
    <row r="1979" spans="1:19" ht="45">
      <c r="A1979" s="324"/>
      <c r="B1979" s="330"/>
      <c r="C1979" s="309"/>
      <c r="D1979" s="312"/>
      <c r="E1979" s="318"/>
      <c r="F1979" s="323"/>
      <c r="G1979" s="318"/>
      <c r="H1979" s="323"/>
      <c r="I1979" s="33" t="s">
        <v>89</v>
      </c>
      <c r="J1979" s="324"/>
      <c r="K1979" s="37" t="s">
        <v>91</v>
      </c>
      <c r="L1979" s="13"/>
      <c r="M1979" s="13"/>
      <c r="N1979" s="13"/>
      <c r="O1979" s="53">
        <v>26.385999999999999</v>
      </c>
      <c r="P1979" s="53">
        <v>0</v>
      </c>
      <c r="Q1979" s="13">
        <f t="shared" si="339"/>
        <v>26.385999999999999</v>
      </c>
      <c r="R1979" s="143"/>
      <c r="S1979" s="239"/>
    </row>
    <row r="1980" spans="1:19" ht="11.25" customHeight="1">
      <c r="A1980" s="322">
        <v>26</v>
      </c>
      <c r="B1980" s="317" t="s">
        <v>407</v>
      </c>
      <c r="C1980" s="309"/>
      <c r="D1980" s="312"/>
      <c r="E1980" s="318"/>
      <c r="F1980" s="323"/>
      <c r="G1980" s="318"/>
      <c r="H1980" s="323"/>
      <c r="I1980" s="97" t="s">
        <v>13</v>
      </c>
      <c r="J1980" s="229"/>
      <c r="K1980" s="237"/>
      <c r="L1980" s="30"/>
      <c r="M1980" s="30"/>
      <c r="N1980" s="30">
        <f>+N1981+N1986+N1988+N1991+N1994+N1996+N2001+N2003+N2005+N2007+N2010+N2013+N2017+N2022+N2024+N2026+N2030+N2034+N2036+N2038+N2040</f>
        <v>1935.5079000000001</v>
      </c>
      <c r="O1980" s="30">
        <f t="shared" ref="O1980:P1980" si="351">+O1981+O1986+O1988+O1991+O1994+O1996+O2001+O2003+O2005+O2007+O2010+O2013+O2017+O2022+O2024+O2026+O2030+O2034+O2036+O2038+O2040</f>
        <v>2157.0612100000003</v>
      </c>
      <c r="P1980" s="30">
        <f t="shared" si="351"/>
        <v>855.45734000000004</v>
      </c>
      <c r="Q1980" s="30">
        <f t="shared" si="339"/>
        <v>4948.0264500000003</v>
      </c>
      <c r="R1980" s="143"/>
      <c r="S1980" s="239"/>
    </row>
    <row r="1981" spans="1:19" ht="73.5">
      <c r="A1981" s="323"/>
      <c r="B1981" s="318"/>
      <c r="C1981" s="309"/>
      <c r="D1981" s="312"/>
      <c r="E1981" s="318"/>
      <c r="F1981" s="323"/>
      <c r="G1981" s="318"/>
      <c r="H1981" s="323"/>
      <c r="I1981" s="97" t="s">
        <v>105</v>
      </c>
      <c r="J1981" s="322">
        <v>458</v>
      </c>
      <c r="K1981" s="38" t="s">
        <v>10</v>
      </c>
      <c r="L1981" s="53"/>
      <c r="M1981" s="53"/>
      <c r="N1981" s="54">
        <f t="shared" ref="N1981" si="352">N1982+N1983+N1984+N1985</f>
        <v>81.06389999999999</v>
      </c>
      <c r="O1981" s="54">
        <f>O1982+O1983+O1984+O1985</f>
        <v>88.370500000000007</v>
      </c>
      <c r="P1981" s="54">
        <f>P1982+P1983+P1984+P1985</f>
        <v>42.071800000000003</v>
      </c>
      <c r="Q1981" s="30">
        <f t="shared" si="339"/>
        <v>211.50619999999998</v>
      </c>
      <c r="R1981" s="143"/>
      <c r="S1981" s="239"/>
    </row>
    <row r="1982" spans="1:19" ht="22.5">
      <c r="A1982" s="323"/>
      <c r="B1982" s="318"/>
      <c r="C1982" s="309"/>
      <c r="D1982" s="312"/>
      <c r="E1982" s="318"/>
      <c r="F1982" s="323"/>
      <c r="G1982" s="318"/>
      <c r="H1982" s="323"/>
      <c r="I1982" s="33" t="s">
        <v>26</v>
      </c>
      <c r="J1982" s="323"/>
      <c r="K1982" s="37" t="s">
        <v>11</v>
      </c>
      <c r="L1982" s="13"/>
      <c r="M1982" s="13"/>
      <c r="N1982" s="13"/>
      <c r="O1982" s="53">
        <v>0.90100000000000002</v>
      </c>
      <c r="P1982" s="53"/>
      <c r="Q1982" s="13">
        <f t="shared" si="339"/>
        <v>0.90100000000000002</v>
      </c>
      <c r="R1982" s="143"/>
      <c r="S1982" s="239"/>
    </row>
    <row r="1983" spans="1:19" ht="22.5">
      <c r="A1983" s="323"/>
      <c r="B1983" s="318"/>
      <c r="C1983" s="309"/>
      <c r="D1983" s="312"/>
      <c r="E1983" s="318"/>
      <c r="F1983" s="323"/>
      <c r="G1983" s="318"/>
      <c r="H1983" s="323"/>
      <c r="I1983" s="33" t="s">
        <v>16</v>
      </c>
      <c r="J1983" s="323"/>
      <c r="K1983" s="37" t="s">
        <v>12</v>
      </c>
      <c r="L1983" s="13"/>
      <c r="M1983" s="13"/>
      <c r="N1983" s="13">
        <v>21.568899999999999</v>
      </c>
      <c r="O1983" s="53">
        <v>21.399899999999999</v>
      </c>
      <c r="P1983" s="53">
        <v>42.071800000000003</v>
      </c>
      <c r="Q1983" s="13">
        <f t="shared" si="339"/>
        <v>85.040600000000012</v>
      </c>
      <c r="R1983" s="143"/>
      <c r="S1983" s="239"/>
    </row>
    <row r="1984" spans="1:19" ht="45">
      <c r="A1984" s="323"/>
      <c r="B1984" s="318"/>
      <c r="C1984" s="309"/>
      <c r="D1984" s="312"/>
      <c r="E1984" s="318"/>
      <c r="F1984" s="323"/>
      <c r="G1984" s="318"/>
      <c r="H1984" s="323"/>
      <c r="I1984" s="33" t="s">
        <v>27</v>
      </c>
      <c r="J1984" s="323"/>
      <c r="K1984" s="37" t="s">
        <v>28</v>
      </c>
      <c r="L1984" s="13"/>
      <c r="M1984" s="13"/>
      <c r="N1984" s="13">
        <v>59.494999999999997</v>
      </c>
      <c r="O1984" s="53">
        <v>64.773600000000002</v>
      </c>
      <c r="P1984" s="53"/>
      <c r="Q1984" s="13">
        <f t="shared" si="339"/>
        <v>124.26859999999999</v>
      </c>
      <c r="R1984" s="143"/>
      <c r="S1984" s="239"/>
    </row>
    <row r="1985" spans="1:19" ht="45">
      <c r="A1985" s="323"/>
      <c r="B1985" s="318"/>
      <c r="C1985" s="309"/>
      <c r="D1985" s="312"/>
      <c r="E1985" s="318"/>
      <c r="F1985" s="323"/>
      <c r="G1985" s="318"/>
      <c r="H1985" s="323"/>
      <c r="I1985" s="33" t="s">
        <v>18</v>
      </c>
      <c r="J1985" s="323"/>
      <c r="K1985" s="37" t="s">
        <v>17</v>
      </c>
      <c r="L1985" s="13"/>
      <c r="M1985" s="13"/>
      <c r="N1985" s="13"/>
      <c r="O1985" s="53">
        <v>1.296</v>
      </c>
      <c r="P1985" s="53"/>
      <c r="Q1985" s="13">
        <f t="shared" si="339"/>
        <v>1.296</v>
      </c>
      <c r="R1985" s="143"/>
      <c r="S1985" s="239"/>
    </row>
    <row r="1986" spans="1:19" ht="31.5">
      <c r="A1986" s="323"/>
      <c r="B1986" s="318"/>
      <c r="C1986" s="309"/>
      <c r="D1986" s="312"/>
      <c r="E1986" s="318"/>
      <c r="F1986" s="323"/>
      <c r="G1986" s="318"/>
      <c r="H1986" s="323"/>
      <c r="I1986" s="97" t="s">
        <v>106</v>
      </c>
      <c r="J1986" s="323"/>
      <c r="K1986" s="38" t="s">
        <v>30</v>
      </c>
      <c r="L1986" s="53"/>
      <c r="M1986" s="53"/>
      <c r="N1986" s="54">
        <f>N1987</f>
        <v>2.25</v>
      </c>
      <c r="O1986" s="54">
        <f>O1987</f>
        <v>11.632</v>
      </c>
      <c r="P1986" s="54"/>
      <c r="Q1986" s="30">
        <f t="shared" si="339"/>
        <v>13.882</v>
      </c>
      <c r="R1986" s="143"/>
      <c r="S1986" s="239"/>
    </row>
    <row r="1987" spans="1:19" ht="22.5">
      <c r="A1987" s="323"/>
      <c r="B1987" s="318"/>
      <c r="C1987" s="309"/>
      <c r="D1987" s="312"/>
      <c r="E1987" s="318"/>
      <c r="F1987" s="323"/>
      <c r="G1987" s="318"/>
      <c r="H1987" s="323"/>
      <c r="I1987" s="33" t="s">
        <v>16</v>
      </c>
      <c r="J1987" s="323"/>
      <c r="K1987" s="37" t="s">
        <v>12</v>
      </c>
      <c r="L1987" s="13"/>
      <c r="M1987" s="13"/>
      <c r="N1987" s="13">
        <v>2.25</v>
      </c>
      <c r="O1987" s="53">
        <v>11.632</v>
      </c>
      <c r="P1987" s="53"/>
      <c r="Q1987" s="13">
        <f t="shared" si="339"/>
        <v>13.882</v>
      </c>
      <c r="R1987" s="143"/>
      <c r="S1987" s="239"/>
    </row>
    <row r="1988" spans="1:19" ht="21">
      <c r="A1988" s="323"/>
      <c r="B1988" s="318"/>
      <c r="C1988" s="309"/>
      <c r="D1988" s="312"/>
      <c r="E1988" s="318"/>
      <c r="F1988" s="323"/>
      <c r="G1988" s="318"/>
      <c r="H1988" s="323"/>
      <c r="I1988" s="97" t="s">
        <v>107</v>
      </c>
      <c r="J1988" s="323"/>
      <c r="K1988" s="38" t="s">
        <v>135</v>
      </c>
      <c r="L1988" s="53"/>
      <c r="M1988" s="53"/>
      <c r="N1988" s="54">
        <f>N1989+N1990</f>
        <v>105.99700000000001</v>
      </c>
      <c r="O1988" s="54">
        <f t="shared" ref="O1988:P1988" si="353">O1989+O1990</f>
        <v>93.941270000000003</v>
      </c>
      <c r="P1988" s="54">
        <f t="shared" si="353"/>
        <v>30</v>
      </c>
      <c r="Q1988" s="30">
        <f t="shared" si="339"/>
        <v>229.93827000000002</v>
      </c>
      <c r="R1988" s="143"/>
      <c r="S1988" s="239"/>
    </row>
    <row r="1989" spans="1:19" ht="22.5">
      <c r="A1989" s="323"/>
      <c r="B1989" s="318"/>
      <c r="C1989" s="309"/>
      <c r="D1989" s="312"/>
      <c r="E1989" s="318"/>
      <c r="F1989" s="323"/>
      <c r="G1989" s="318"/>
      <c r="H1989" s="323"/>
      <c r="I1989" s="33" t="s">
        <v>16</v>
      </c>
      <c r="J1989" s="323"/>
      <c r="K1989" s="37" t="s">
        <v>12</v>
      </c>
      <c r="L1989" s="13"/>
      <c r="M1989" s="13"/>
      <c r="N1989" s="13">
        <v>95.421000000000006</v>
      </c>
      <c r="O1989" s="53">
        <v>93.941270000000003</v>
      </c>
      <c r="P1989" s="53">
        <v>30</v>
      </c>
      <c r="Q1989" s="13">
        <f t="shared" si="339"/>
        <v>219.36227000000002</v>
      </c>
      <c r="R1989" s="143"/>
      <c r="S1989" s="239"/>
    </row>
    <row r="1990" spans="1:19" ht="33.75">
      <c r="A1990" s="323"/>
      <c r="B1990" s="318"/>
      <c r="C1990" s="309"/>
      <c r="D1990" s="312"/>
      <c r="E1990" s="318"/>
      <c r="F1990" s="323"/>
      <c r="G1990" s="318"/>
      <c r="H1990" s="323"/>
      <c r="I1990" s="33" t="s">
        <v>108</v>
      </c>
      <c r="J1990" s="323"/>
      <c r="K1990" s="37" t="s">
        <v>132</v>
      </c>
      <c r="L1990" s="13"/>
      <c r="M1990" s="13"/>
      <c r="N1990" s="13">
        <v>10.576000000000001</v>
      </c>
      <c r="O1990" s="53"/>
      <c r="P1990" s="53"/>
      <c r="Q1990" s="13">
        <f t="shared" si="339"/>
        <v>10.576000000000001</v>
      </c>
      <c r="R1990" s="143"/>
      <c r="S1990" s="239"/>
    </row>
    <row r="1991" spans="1:19" ht="21">
      <c r="A1991" s="323"/>
      <c r="B1991" s="318"/>
      <c r="C1991" s="309"/>
      <c r="D1991" s="312"/>
      <c r="E1991" s="318"/>
      <c r="F1991" s="323"/>
      <c r="G1991" s="318"/>
      <c r="H1991" s="323"/>
      <c r="I1991" s="97" t="s">
        <v>29</v>
      </c>
      <c r="J1991" s="323"/>
      <c r="K1991" s="38" t="s">
        <v>53</v>
      </c>
      <c r="L1991" s="53"/>
      <c r="M1991" s="53"/>
      <c r="N1991" s="54">
        <f>N1992+N1993</f>
        <v>0.6</v>
      </c>
      <c r="O1991" s="54"/>
      <c r="P1991" s="54">
        <f t="shared" ref="P1991" si="354">P1992+P1993</f>
        <v>5.4899999999999997E-2</v>
      </c>
      <c r="Q1991" s="30">
        <f t="shared" si="339"/>
        <v>0.65489999999999993</v>
      </c>
      <c r="R1991" s="143"/>
      <c r="S1991" s="239"/>
    </row>
    <row r="1992" spans="1:19" ht="22.5">
      <c r="A1992" s="323"/>
      <c r="B1992" s="318"/>
      <c r="C1992" s="309"/>
      <c r="D1992" s="312"/>
      <c r="E1992" s="318"/>
      <c r="F1992" s="323"/>
      <c r="G1992" s="318"/>
      <c r="H1992" s="323"/>
      <c r="I1992" s="33" t="s">
        <v>16</v>
      </c>
      <c r="J1992" s="323"/>
      <c r="K1992" s="37" t="s">
        <v>12</v>
      </c>
      <c r="L1992" s="13"/>
      <c r="M1992" s="13"/>
      <c r="N1992" s="13">
        <v>0.6</v>
      </c>
      <c r="O1992" s="53"/>
      <c r="P1992" s="53"/>
      <c r="Q1992" s="13">
        <f t="shared" si="339"/>
        <v>0.6</v>
      </c>
      <c r="R1992" s="143"/>
      <c r="S1992" s="239"/>
    </row>
    <row r="1993" spans="1:19" ht="45">
      <c r="A1993" s="323"/>
      <c r="B1993" s="318"/>
      <c r="C1993" s="309"/>
      <c r="D1993" s="312"/>
      <c r="E1993" s="318"/>
      <c r="F1993" s="323"/>
      <c r="G1993" s="318"/>
      <c r="H1993" s="323"/>
      <c r="I1993" s="33" t="s">
        <v>27</v>
      </c>
      <c r="J1993" s="323"/>
      <c r="K1993" s="37" t="s">
        <v>28</v>
      </c>
      <c r="L1993" s="13"/>
      <c r="M1993" s="13"/>
      <c r="N1993" s="13"/>
      <c r="O1993" s="53"/>
      <c r="P1993" s="53">
        <v>5.4899999999999997E-2</v>
      </c>
      <c r="Q1993" s="13">
        <f t="shared" si="339"/>
        <v>5.4899999999999997E-2</v>
      </c>
      <c r="R1993" s="143"/>
      <c r="S1993" s="239"/>
    </row>
    <row r="1994" spans="1:19" s="8" customFormat="1" ht="21">
      <c r="A1994" s="323"/>
      <c r="B1994" s="318"/>
      <c r="C1994" s="309"/>
      <c r="D1994" s="312"/>
      <c r="E1994" s="318"/>
      <c r="F1994" s="323"/>
      <c r="G1994" s="318"/>
      <c r="H1994" s="323"/>
      <c r="I1994" s="97" t="s">
        <v>109</v>
      </c>
      <c r="J1994" s="323"/>
      <c r="K1994" s="38" t="s">
        <v>12</v>
      </c>
      <c r="L1994" s="54"/>
      <c r="M1994" s="54"/>
      <c r="N1994" s="54">
        <f>N1995</f>
        <v>15.574999999999999</v>
      </c>
      <c r="O1994" s="54">
        <f t="shared" ref="O1994:P1994" si="355">O1995</f>
        <v>35.319000000000003</v>
      </c>
      <c r="P1994" s="54">
        <f t="shared" si="355"/>
        <v>29.469259999999998</v>
      </c>
      <c r="Q1994" s="30">
        <f t="shared" si="339"/>
        <v>80.363259999999997</v>
      </c>
      <c r="R1994" s="149"/>
      <c r="S1994" s="240"/>
    </row>
    <row r="1995" spans="1:19" ht="22.5">
      <c r="A1995" s="323"/>
      <c r="B1995" s="318"/>
      <c r="C1995" s="309"/>
      <c r="D1995" s="312"/>
      <c r="E1995" s="318"/>
      <c r="F1995" s="323"/>
      <c r="G1995" s="318"/>
      <c r="H1995" s="323"/>
      <c r="I1995" s="33" t="s">
        <v>16</v>
      </c>
      <c r="J1995" s="323"/>
      <c r="K1995" s="37" t="s">
        <v>12</v>
      </c>
      <c r="L1995" s="13"/>
      <c r="M1995" s="13"/>
      <c r="N1995" s="13">
        <v>15.574999999999999</v>
      </c>
      <c r="O1995" s="53">
        <v>35.319000000000003</v>
      </c>
      <c r="P1995" s="53">
        <v>29.469259999999998</v>
      </c>
      <c r="Q1995" s="13">
        <f t="shared" si="339"/>
        <v>80.363259999999997</v>
      </c>
      <c r="R1995" s="143"/>
      <c r="S1995" s="239"/>
    </row>
    <row r="1996" spans="1:19" s="8" customFormat="1" ht="21">
      <c r="A1996" s="323"/>
      <c r="B1996" s="318"/>
      <c r="C1996" s="309"/>
      <c r="D1996" s="312"/>
      <c r="E1996" s="318"/>
      <c r="F1996" s="323"/>
      <c r="G1996" s="318"/>
      <c r="H1996" s="323"/>
      <c r="I1996" s="97" t="s">
        <v>111</v>
      </c>
      <c r="J1996" s="323"/>
      <c r="K1996" s="38" t="s">
        <v>136</v>
      </c>
      <c r="L1996" s="54"/>
      <c r="M1996" s="54"/>
      <c r="N1996" s="54">
        <f>N1997+N1998+N1999+N2000</f>
        <v>357.94569999999999</v>
      </c>
      <c r="O1996" s="54">
        <f t="shared" ref="O1996:P1996" si="356">O1997+O1998+O1999+O2000</f>
        <v>387.98570000000001</v>
      </c>
      <c r="P1996" s="54">
        <f t="shared" si="356"/>
        <v>111.65606</v>
      </c>
      <c r="Q1996" s="30">
        <f t="shared" si="339"/>
        <v>857.58745999999996</v>
      </c>
      <c r="R1996" s="149"/>
      <c r="S1996" s="240"/>
    </row>
    <row r="1997" spans="1:19" ht="22.5">
      <c r="A1997" s="323"/>
      <c r="B1997" s="318"/>
      <c r="C1997" s="309"/>
      <c r="D1997" s="312"/>
      <c r="E1997" s="318"/>
      <c r="F1997" s="323"/>
      <c r="G1997" s="318"/>
      <c r="H1997" s="323"/>
      <c r="I1997" s="33" t="s">
        <v>26</v>
      </c>
      <c r="J1997" s="323"/>
      <c r="K1997" s="37" t="s">
        <v>11</v>
      </c>
      <c r="L1997" s="13"/>
      <c r="M1997" s="13"/>
      <c r="N1997" s="13"/>
      <c r="O1997" s="53">
        <v>5.3113999999999999</v>
      </c>
      <c r="P1997" s="53"/>
      <c r="Q1997" s="13">
        <f t="shared" si="339"/>
        <v>5.3113999999999999</v>
      </c>
      <c r="R1997" s="143"/>
      <c r="S1997" s="239"/>
    </row>
    <row r="1998" spans="1:19" ht="22.5">
      <c r="A1998" s="323"/>
      <c r="B1998" s="318"/>
      <c r="C1998" s="309"/>
      <c r="D1998" s="312"/>
      <c r="E1998" s="318"/>
      <c r="F1998" s="323"/>
      <c r="G1998" s="318"/>
      <c r="H1998" s="323"/>
      <c r="I1998" s="33" t="s">
        <v>16</v>
      </c>
      <c r="J1998" s="323"/>
      <c r="K1998" s="37" t="s">
        <v>12</v>
      </c>
      <c r="L1998" s="13"/>
      <c r="M1998" s="13"/>
      <c r="N1998" s="13">
        <v>186.10169999999999</v>
      </c>
      <c r="O1998" s="53">
        <v>316.42059999999998</v>
      </c>
      <c r="P1998" s="53">
        <v>111.65606</v>
      </c>
      <c r="Q1998" s="13">
        <f t="shared" si="339"/>
        <v>614.17836</v>
      </c>
      <c r="R1998" s="143"/>
      <c r="S1998" s="239"/>
    </row>
    <row r="1999" spans="1:19" ht="33.75">
      <c r="A1999" s="323"/>
      <c r="B1999" s="318"/>
      <c r="C1999" s="309"/>
      <c r="D1999" s="312"/>
      <c r="E1999" s="318"/>
      <c r="F1999" s="323"/>
      <c r="G1999" s="318"/>
      <c r="H1999" s="323"/>
      <c r="I1999" s="33" t="s">
        <v>108</v>
      </c>
      <c r="J1999" s="323"/>
      <c r="K1999" s="37" t="s">
        <v>132</v>
      </c>
      <c r="L1999" s="13"/>
      <c r="M1999" s="13"/>
      <c r="N1999" s="13">
        <v>171.84399999999999</v>
      </c>
      <c r="O1999" s="53">
        <v>60.557699999999997</v>
      </c>
      <c r="P1999" s="53"/>
      <c r="Q1999" s="13">
        <f t="shared" si="339"/>
        <v>232.40170000000001</v>
      </c>
      <c r="R1999" s="143"/>
      <c r="S1999" s="239"/>
    </row>
    <row r="2000" spans="1:19" ht="45">
      <c r="A2000" s="323"/>
      <c r="B2000" s="318"/>
      <c r="C2000" s="309"/>
      <c r="D2000" s="312"/>
      <c r="E2000" s="318"/>
      <c r="F2000" s="323"/>
      <c r="G2000" s="318"/>
      <c r="H2000" s="323"/>
      <c r="I2000" s="33" t="s">
        <v>18</v>
      </c>
      <c r="J2000" s="323"/>
      <c r="K2000" s="37" t="s">
        <v>17</v>
      </c>
      <c r="L2000" s="13"/>
      <c r="M2000" s="13"/>
      <c r="N2000" s="13"/>
      <c r="O2000" s="53">
        <v>5.6959999999999997</v>
      </c>
      <c r="P2000" s="53"/>
      <c r="Q2000" s="13">
        <f t="shared" si="339"/>
        <v>5.6959999999999997</v>
      </c>
      <c r="R2000" s="143"/>
      <c r="S2000" s="239"/>
    </row>
    <row r="2001" spans="1:19" s="8" customFormat="1" ht="21">
      <c r="A2001" s="323"/>
      <c r="B2001" s="318"/>
      <c r="C2001" s="309"/>
      <c r="D2001" s="312"/>
      <c r="E2001" s="318"/>
      <c r="F2001" s="323"/>
      <c r="G2001" s="318"/>
      <c r="H2001" s="323"/>
      <c r="I2001" s="97" t="s">
        <v>112</v>
      </c>
      <c r="J2001" s="323"/>
      <c r="K2001" s="38" t="s">
        <v>137</v>
      </c>
      <c r="L2001" s="54"/>
      <c r="M2001" s="54"/>
      <c r="N2001" s="54">
        <f>+N2002</f>
        <v>4.1459999999999999</v>
      </c>
      <c r="O2001" s="54">
        <f>+O2002</f>
        <v>40.549750000000003</v>
      </c>
      <c r="P2001" s="54"/>
      <c r="Q2001" s="30">
        <f t="shared" si="339"/>
        <v>44.695750000000004</v>
      </c>
      <c r="R2001" s="149"/>
      <c r="S2001" s="240"/>
    </row>
    <row r="2002" spans="1:19" ht="22.5">
      <c r="A2002" s="323"/>
      <c r="B2002" s="318"/>
      <c r="C2002" s="309"/>
      <c r="D2002" s="312"/>
      <c r="E2002" s="318"/>
      <c r="F2002" s="323"/>
      <c r="G2002" s="318"/>
      <c r="H2002" s="323"/>
      <c r="I2002" s="33" t="s">
        <v>16</v>
      </c>
      <c r="J2002" s="323"/>
      <c r="K2002" s="37" t="s">
        <v>12</v>
      </c>
      <c r="L2002" s="13"/>
      <c r="M2002" s="13"/>
      <c r="N2002" s="13">
        <v>4.1459999999999999</v>
      </c>
      <c r="O2002" s="53">
        <v>40.549750000000003</v>
      </c>
      <c r="P2002" s="53"/>
      <c r="Q2002" s="30">
        <f t="shared" si="339"/>
        <v>44.695750000000004</v>
      </c>
      <c r="R2002" s="143"/>
      <c r="S2002" s="239"/>
    </row>
    <row r="2003" spans="1:19" s="8" customFormat="1" ht="21">
      <c r="A2003" s="323"/>
      <c r="B2003" s="318"/>
      <c r="C2003" s="309"/>
      <c r="D2003" s="312"/>
      <c r="E2003" s="318"/>
      <c r="F2003" s="323"/>
      <c r="G2003" s="318"/>
      <c r="H2003" s="323"/>
      <c r="I2003" s="97" t="s">
        <v>114</v>
      </c>
      <c r="J2003" s="323"/>
      <c r="K2003" s="38" t="s">
        <v>138</v>
      </c>
      <c r="L2003" s="54"/>
      <c r="M2003" s="54"/>
      <c r="N2003" s="54">
        <f t="shared" ref="N2003" si="357">N2004</f>
        <v>23.285</v>
      </c>
      <c r="O2003" s="54">
        <f>O2004</f>
        <v>38.996000000000002</v>
      </c>
      <c r="P2003" s="54">
        <f>P2004</f>
        <v>9.7379999999999995</v>
      </c>
      <c r="Q2003" s="30">
        <f t="shared" si="339"/>
        <v>72.019000000000005</v>
      </c>
      <c r="R2003" s="149"/>
      <c r="S2003" s="240"/>
    </row>
    <row r="2004" spans="1:19" ht="22.5">
      <c r="A2004" s="323"/>
      <c r="B2004" s="318"/>
      <c r="C2004" s="309"/>
      <c r="D2004" s="312"/>
      <c r="E2004" s="318"/>
      <c r="F2004" s="323"/>
      <c r="G2004" s="318"/>
      <c r="H2004" s="323"/>
      <c r="I2004" s="33" t="s">
        <v>16</v>
      </c>
      <c r="J2004" s="323"/>
      <c r="K2004" s="37" t="s">
        <v>12</v>
      </c>
      <c r="L2004" s="13"/>
      <c r="M2004" s="13"/>
      <c r="N2004" s="13">
        <v>23.285</v>
      </c>
      <c r="O2004" s="53">
        <v>38.996000000000002</v>
      </c>
      <c r="P2004" s="53">
        <v>9.7379999999999995</v>
      </c>
      <c r="Q2004" s="30">
        <f t="shared" si="339"/>
        <v>72.019000000000005</v>
      </c>
      <c r="R2004" s="143"/>
      <c r="S2004" s="239"/>
    </row>
    <row r="2005" spans="1:19" s="8" customFormat="1" ht="21">
      <c r="A2005" s="323"/>
      <c r="B2005" s="318"/>
      <c r="C2005" s="309"/>
      <c r="D2005" s="312"/>
      <c r="E2005" s="318"/>
      <c r="F2005" s="323"/>
      <c r="G2005" s="318"/>
      <c r="H2005" s="323"/>
      <c r="I2005" s="97" t="s">
        <v>115</v>
      </c>
      <c r="J2005" s="323"/>
      <c r="K2005" s="38" t="s">
        <v>55</v>
      </c>
      <c r="L2005" s="54"/>
      <c r="M2005" s="54"/>
      <c r="N2005" s="54">
        <f t="shared" ref="N2005" si="358">N2006</f>
        <v>2.3929</v>
      </c>
      <c r="O2005" s="54"/>
      <c r="P2005" s="54"/>
      <c r="Q2005" s="30">
        <f t="shared" si="339"/>
        <v>2.3929</v>
      </c>
      <c r="R2005" s="149"/>
      <c r="S2005" s="240"/>
    </row>
    <row r="2006" spans="1:19" ht="22.5">
      <c r="A2006" s="323"/>
      <c r="B2006" s="318"/>
      <c r="C2006" s="309"/>
      <c r="D2006" s="312"/>
      <c r="E2006" s="318"/>
      <c r="F2006" s="323"/>
      <c r="G2006" s="318"/>
      <c r="H2006" s="323"/>
      <c r="I2006" s="33" t="s">
        <v>16</v>
      </c>
      <c r="J2006" s="323"/>
      <c r="K2006" s="37" t="s">
        <v>12</v>
      </c>
      <c r="L2006" s="13"/>
      <c r="M2006" s="13"/>
      <c r="N2006" s="13">
        <v>2.3929</v>
      </c>
      <c r="O2006" s="53"/>
      <c r="P2006" s="53"/>
      <c r="Q2006" s="30">
        <f t="shared" si="339"/>
        <v>2.3929</v>
      </c>
      <c r="R2006" s="143"/>
      <c r="S2006" s="239"/>
    </row>
    <row r="2007" spans="1:19" s="8" customFormat="1" ht="21">
      <c r="A2007" s="323"/>
      <c r="B2007" s="318"/>
      <c r="C2007" s="309"/>
      <c r="D2007" s="312"/>
      <c r="E2007" s="318"/>
      <c r="F2007" s="323"/>
      <c r="G2007" s="318"/>
      <c r="H2007" s="323"/>
      <c r="I2007" s="97" t="s">
        <v>116</v>
      </c>
      <c r="J2007" s="323"/>
      <c r="K2007" s="38" t="s">
        <v>76</v>
      </c>
      <c r="L2007" s="54"/>
      <c r="M2007" s="54"/>
      <c r="N2007" s="54">
        <f>N2008+N2009</f>
        <v>272.298</v>
      </c>
      <c r="O2007" s="54">
        <f>O2008+O2009</f>
        <v>259.22879999999998</v>
      </c>
      <c r="P2007" s="54"/>
      <c r="Q2007" s="30">
        <f>M2007+N2007+O2007+P2007</f>
        <v>531.52679999999998</v>
      </c>
      <c r="R2007" s="149"/>
      <c r="S2007" s="240"/>
    </row>
    <row r="2008" spans="1:19" ht="22.5">
      <c r="A2008" s="323"/>
      <c r="B2008" s="318"/>
      <c r="C2008" s="309"/>
      <c r="D2008" s="312"/>
      <c r="E2008" s="318"/>
      <c r="F2008" s="323"/>
      <c r="G2008" s="318"/>
      <c r="H2008" s="323"/>
      <c r="I2008" s="33" t="s">
        <v>16</v>
      </c>
      <c r="J2008" s="323"/>
      <c r="K2008" s="37" t="s">
        <v>12</v>
      </c>
      <c r="L2008" s="13"/>
      <c r="M2008" s="13"/>
      <c r="N2008" s="13">
        <v>122.97199999999999</v>
      </c>
      <c r="O2008" s="53">
        <v>67.628799999999998</v>
      </c>
      <c r="P2008" s="53"/>
      <c r="Q2008" s="30">
        <f t="shared" ref="Q2008:Q2071" si="359">M2008+N2008+O2008+P2008</f>
        <v>190.60079999999999</v>
      </c>
      <c r="R2008" s="143"/>
      <c r="S2008" s="239"/>
    </row>
    <row r="2009" spans="1:19" ht="33.75">
      <c r="A2009" s="323"/>
      <c r="B2009" s="318"/>
      <c r="C2009" s="309"/>
      <c r="D2009" s="312"/>
      <c r="E2009" s="318"/>
      <c r="F2009" s="323"/>
      <c r="G2009" s="318"/>
      <c r="H2009" s="323"/>
      <c r="I2009" s="33" t="s">
        <v>117</v>
      </c>
      <c r="J2009" s="323"/>
      <c r="K2009" s="37" t="s">
        <v>133</v>
      </c>
      <c r="L2009" s="13"/>
      <c r="M2009" s="13"/>
      <c r="N2009" s="13">
        <v>149.32599999999999</v>
      </c>
      <c r="O2009" s="53">
        <v>191.6</v>
      </c>
      <c r="P2009" s="53"/>
      <c r="Q2009" s="30">
        <f t="shared" si="359"/>
        <v>340.92599999999999</v>
      </c>
      <c r="R2009" s="143"/>
      <c r="S2009" s="239"/>
    </row>
    <row r="2010" spans="1:19" s="8" customFormat="1" ht="42">
      <c r="A2010" s="323"/>
      <c r="B2010" s="318"/>
      <c r="C2010" s="309"/>
      <c r="D2010" s="312"/>
      <c r="E2010" s="318"/>
      <c r="F2010" s="323"/>
      <c r="G2010" s="318"/>
      <c r="H2010" s="323"/>
      <c r="I2010" s="97" t="s">
        <v>118</v>
      </c>
      <c r="J2010" s="323"/>
      <c r="K2010" s="38" t="s">
        <v>139</v>
      </c>
      <c r="L2010" s="54"/>
      <c r="M2010" s="54"/>
      <c r="N2010" s="54">
        <f t="shared" ref="N2010" si="360">N2011+N2012</f>
        <v>208.38300000000001</v>
      </c>
      <c r="O2010" s="54">
        <f>O2011+O2012</f>
        <v>295.07409000000001</v>
      </c>
      <c r="P2010" s="54">
        <f>P2011+P2012</f>
        <v>160.00377</v>
      </c>
      <c r="Q2010" s="30">
        <f t="shared" si="359"/>
        <v>663.46086000000003</v>
      </c>
      <c r="R2010" s="149"/>
      <c r="S2010" s="240"/>
    </row>
    <row r="2011" spans="1:19" ht="22.5">
      <c r="A2011" s="323"/>
      <c r="B2011" s="318"/>
      <c r="C2011" s="309"/>
      <c r="D2011" s="312"/>
      <c r="E2011" s="318"/>
      <c r="F2011" s="323"/>
      <c r="G2011" s="318"/>
      <c r="H2011" s="323"/>
      <c r="I2011" s="33" t="s">
        <v>16</v>
      </c>
      <c r="J2011" s="323"/>
      <c r="K2011" s="37" t="s">
        <v>12</v>
      </c>
      <c r="L2011" s="13"/>
      <c r="M2011" s="13"/>
      <c r="N2011" s="13">
        <v>125.89100000000001</v>
      </c>
      <c r="O2011" s="53">
        <v>295.07409000000001</v>
      </c>
      <c r="P2011" s="53">
        <v>160.00377</v>
      </c>
      <c r="Q2011" s="30">
        <f t="shared" si="359"/>
        <v>580.96886000000006</v>
      </c>
      <c r="R2011" s="143"/>
      <c r="S2011" s="239"/>
    </row>
    <row r="2012" spans="1:19" ht="33.75">
      <c r="A2012" s="323"/>
      <c r="B2012" s="318"/>
      <c r="C2012" s="309"/>
      <c r="D2012" s="312"/>
      <c r="E2012" s="318"/>
      <c r="F2012" s="323"/>
      <c r="G2012" s="318"/>
      <c r="H2012" s="323"/>
      <c r="I2012" s="33" t="s">
        <v>108</v>
      </c>
      <c r="J2012" s="323"/>
      <c r="K2012" s="37" t="s">
        <v>132</v>
      </c>
      <c r="L2012" s="13"/>
      <c r="M2012" s="13"/>
      <c r="N2012" s="13">
        <v>82.492000000000004</v>
      </c>
      <c r="O2012" s="53"/>
      <c r="P2012" s="53"/>
      <c r="Q2012" s="30">
        <f t="shared" si="359"/>
        <v>82.492000000000004</v>
      </c>
      <c r="R2012" s="143"/>
      <c r="S2012" s="239"/>
    </row>
    <row r="2013" spans="1:19" s="8" customFormat="1" ht="42">
      <c r="A2013" s="323"/>
      <c r="B2013" s="318"/>
      <c r="C2013" s="309"/>
      <c r="D2013" s="312"/>
      <c r="E2013" s="318"/>
      <c r="F2013" s="323"/>
      <c r="G2013" s="318"/>
      <c r="H2013" s="323"/>
      <c r="I2013" s="97" t="s">
        <v>119</v>
      </c>
      <c r="J2013" s="323"/>
      <c r="K2013" s="38" t="s">
        <v>140</v>
      </c>
      <c r="L2013" s="54"/>
      <c r="M2013" s="54"/>
      <c r="N2013" s="54">
        <f t="shared" ref="N2013" si="361">N2014+N2015</f>
        <v>9.26</v>
      </c>
      <c r="O2013" s="54">
        <f>O2014+O2015</f>
        <v>9.5028000000000006</v>
      </c>
      <c r="P2013" s="54"/>
      <c r="Q2013" s="30">
        <f t="shared" si="359"/>
        <v>18.762799999999999</v>
      </c>
      <c r="R2013" s="149"/>
      <c r="S2013" s="240"/>
    </row>
    <row r="2014" spans="1:19" ht="22.5">
      <c r="A2014" s="323"/>
      <c r="B2014" s="318"/>
      <c r="C2014" s="309"/>
      <c r="D2014" s="312"/>
      <c r="E2014" s="318"/>
      <c r="F2014" s="323"/>
      <c r="G2014" s="318"/>
      <c r="H2014" s="323"/>
      <c r="I2014" s="33" t="s">
        <v>16</v>
      </c>
      <c r="J2014" s="323"/>
      <c r="K2014" s="37" t="s">
        <v>12</v>
      </c>
      <c r="L2014" s="13"/>
      <c r="M2014" s="13"/>
      <c r="N2014" s="13">
        <v>5.8999999999999997E-2</v>
      </c>
      <c r="O2014" s="53"/>
      <c r="P2014" s="53"/>
      <c r="Q2014" s="30">
        <f t="shared" si="359"/>
        <v>5.8999999999999997E-2</v>
      </c>
      <c r="R2014" s="143"/>
      <c r="S2014" s="239"/>
    </row>
    <row r="2015" spans="1:19" ht="22.5">
      <c r="A2015" s="323"/>
      <c r="B2015" s="318"/>
      <c r="C2015" s="309"/>
      <c r="D2015" s="312"/>
      <c r="E2015" s="318"/>
      <c r="F2015" s="323"/>
      <c r="G2015" s="318"/>
      <c r="H2015" s="323"/>
      <c r="I2015" s="33" t="s">
        <v>33</v>
      </c>
      <c r="J2015" s="323"/>
      <c r="K2015" s="37" t="s">
        <v>40</v>
      </c>
      <c r="L2015" s="13"/>
      <c r="M2015" s="13"/>
      <c r="N2015" s="13">
        <v>9.2010000000000005</v>
      </c>
      <c r="O2015" s="53">
        <v>9.5028000000000006</v>
      </c>
      <c r="P2015" s="53"/>
      <c r="Q2015" s="30">
        <f t="shared" si="359"/>
        <v>18.703800000000001</v>
      </c>
      <c r="R2015" s="143"/>
      <c r="S2015" s="239"/>
    </row>
    <row r="2016" spans="1:19" ht="33.75">
      <c r="A2016" s="323"/>
      <c r="B2016" s="318"/>
      <c r="C2016" s="309"/>
      <c r="D2016" s="312"/>
      <c r="E2016" s="318"/>
      <c r="F2016" s="323"/>
      <c r="G2016" s="318"/>
      <c r="H2016" s="323"/>
      <c r="I2016" s="33" t="s">
        <v>108</v>
      </c>
      <c r="J2016" s="323"/>
      <c r="K2016" s="37" t="s">
        <v>132</v>
      </c>
      <c r="L2016" s="13"/>
      <c r="M2016" s="13"/>
      <c r="N2016" s="13">
        <v>2.153</v>
      </c>
      <c r="O2016" s="53"/>
      <c r="P2016" s="53"/>
      <c r="Q2016" s="30">
        <f t="shared" si="359"/>
        <v>2.153</v>
      </c>
      <c r="R2016" s="143"/>
      <c r="S2016" s="239"/>
    </row>
    <row r="2017" spans="1:19" s="8" customFormat="1" ht="10.5">
      <c r="A2017" s="323"/>
      <c r="B2017" s="318"/>
      <c r="C2017" s="309"/>
      <c r="D2017" s="312"/>
      <c r="E2017" s="318"/>
      <c r="F2017" s="323"/>
      <c r="G2017" s="318"/>
      <c r="H2017" s="323"/>
      <c r="I2017" s="97" t="s">
        <v>122</v>
      </c>
      <c r="J2017" s="323"/>
      <c r="K2017" s="38" t="s">
        <v>142</v>
      </c>
      <c r="L2017" s="54"/>
      <c r="M2017" s="54"/>
      <c r="N2017" s="54">
        <f>N2018+N2019+N2020+N2021</f>
        <v>165.53899999999999</v>
      </c>
      <c r="O2017" s="54">
        <f>O2018+O2019+O2020+O2021</f>
        <v>237.90550000000002</v>
      </c>
      <c r="P2017" s="54">
        <f>P2018+P2019+P2020+P2021</f>
        <v>20.415890000000001</v>
      </c>
      <c r="Q2017" s="30">
        <f t="shared" si="359"/>
        <v>423.86039</v>
      </c>
      <c r="R2017" s="149"/>
      <c r="S2017" s="240"/>
    </row>
    <row r="2018" spans="1:19" ht="22.5">
      <c r="A2018" s="323"/>
      <c r="B2018" s="318"/>
      <c r="C2018" s="309"/>
      <c r="D2018" s="312"/>
      <c r="E2018" s="318"/>
      <c r="F2018" s="323"/>
      <c r="G2018" s="318"/>
      <c r="H2018" s="323"/>
      <c r="I2018" s="33" t="s">
        <v>16</v>
      </c>
      <c r="J2018" s="323"/>
      <c r="K2018" s="37" t="s">
        <v>12</v>
      </c>
      <c r="L2018" s="13"/>
      <c r="M2018" s="13"/>
      <c r="N2018" s="13">
        <v>17.446999999999999</v>
      </c>
      <c r="O2018" s="53">
        <v>5.4024999999999999</v>
      </c>
      <c r="P2018" s="53">
        <v>0.41588999999999998</v>
      </c>
      <c r="Q2018" s="13">
        <f t="shared" si="359"/>
        <v>23.26539</v>
      </c>
      <c r="R2018" s="143"/>
      <c r="S2018" s="239"/>
    </row>
    <row r="2019" spans="1:19" ht="22.5">
      <c r="A2019" s="323"/>
      <c r="B2019" s="318"/>
      <c r="C2019" s="309"/>
      <c r="D2019" s="312"/>
      <c r="E2019" s="318"/>
      <c r="F2019" s="323"/>
      <c r="G2019" s="318"/>
      <c r="H2019" s="323"/>
      <c r="I2019" s="33" t="s">
        <v>61</v>
      </c>
      <c r="J2019" s="323"/>
      <c r="K2019" s="37" t="s">
        <v>40</v>
      </c>
      <c r="L2019" s="13"/>
      <c r="M2019" s="13"/>
      <c r="N2019" s="13">
        <v>28.827000000000002</v>
      </c>
      <c r="O2019" s="53"/>
      <c r="P2019" s="53">
        <v>20</v>
      </c>
      <c r="Q2019" s="13">
        <f t="shared" si="359"/>
        <v>48.826999999999998</v>
      </c>
      <c r="R2019" s="143"/>
      <c r="S2019" s="239"/>
    </row>
    <row r="2020" spans="1:19" ht="33.75">
      <c r="A2020" s="323"/>
      <c r="B2020" s="318"/>
      <c r="C2020" s="309"/>
      <c r="D2020" s="312"/>
      <c r="E2020" s="318"/>
      <c r="F2020" s="323"/>
      <c r="G2020" s="318"/>
      <c r="H2020" s="323"/>
      <c r="I2020" s="33" t="s">
        <v>113</v>
      </c>
      <c r="J2020" s="323"/>
      <c r="K2020" s="37" t="s">
        <v>56</v>
      </c>
      <c r="L2020" s="13"/>
      <c r="M2020" s="13"/>
      <c r="N2020" s="13">
        <v>119.265</v>
      </c>
      <c r="O2020" s="53">
        <v>100.664</v>
      </c>
      <c r="P2020" s="53"/>
      <c r="Q2020" s="13">
        <f t="shared" si="359"/>
        <v>219.929</v>
      </c>
      <c r="R2020" s="143"/>
      <c r="S2020" s="239"/>
    </row>
    <row r="2021" spans="1:19" ht="45">
      <c r="A2021" s="323"/>
      <c r="B2021" s="318"/>
      <c r="C2021" s="309"/>
      <c r="D2021" s="312"/>
      <c r="E2021" s="318"/>
      <c r="F2021" s="323"/>
      <c r="G2021" s="318"/>
      <c r="H2021" s="323"/>
      <c r="I2021" s="33" t="s">
        <v>18</v>
      </c>
      <c r="J2021" s="323"/>
      <c r="K2021" s="37" t="s">
        <v>17</v>
      </c>
      <c r="L2021" s="13"/>
      <c r="M2021" s="13"/>
      <c r="N2021" s="13"/>
      <c r="O2021" s="53">
        <v>131.839</v>
      </c>
      <c r="P2021" s="53"/>
      <c r="Q2021" s="13">
        <f t="shared" si="359"/>
        <v>131.839</v>
      </c>
      <c r="R2021" s="143"/>
      <c r="S2021" s="239"/>
    </row>
    <row r="2022" spans="1:19" s="8" customFormat="1" ht="63">
      <c r="A2022" s="323"/>
      <c r="B2022" s="318"/>
      <c r="C2022" s="309"/>
      <c r="D2022" s="312"/>
      <c r="E2022" s="318"/>
      <c r="F2022" s="323"/>
      <c r="G2022" s="318"/>
      <c r="H2022" s="323"/>
      <c r="I2022" s="97" t="s">
        <v>123</v>
      </c>
      <c r="J2022" s="323"/>
      <c r="K2022" s="38" t="s">
        <v>143</v>
      </c>
      <c r="L2022" s="54"/>
      <c r="M2022" s="54"/>
      <c r="N2022" s="54">
        <f t="shared" ref="N2022" si="362">N2023</f>
        <v>2.4001000000000001</v>
      </c>
      <c r="O2022" s="54">
        <f>O2023</f>
        <v>3.5998000000000001</v>
      </c>
      <c r="P2022" s="54">
        <f>P2023</f>
        <v>1.4999</v>
      </c>
      <c r="Q2022" s="30">
        <f t="shared" si="359"/>
        <v>7.4998000000000005</v>
      </c>
      <c r="R2022" s="149"/>
      <c r="S2022" s="240"/>
    </row>
    <row r="2023" spans="1:19" ht="22.5">
      <c r="A2023" s="323"/>
      <c r="B2023" s="318"/>
      <c r="C2023" s="309"/>
      <c r="D2023" s="312"/>
      <c r="E2023" s="318"/>
      <c r="F2023" s="323"/>
      <c r="G2023" s="318"/>
      <c r="H2023" s="323"/>
      <c r="I2023" s="33" t="s">
        <v>16</v>
      </c>
      <c r="J2023" s="323"/>
      <c r="K2023" s="37" t="s">
        <v>12</v>
      </c>
      <c r="L2023" s="13"/>
      <c r="M2023" s="13"/>
      <c r="N2023" s="13">
        <v>2.4001000000000001</v>
      </c>
      <c r="O2023" s="53">
        <v>3.5998000000000001</v>
      </c>
      <c r="P2023" s="53">
        <v>1.4999</v>
      </c>
      <c r="Q2023" s="30">
        <f t="shared" si="359"/>
        <v>7.4998000000000005</v>
      </c>
      <c r="R2023" s="143"/>
      <c r="S2023" s="239"/>
    </row>
    <row r="2024" spans="1:19" ht="21">
      <c r="A2024" s="323"/>
      <c r="B2024" s="318"/>
      <c r="C2024" s="309"/>
      <c r="D2024" s="312"/>
      <c r="E2024" s="318"/>
      <c r="F2024" s="323"/>
      <c r="G2024" s="318"/>
      <c r="H2024" s="323"/>
      <c r="I2024" s="97" t="s">
        <v>124</v>
      </c>
      <c r="J2024" s="323"/>
      <c r="K2024" s="38" t="s">
        <v>132</v>
      </c>
      <c r="L2024" s="53"/>
      <c r="M2024" s="53"/>
      <c r="N2024" s="54">
        <f>N2025</f>
        <v>75.102000000000004</v>
      </c>
      <c r="O2024" s="54"/>
      <c r="P2024" s="54"/>
      <c r="Q2024" s="30">
        <f t="shared" si="359"/>
        <v>75.102000000000004</v>
      </c>
      <c r="R2024" s="143"/>
      <c r="S2024" s="239"/>
    </row>
    <row r="2025" spans="1:19" ht="22.5">
      <c r="A2025" s="323"/>
      <c r="B2025" s="318"/>
      <c r="C2025" s="309"/>
      <c r="D2025" s="312"/>
      <c r="E2025" s="318"/>
      <c r="F2025" s="323"/>
      <c r="G2025" s="318"/>
      <c r="H2025" s="323"/>
      <c r="I2025" s="33" t="s">
        <v>61</v>
      </c>
      <c r="J2025" s="323"/>
      <c r="K2025" s="37" t="s">
        <v>40</v>
      </c>
      <c r="L2025" s="13"/>
      <c r="M2025" s="13"/>
      <c r="N2025" s="13">
        <v>75.102000000000004</v>
      </c>
      <c r="O2025" s="53"/>
      <c r="P2025" s="53"/>
      <c r="Q2025" s="13">
        <f t="shared" si="359"/>
        <v>75.102000000000004</v>
      </c>
      <c r="R2025" s="143"/>
      <c r="S2025" s="239"/>
    </row>
    <row r="2026" spans="1:19" ht="31.5">
      <c r="A2026" s="323"/>
      <c r="B2026" s="318"/>
      <c r="C2026" s="309"/>
      <c r="D2026" s="312"/>
      <c r="E2026" s="318"/>
      <c r="F2026" s="323"/>
      <c r="G2026" s="318"/>
      <c r="H2026" s="323"/>
      <c r="I2026" s="97" t="s">
        <v>125</v>
      </c>
      <c r="J2026" s="323"/>
      <c r="K2026" s="38" t="s">
        <v>146</v>
      </c>
      <c r="L2026" s="13"/>
      <c r="M2026" s="13"/>
      <c r="N2026" s="13"/>
      <c r="O2026" s="54">
        <f>O2027+O2028+O2029</f>
        <v>170.31700000000001</v>
      </c>
      <c r="P2026" s="54">
        <f>P2027+P2028+P2029</f>
        <v>130</v>
      </c>
      <c r="Q2026" s="30">
        <f t="shared" si="359"/>
        <v>300.31700000000001</v>
      </c>
      <c r="R2026" s="143"/>
      <c r="S2026" s="239"/>
    </row>
    <row r="2027" spans="1:19" ht="22.5">
      <c r="A2027" s="323"/>
      <c r="B2027" s="318"/>
      <c r="C2027" s="309"/>
      <c r="D2027" s="312"/>
      <c r="E2027" s="318"/>
      <c r="F2027" s="323"/>
      <c r="G2027" s="318"/>
      <c r="H2027" s="323"/>
      <c r="I2027" s="33" t="s">
        <v>61</v>
      </c>
      <c r="J2027" s="323"/>
      <c r="K2027" s="37" t="s">
        <v>12</v>
      </c>
      <c r="L2027" s="13"/>
      <c r="M2027" s="13"/>
      <c r="N2027" s="13"/>
      <c r="O2027" s="53">
        <v>12.5</v>
      </c>
      <c r="P2027" s="53"/>
      <c r="Q2027" s="13">
        <f t="shared" si="359"/>
        <v>12.5</v>
      </c>
      <c r="R2027" s="143"/>
      <c r="S2027" s="239"/>
    </row>
    <row r="2028" spans="1:19" ht="45">
      <c r="A2028" s="323"/>
      <c r="B2028" s="318"/>
      <c r="C2028" s="309"/>
      <c r="D2028" s="312"/>
      <c r="E2028" s="318"/>
      <c r="F2028" s="323"/>
      <c r="G2028" s="318"/>
      <c r="H2028" s="323"/>
      <c r="I2028" s="33" t="s">
        <v>18</v>
      </c>
      <c r="J2028" s="323"/>
      <c r="K2028" s="37" t="s">
        <v>17</v>
      </c>
      <c r="L2028" s="13"/>
      <c r="M2028" s="13"/>
      <c r="N2028" s="13"/>
      <c r="O2028" s="53">
        <v>157.81700000000001</v>
      </c>
      <c r="P2028" s="53"/>
      <c r="Q2028" s="13">
        <f t="shared" si="359"/>
        <v>157.81700000000001</v>
      </c>
      <c r="R2028" s="143"/>
      <c r="S2028" s="239"/>
    </row>
    <row r="2029" spans="1:19" ht="33.75">
      <c r="A2029" s="323"/>
      <c r="B2029" s="318"/>
      <c r="C2029" s="309"/>
      <c r="D2029" s="312"/>
      <c r="E2029" s="318"/>
      <c r="F2029" s="323"/>
      <c r="G2029" s="318"/>
      <c r="H2029" s="323"/>
      <c r="I2029" s="33" t="s">
        <v>113</v>
      </c>
      <c r="J2029" s="323"/>
      <c r="K2029" s="37" t="s">
        <v>56</v>
      </c>
      <c r="L2029" s="13"/>
      <c r="M2029" s="13"/>
      <c r="N2029" s="13"/>
      <c r="O2029" s="53"/>
      <c r="P2029" s="53">
        <v>130</v>
      </c>
      <c r="Q2029" s="13">
        <f t="shared" si="359"/>
        <v>130</v>
      </c>
      <c r="R2029" s="143"/>
      <c r="S2029" s="239"/>
    </row>
    <row r="2030" spans="1:19" ht="52.5">
      <c r="A2030" s="323"/>
      <c r="B2030" s="318"/>
      <c r="C2030" s="309"/>
      <c r="D2030" s="312"/>
      <c r="E2030" s="318"/>
      <c r="F2030" s="323"/>
      <c r="G2030" s="318"/>
      <c r="H2030" s="323"/>
      <c r="I2030" s="250" t="s">
        <v>126</v>
      </c>
      <c r="J2030" s="323"/>
      <c r="K2030" s="38" t="s">
        <v>148</v>
      </c>
      <c r="L2030" s="53"/>
      <c r="M2030" s="53"/>
      <c r="N2030" s="54">
        <f>N2031+N2032+N2033</f>
        <v>596.77030000000002</v>
      </c>
      <c r="O2030" s="54">
        <f>O2031+O2032+O2033</f>
        <v>444.51499999999999</v>
      </c>
      <c r="P2030" s="54">
        <f t="shared" ref="P2030" si="363">P2031+P2032+P2033</f>
        <v>290</v>
      </c>
      <c r="Q2030" s="30">
        <f t="shared" si="359"/>
        <v>1331.2853</v>
      </c>
      <c r="R2030" s="143"/>
      <c r="S2030" s="239"/>
    </row>
    <row r="2031" spans="1:19" ht="22.5">
      <c r="A2031" s="323"/>
      <c r="B2031" s="318"/>
      <c r="C2031" s="309"/>
      <c r="D2031" s="312"/>
      <c r="E2031" s="318"/>
      <c r="F2031" s="323"/>
      <c r="G2031" s="318"/>
      <c r="H2031" s="323"/>
      <c r="I2031" s="33" t="s">
        <v>33</v>
      </c>
      <c r="J2031" s="323"/>
      <c r="K2031" s="37" t="s">
        <v>40</v>
      </c>
      <c r="L2031" s="13"/>
      <c r="M2031" s="13"/>
      <c r="N2031" s="13">
        <v>15.5983</v>
      </c>
      <c r="O2031" s="53"/>
      <c r="P2031" s="53">
        <v>60</v>
      </c>
      <c r="Q2031" s="13">
        <f t="shared" si="359"/>
        <v>75.598299999999995</v>
      </c>
      <c r="R2031" s="143"/>
      <c r="S2031" s="239"/>
    </row>
    <row r="2032" spans="1:19" ht="33.75">
      <c r="A2032" s="323"/>
      <c r="B2032" s="318"/>
      <c r="C2032" s="309"/>
      <c r="D2032" s="312"/>
      <c r="E2032" s="318"/>
      <c r="F2032" s="323"/>
      <c r="G2032" s="318"/>
      <c r="H2032" s="323"/>
      <c r="I2032" s="33" t="s">
        <v>72</v>
      </c>
      <c r="J2032" s="323"/>
      <c r="K2032" s="37" t="s">
        <v>56</v>
      </c>
      <c r="L2032" s="13"/>
      <c r="M2032" s="13"/>
      <c r="N2032" s="13">
        <v>581.17200000000003</v>
      </c>
      <c r="O2032" s="53">
        <v>220.30099999999999</v>
      </c>
      <c r="P2032" s="53">
        <v>230</v>
      </c>
      <c r="Q2032" s="13">
        <f t="shared" si="359"/>
        <v>1031.473</v>
      </c>
      <c r="R2032" s="143"/>
      <c r="S2032" s="239"/>
    </row>
    <row r="2033" spans="1:23">
      <c r="A2033" s="323"/>
      <c r="B2033" s="318"/>
      <c r="C2033" s="309"/>
      <c r="D2033" s="312"/>
      <c r="E2033" s="318"/>
      <c r="F2033" s="323"/>
      <c r="G2033" s="318"/>
      <c r="H2033" s="323"/>
      <c r="I2033" s="33"/>
      <c r="J2033" s="323"/>
      <c r="K2033" s="37" t="s">
        <v>134</v>
      </c>
      <c r="L2033" s="13"/>
      <c r="M2033" s="13"/>
      <c r="N2033" s="13"/>
      <c r="O2033" s="53">
        <v>224.214</v>
      </c>
      <c r="P2033" s="53"/>
      <c r="Q2033" s="13">
        <f t="shared" si="359"/>
        <v>224.214</v>
      </c>
      <c r="R2033" s="143"/>
      <c r="S2033" s="239"/>
    </row>
    <row r="2034" spans="1:23" ht="42">
      <c r="A2034" s="323"/>
      <c r="B2034" s="318"/>
      <c r="C2034" s="309"/>
      <c r="D2034" s="312"/>
      <c r="E2034" s="318"/>
      <c r="F2034" s="323"/>
      <c r="G2034" s="318"/>
      <c r="H2034" s="323"/>
      <c r="I2034" s="250" t="s">
        <v>81</v>
      </c>
      <c r="J2034" s="323"/>
      <c r="K2034" s="38" t="s">
        <v>84</v>
      </c>
      <c r="L2034" s="13"/>
      <c r="M2034" s="13"/>
      <c r="N2034" s="13"/>
      <c r="O2034" s="54">
        <f>O2035</f>
        <v>5.8239999999999998</v>
      </c>
      <c r="P2034" s="54">
        <f>P2035</f>
        <v>30.54776</v>
      </c>
      <c r="Q2034" s="30">
        <f t="shared" si="359"/>
        <v>36.371760000000002</v>
      </c>
      <c r="R2034" s="143"/>
      <c r="S2034" s="239"/>
    </row>
    <row r="2035" spans="1:23" ht="22.5">
      <c r="A2035" s="323"/>
      <c r="B2035" s="318"/>
      <c r="C2035" s="309"/>
      <c r="D2035" s="312"/>
      <c r="E2035" s="318"/>
      <c r="F2035" s="323"/>
      <c r="G2035" s="318"/>
      <c r="H2035" s="323"/>
      <c r="I2035" s="33" t="s">
        <v>61</v>
      </c>
      <c r="J2035" s="323"/>
      <c r="K2035" s="37" t="s">
        <v>12</v>
      </c>
      <c r="L2035" s="13"/>
      <c r="M2035" s="13"/>
      <c r="N2035" s="13"/>
      <c r="O2035" s="53">
        <v>5.8239999999999998</v>
      </c>
      <c r="P2035" s="53">
        <v>30.54776</v>
      </c>
      <c r="Q2035" s="13">
        <f t="shared" si="359"/>
        <v>36.371760000000002</v>
      </c>
      <c r="R2035" s="143"/>
      <c r="S2035" s="239"/>
    </row>
    <row r="2036" spans="1:23" ht="31.5">
      <c r="A2036" s="323"/>
      <c r="B2036" s="318"/>
      <c r="C2036" s="309"/>
      <c r="D2036" s="312"/>
      <c r="E2036" s="318"/>
      <c r="F2036" s="323"/>
      <c r="G2036" s="318"/>
      <c r="H2036" s="323"/>
      <c r="I2036" s="97" t="s">
        <v>128</v>
      </c>
      <c r="J2036" s="323"/>
      <c r="K2036" s="38" t="s">
        <v>151</v>
      </c>
      <c r="L2036" s="13"/>
      <c r="M2036" s="13"/>
      <c r="N2036" s="13"/>
      <c r="O2036" s="54">
        <f>O2037</f>
        <v>2.8</v>
      </c>
      <c r="P2036" s="54"/>
      <c r="Q2036" s="30">
        <f t="shared" si="359"/>
        <v>2.8</v>
      </c>
      <c r="R2036" s="143"/>
      <c r="S2036" s="239"/>
    </row>
    <row r="2037" spans="1:23" ht="22.5">
      <c r="A2037" s="323"/>
      <c r="B2037" s="318"/>
      <c r="C2037" s="309"/>
      <c r="D2037" s="312"/>
      <c r="E2037" s="318"/>
      <c r="F2037" s="323"/>
      <c r="G2037" s="318"/>
      <c r="H2037" s="323"/>
      <c r="I2037" s="33" t="s">
        <v>61</v>
      </c>
      <c r="J2037" s="323"/>
      <c r="K2037" s="37" t="s">
        <v>12</v>
      </c>
      <c r="L2037" s="13"/>
      <c r="M2037" s="13"/>
      <c r="N2037" s="13">
        <v>3</v>
      </c>
      <c r="O2037" s="53">
        <v>2.8</v>
      </c>
      <c r="P2037" s="53"/>
      <c r="Q2037" s="13">
        <f t="shared" si="359"/>
        <v>5.8</v>
      </c>
      <c r="R2037" s="143"/>
      <c r="S2037" s="239"/>
    </row>
    <row r="2038" spans="1:23" ht="22.5">
      <c r="A2038" s="323"/>
      <c r="B2038" s="318"/>
      <c r="C2038" s="309"/>
      <c r="D2038" s="312"/>
      <c r="E2038" s="318"/>
      <c r="F2038" s="323"/>
      <c r="G2038" s="318"/>
      <c r="H2038" s="323"/>
      <c r="I2038" s="33" t="s">
        <v>129</v>
      </c>
      <c r="J2038" s="323"/>
      <c r="K2038" s="38" t="s">
        <v>49</v>
      </c>
      <c r="L2038" s="53"/>
      <c r="M2038" s="53"/>
      <c r="N2038" s="54">
        <f t="shared" ref="N2038" si="364">N2039</f>
        <v>11.9</v>
      </c>
      <c r="O2038" s="54">
        <f>O2039</f>
        <v>31.5</v>
      </c>
      <c r="P2038" s="54"/>
      <c r="Q2038" s="30">
        <f t="shared" si="359"/>
        <v>43.4</v>
      </c>
      <c r="R2038" s="143"/>
      <c r="S2038" s="239"/>
    </row>
    <row r="2039" spans="1:23" ht="22.5">
      <c r="A2039" s="323"/>
      <c r="B2039" s="318"/>
      <c r="C2039" s="309"/>
      <c r="D2039" s="312"/>
      <c r="E2039" s="318"/>
      <c r="F2039" s="323"/>
      <c r="G2039" s="318"/>
      <c r="H2039" s="323"/>
      <c r="I2039" s="33" t="s">
        <v>61</v>
      </c>
      <c r="J2039" s="323"/>
      <c r="K2039" s="37" t="s">
        <v>12</v>
      </c>
      <c r="L2039" s="13"/>
      <c r="M2039" s="13"/>
      <c r="N2039" s="13">
        <v>11.9</v>
      </c>
      <c r="O2039" s="53">
        <v>31.5</v>
      </c>
      <c r="P2039" s="53"/>
      <c r="Q2039" s="13">
        <f t="shared" si="359"/>
        <v>43.4</v>
      </c>
      <c r="R2039" s="143"/>
      <c r="S2039" s="239"/>
    </row>
    <row r="2040" spans="1:23" ht="31.5">
      <c r="A2040" s="323"/>
      <c r="B2040" s="318"/>
      <c r="C2040" s="309"/>
      <c r="D2040" s="312"/>
      <c r="E2040" s="318"/>
      <c r="F2040" s="323"/>
      <c r="G2040" s="318"/>
      <c r="H2040" s="323"/>
      <c r="I2040" s="97" t="s">
        <v>130</v>
      </c>
      <c r="J2040" s="323"/>
      <c r="K2040" s="38" t="s">
        <v>153</v>
      </c>
      <c r="L2040" s="53"/>
      <c r="M2040" s="53"/>
      <c r="N2040" s="54">
        <f>N2041</f>
        <v>0.6</v>
      </c>
      <c r="O2040" s="54"/>
      <c r="P2040" s="54"/>
      <c r="Q2040" s="30">
        <f t="shared" si="359"/>
        <v>0.6</v>
      </c>
      <c r="R2040" s="143"/>
      <c r="S2040" s="239"/>
    </row>
    <row r="2041" spans="1:23" ht="22.5">
      <c r="A2041" s="323"/>
      <c r="B2041" s="318"/>
      <c r="C2041" s="309"/>
      <c r="D2041" s="312"/>
      <c r="E2041" s="318"/>
      <c r="F2041" s="323"/>
      <c r="G2041" s="318"/>
      <c r="H2041" s="323"/>
      <c r="I2041" s="33" t="s">
        <v>61</v>
      </c>
      <c r="J2041" s="323"/>
      <c r="K2041" s="37" t="s">
        <v>12</v>
      </c>
      <c r="L2041" s="13"/>
      <c r="M2041" s="13"/>
      <c r="N2041" s="13">
        <v>0.6</v>
      </c>
      <c r="O2041" s="53"/>
      <c r="P2041" s="53"/>
      <c r="Q2041" s="13">
        <f t="shared" si="359"/>
        <v>0.6</v>
      </c>
      <c r="R2041" s="143"/>
      <c r="S2041" s="239"/>
    </row>
    <row r="2042" spans="1:23" ht="11.25" customHeight="1">
      <c r="A2042" s="322">
        <v>27</v>
      </c>
      <c r="B2042" s="317" t="s">
        <v>408</v>
      </c>
      <c r="C2042" s="309"/>
      <c r="D2042" s="312"/>
      <c r="E2042" s="318"/>
      <c r="F2042" s="323"/>
      <c r="G2042" s="318"/>
      <c r="H2042" s="323"/>
      <c r="I2042" s="50" t="s">
        <v>13</v>
      </c>
      <c r="J2042" s="343">
        <v>459</v>
      </c>
      <c r="K2042" s="49"/>
      <c r="L2042" s="45"/>
      <c r="M2042" s="45"/>
      <c r="N2042" s="45"/>
      <c r="O2042" s="42" t="e">
        <f>+O2043+O2048+O2051+O2053+#REF!+#REF!+#REF!+#REF!+#REF!+O2055+#REF!+O2057+O2058+#REF!+O2060+#REF!+#REF!+O2062+#REF!+#REF!+O2064</f>
        <v>#REF!</v>
      </c>
      <c r="P2042" s="42" t="e">
        <f>+P2043+P2048+P2051+P2053+#REF!+#REF!+#REF!+#REF!+#REF!+P2055+#REF!+P2057+P2058+#REF!+P2060+#REF!+#REF!+P2062+#REF!+#REF!+P2064</f>
        <v>#REF!</v>
      </c>
      <c r="Q2042" s="42" t="e">
        <f t="shared" si="359"/>
        <v>#REF!</v>
      </c>
      <c r="R2042" s="143"/>
      <c r="S2042" s="239"/>
    </row>
    <row r="2043" spans="1:23" s="8" customFormat="1" ht="94.5">
      <c r="A2043" s="323"/>
      <c r="B2043" s="318"/>
      <c r="C2043" s="309"/>
      <c r="D2043" s="312"/>
      <c r="E2043" s="318"/>
      <c r="F2043" s="323"/>
      <c r="G2043" s="318"/>
      <c r="H2043" s="323"/>
      <c r="I2043" s="50" t="s">
        <v>156</v>
      </c>
      <c r="J2043" s="344"/>
      <c r="K2043" s="44" t="s">
        <v>10</v>
      </c>
      <c r="L2043" s="42"/>
      <c r="M2043" s="42"/>
      <c r="N2043" s="42"/>
      <c r="O2043" s="41">
        <f>O2044+O2045+O2046+O2047</f>
        <v>57.900199999999998</v>
      </c>
      <c r="P2043" s="41">
        <f>P2044+P2045+P2046+P2047</f>
        <v>32.855699999999999</v>
      </c>
      <c r="Q2043" s="42">
        <f t="shared" si="359"/>
        <v>90.755899999999997</v>
      </c>
      <c r="R2043" s="149"/>
      <c r="S2043" s="240"/>
    </row>
    <row r="2044" spans="1:23" ht="22.5">
      <c r="A2044" s="323"/>
      <c r="B2044" s="318"/>
      <c r="C2044" s="309"/>
      <c r="D2044" s="312"/>
      <c r="E2044" s="318"/>
      <c r="F2044" s="323"/>
      <c r="G2044" s="318"/>
      <c r="H2044" s="323"/>
      <c r="I2044" s="43" t="s">
        <v>26</v>
      </c>
      <c r="J2044" s="344"/>
      <c r="K2044" s="98" t="s">
        <v>11</v>
      </c>
      <c r="L2044" s="45"/>
      <c r="M2044" s="45"/>
      <c r="N2044" s="45"/>
      <c r="O2044" s="39">
        <v>0.77090000000000003</v>
      </c>
      <c r="P2044" s="39"/>
      <c r="Q2044" s="45">
        <f t="shared" si="359"/>
        <v>0.77090000000000003</v>
      </c>
      <c r="R2044" s="229"/>
    </row>
    <row r="2045" spans="1:23" ht="22.5">
      <c r="A2045" s="323"/>
      <c r="B2045" s="318"/>
      <c r="C2045" s="309"/>
      <c r="D2045" s="312"/>
      <c r="E2045" s="318"/>
      <c r="F2045" s="323"/>
      <c r="G2045" s="318"/>
      <c r="H2045" s="323"/>
      <c r="I2045" s="43" t="s">
        <v>61</v>
      </c>
      <c r="J2045" s="344"/>
      <c r="K2045" s="98" t="s">
        <v>12</v>
      </c>
      <c r="L2045" s="45"/>
      <c r="M2045" s="45"/>
      <c r="N2045" s="45">
        <v>8.0839999999999996</v>
      </c>
      <c r="O2045" s="39">
        <v>0</v>
      </c>
      <c r="P2045" s="39">
        <v>32.855699999999999</v>
      </c>
      <c r="Q2045" s="45">
        <f t="shared" si="359"/>
        <v>40.939700000000002</v>
      </c>
      <c r="R2045" s="229"/>
    </row>
    <row r="2046" spans="1:23" s="5" customFormat="1" ht="45">
      <c r="A2046" s="323"/>
      <c r="B2046" s="318"/>
      <c r="C2046" s="309"/>
      <c r="D2046" s="312"/>
      <c r="E2046" s="318"/>
      <c r="F2046" s="323"/>
      <c r="G2046" s="318"/>
      <c r="H2046" s="323"/>
      <c r="I2046" s="43" t="s">
        <v>27</v>
      </c>
      <c r="J2046" s="344"/>
      <c r="K2046" s="98" t="s">
        <v>28</v>
      </c>
      <c r="L2046" s="45"/>
      <c r="M2046" s="45"/>
      <c r="N2046" s="45">
        <v>19.240500000000001</v>
      </c>
      <c r="O2046" s="39">
        <v>56.049300000000002</v>
      </c>
      <c r="P2046" s="39"/>
      <c r="Q2046" s="45">
        <f t="shared" si="359"/>
        <v>75.2898</v>
      </c>
      <c r="R2046" s="229"/>
      <c r="T2046" s="2"/>
      <c r="U2046" s="2"/>
      <c r="V2046" s="2"/>
      <c r="W2046" s="2"/>
    </row>
    <row r="2047" spans="1:23" s="5" customFormat="1" ht="45">
      <c r="A2047" s="323"/>
      <c r="B2047" s="318"/>
      <c r="C2047" s="309"/>
      <c r="D2047" s="312"/>
      <c r="E2047" s="318"/>
      <c r="F2047" s="323"/>
      <c r="G2047" s="318"/>
      <c r="H2047" s="323"/>
      <c r="I2047" s="46" t="s">
        <v>18</v>
      </c>
      <c r="J2047" s="344"/>
      <c r="K2047" s="98" t="s">
        <v>17</v>
      </c>
      <c r="L2047" s="45"/>
      <c r="M2047" s="45"/>
      <c r="N2047" s="45"/>
      <c r="O2047" s="39">
        <v>1.08</v>
      </c>
      <c r="P2047" s="39"/>
      <c r="Q2047" s="45">
        <f t="shared" si="359"/>
        <v>1.08</v>
      </c>
      <c r="R2047" s="229"/>
      <c r="T2047" s="2"/>
      <c r="U2047" s="2"/>
      <c r="V2047" s="2"/>
      <c r="W2047" s="2"/>
    </row>
    <row r="2048" spans="1:23" s="6" customFormat="1" ht="21">
      <c r="A2048" s="323"/>
      <c r="B2048" s="318"/>
      <c r="C2048" s="309"/>
      <c r="D2048" s="312"/>
      <c r="E2048" s="318"/>
      <c r="F2048" s="323"/>
      <c r="G2048" s="318"/>
      <c r="H2048" s="323"/>
      <c r="I2048" s="50" t="s">
        <v>157</v>
      </c>
      <c r="J2048" s="344"/>
      <c r="K2048" s="44" t="s">
        <v>30</v>
      </c>
      <c r="L2048" s="41"/>
      <c r="M2048" s="41"/>
      <c r="N2048" s="41">
        <f t="shared" ref="N2048" si="365">N2049</f>
        <v>0</v>
      </c>
      <c r="O2048" s="41">
        <f>O2049</f>
        <v>1.0536000000000001</v>
      </c>
      <c r="P2048" s="41">
        <f>P2049+P2050</f>
        <v>1.2816000000000001</v>
      </c>
      <c r="Q2048" s="42">
        <f t="shared" si="359"/>
        <v>2.3352000000000004</v>
      </c>
      <c r="R2048" s="88"/>
      <c r="T2048" s="8"/>
      <c r="U2048" s="8"/>
      <c r="V2048" s="8"/>
      <c r="W2048" s="8"/>
    </row>
    <row r="2049" spans="1:23" s="5" customFormat="1" ht="22.5">
      <c r="A2049" s="323"/>
      <c r="B2049" s="318"/>
      <c r="C2049" s="309"/>
      <c r="D2049" s="312"/>
      <c r="E2049" s="318"/>
      <c r="F2049" s="323"/>
      <c r="G2049" s="318"/>
      <c r="H2049" s="323"/>
      <c r="I2049" s="43" t="s">
        <v>61</v>
      </c>
      <c r="J2049" s="344"/>
      <c r="K2049" s="98" t="s">
        <v>12</v>
      </c>
      <c r="L2049" s="45"/>
      <c r="M2049" s="45"/>
      <c r="N2049" s="45"/>
      <c r="O2049" s="39">
        <v>1.0536000000000001</v>
      </c>
      <c r="P2049" s="39">
        <v>1.2816000000000001</v>
      </c>
      <c r="Q2049" s="45">
        <f t="shared" si="359"/>
        <v>2.3352000000000004</v>
      </c>
      <c r="R2049" s="229"/>
      <c r="T2049" s="2"/>
      <c r="U2049" s="2"/>
      <c r="V2049" s="2"/>
      <c r="W2049" s="2"/>
    </row>
    <row r="2050" spans="1:23" s="5" customFormat="1" ht="45">
      <c r="A2050" s="323"/>
      <c r="B2050" s="318"/>
      <c r="C2050" s="309"/>
      <c r="D2050" s="312"/>
      <c r="E2050" s="318"/>
      <c r="F2050" s="323"/>
      <c r="G2050" s="318"/>
      <c r="H2050" s="323"/>
      <c r="I2050" s="43" t="s">
        <v>27</v>
      </c>
      <c r="J2050" s="344"/>
      <c r="K2050" s="98" t="s">
        <v>28</v>
      </c>
      <c r="L2050" s="45"/>
      <c r="M2050" s="45"/>
      <c r="N2050" s="45">
        <v>1</v>
      </c>
      <c r="O2050" s="39"/>
      <c r="P2050" s="39"/>
      <c r="Q2050" s="45">
        <f t="shared" si="359"/>
        <v>1</v>
      </c>
      <c r="R2050" s="229"/>
      <c r="T2050" s="2"/>
      <c r="U2050" s="2"/>
      <c r="V2050" s="2"/>
      <c r="W2050" s="2"/>
    </row>
    <row r="2051" spans="1:23" s="6" customFormat="1" ht="31.5">
      <c r="A2051" s="323"/>
      <c r="B2051" s="318"/>
      <c r="C2051" s="309"/>
      <c r="D2051" s="312"/>
      <c r="E2051" s="318"/>
      <c r="F2051" s="323"/>
      <c r="G2051" s="318"/>
      <c r="H2051" s="323"/>
      <c r="I2051" s="50" t="s">
        <v>158</v>
      </c>
      <c r="J2051" s="344"/>
      <c r="K2051" s="44" t="s">
        <v>31</v>
      </c>
      <c r="L2051" s="41"/>
      <c r="M2051" s="41"/>
      <c r="N2051" s="41">
        <f t="shared" ref="N2051:O2051" si="366">N2052</f>
        <v>11.603999999999999</v>
      </c>
      <c r="O2051" s="41">
        <f t="shared" si="366"/>
        <v>14.713900000000001</v>
      </c>
      <c r="P2051" s="41">
        <f>P2052</f>
        <v>6.173</v>
      </c>
      <c r="Q2051" s="42">
        <f t="shared" si="359"/>
        <v>32.490900000000003</v>
      </c>
      <c r="R2051" s="88"/>
      <c r="T2051" s="8"/>
      <c r="U2051" s="8"/>
      <c r="V2051" s="8"/>
      <c r="W2051" s="8"/>
    </row>
    <row r="2052" spans="1:23" s="5" customFormat="1" ht="22.5">
      <c r="A2052" s="323"/>
      <c r="B2052" s="318"/>
      <c r="C2052" s="309"/>
      <c r="D2052" s="312"/>
      <c r="E2052" s="318"/>
      <c r="F2052" s="323"/>
      <c r="G2052" s="318"/>
      <c r="H2052" s="323"/>
      <c r="I2052" s="43" t="s">
        <v>61</v>
      </c>
      <c r="J2052" s="344"/>
      <c r="K2052" s="98" t="s">
        <v>12</v>
      </c>
      <c r="L2052" s="45"/>
      <c r="M2052" s="45"/>
      <c r="N2052" s="45">
        <v>11.603999999999999</v>
      </c>
      <c r="O2052" s="39">
        <v>14.713900000000001</v>
      </c>
      <c r="P2052" s="39">
        <v>6.173</v>
      </c>
      <c r="Q2052" s="45">
        <f t="shared" si="359"/>
        <v>32.490900000000003</v>
      </c>
      <c r="R2052" s="229"/>
      <c r="T2052" s="2"/>
      <c r="U2052" s="2"/>
      <c r="V2052" s="2"/>
      <c r="W2052" s="2"/>
    </row>
    <row r="2053" spans="1:23" s="6" customFormat="1" ht="31.5">
      <c r="A2053" s="323"/>
      <c r="B2053" s="318"/>
      <c r="C2053" s="309"/>
      <c r="D2053" s="312"/>
      <c r="E2053" s="318"/>
      <c r="F2053" s="323"/>
      <c r="G2053" s="318"/>
      <c r="H2053" s="323"/>
      <c r="I2053" s="50" t="s">
        <v>159</v>
      </c>
      <c r="J2053" s="344"/>
      <c r="K2053" s="44" t="s">
        <v>44</v>
      </c>
      <c r="L2053" s="42"/>
      <c r="M2053" s="42"/>
      <c r="N2053" s="42"/>
      <c r="O2053" s="41">
        <v>2</v>
      </c>
      <c r="P2053" s="41"/>
      <c r="Q2053" s="42">
        <f t="shared" si="359"/>
        <v>2</v>
      </c>
      <c r="R2053" s="88"/>
      <c r="T2053" s="8"/>
      <c r="U2053" s="8"/>
      <c r="V2053" s="8"/>
      <c r="W2053" s="8"/>
    </row>
    <row r="2054" spans="1:23" s="5" customFormat="1" ht="22.5">
      <c r="A2054" s="323"/>
      <c r="B2054" s="318"/>
      <c r="C2054" s="309"/>
      <c r="D2054" s="312"/>
      <c r="E2054" s="318"/>
      <c r="F2054" s="323"/>
      <c r="G2054" s="318"/>
      <c r="H2054" s="323"/>
      <c r="I2054" s="43" t="s">
        <v>61</v>
      </c>
      <c r="J2054" s="344"/>
      <c r="K2054" s="98" t="s">
        <v>12</v>
      </c>
      <c r="L2054" s="45"/>
      <c r="M2054" s="45"/>
      <c r="N2054" s="45"/>
      <c r="O2054" s="39">
        <v>2</v>
      </c>
      <c r="P2054" s="39"/>
      <c r="Q2054" s="45">
        <f t="shared" si="359"/>
        <v>2</v>
      </c>
      <c r="R2054" s="229"/>
      <c r="T2054" s="2"/>
      <c r="U2054" s="2"/>
      <c r="V2054" s="2"/>
      <c r="W2054" s="2"/>
    </row>
    <row r="2055" spans="1:23" s="6" customFormat="1" ht="31.5">
      <c r="A2055" s="323"/>
      <c r="B2055" s="318"/>
      <c r="C2055" s="309"/>
      <c r="D2055" s="312"/>
      <c r="E2055" s="318"/>
      <c r="F2055" s="323"/>
      <c r="G2055" s="318"/>
      <c r="H2055" s="323"/>
      <c r="I2055" s="50" t="s">
        <v>162</v>
      </c>
      <c r="J2055" s="344"/>
      <c r="K2055" s="44" t="s">
        <v>136</v>
      </c>
      <c r="L2055" s="41"/>
      <c r="M2055" s="41"/>
      <c r="N2055" s="41">
        <f t="shared" ref="N2055" si="367">N2056</f>
        <v>30.629000000000001</v>
      </c>
      <c r="O2055" s="41">
        <f>O2056</f>
        <v>45.945</v>
      </c>
      <c r="P2055" s="41"/>
      <c r="Q2055" s="42">
        <f t="shared" si="359"/>
        <v>76.573999999999998</v>
      </c>
      <c r="R2055" s="88"/>
      <c r="T2055" s="8"/>
      <c r="U2055" s="8"/>
      <c r="V2055" s="8"/>
      <c r="W2055" s="8"/>
    </row>
    <row r="2056" spans="1:23" s="5" customFormat="1" ht="22.5">
      <c r="A2056" s="323"/>
      <c r="B2056" s="318"/>
      <c r="C2056" s="309"/>
      <c r="D2056" s="312"/>
      <c r="E2056" s="318"/>
      <c r="F2056" s="323"/>
      <c r="G2056" s="318"/>
      <c r="H2056" s="323"/>
      <c r="I2056" s="43" t="s">
        <v>63</v>
      </c>
      <c r="J2056" s="344"/>
      <c r="K2056" s="98" t="s">
        <v>53</v>
      </c>
      <c r="L2056" s="45"/>
      <c r="M2056" s="45"/>
      <c r="N2056" s="45">
        <v>30.629000000000001</v>
      </c>
      <c r="O2056" s="39">
        <v>45.945</v>
      </c>
      <c r="P2056" s="39"/>
      <c r="Q2056" s="45">
        <f t="shared" si="359"/>
        <v>76.573999999999998</v>
      </c>
      <c r="R2056" s="229"/>
      <c r="T2056" s="2"/>
      <c r="U2056" s="2"/>
      <c r="V2056" s="2"/>
      <c r="W2056" s="2"/>
    </row>
    <row r="2057" spans="1:23" s="5" customFormat="1" ht="31.5">
      <c r="A2057" s="323"/>
      <c r="B2057" s="318"/>
      <c r="C2057" s="309"/>
      <c r="D2057" s="312"/>
      <c r="E2057" s="318"/>
      <c r="F2057" s="323"/>
      <c r="G2057" s="318"/>
      <c r="H2057" s="323"/>
      <c r="I2057" s="50" t="s">
        <v>163</v>
      </c>
      <c r="J2057" s="344"/>
      <c r="K2057" s="44" t="s">
        <v>55</v>
      </c>
      <c r="L2057" s="45"/>
      <c r="M2057" s="45"/>
      <c r="N2057" s="45"/>
      <c r="O2057" s="41">
        <v>5.0000000000000001E-3</v>
      </c>
      <c r="P2057" s="41">
        <v>0.5</v>
      </c>
      <c r="Q2057" s="42">
        <f t="shared" si="359"/>
        <v>0.505</v>
      </c>
      <c r="R2057" s="229"/>
      <c r="T2057" s="2"/>
      <c r="U2057" s="2"/>
      <c r="V2057" s="2"/>
      <c r="W2057" s="2"/>
    </row>
    <row r="2058" spans="1:23" s="6" customFormat="1" ht="63">
      <c r="A2058" s="323"/>
      <c r="B2058" s="318"/>
      <c r="C2058" s="309"/>
      <c r="D2058" s="312"/>
      <c r="E2058" s="318"/>
      <c r="F2058" s="323"/>
      <c r="G2058" s="318"/>
      <c r="H2058" s="323"/>
      <c r="I2058" s="50" t="s">
        <v>164</v>
      </c>
      <c r="J2058" s="344"/>
      <c r="K2058" s="44" t="s">
        <v>172</v>
      </c>
      <c r="L2058" s="42"/>
      <c r="M2058" s="42"/>
      <c r="N2058" s="42"/>
      <c r="O2058" s="41">
        <f>O2059</f>
        <v>9701.2000000000007</v>
      </c>
      <c r="P2058" s="41"/>
      <c r="Q2058" s="42">
        <f t="shared" si="359"/>
        <v>9701.2000000000007</v>
      </c>
      <c r="R2058" s="88"/>
      <c r="T2058" s="8"/>
      <c r="U2058" s="8"/>
      <c r="V2058" s="8"/>
      <c r="W2058" s="8"/>
    </row>
    <row r="2059" spans="1:23" s="5" customFormat="1" ht="22.5">
      <c r="A2059" s="323"/>
      <c r="B2059" s="318"/>
      <c r="C2059" s="309"/>
      <c r="D2059" s="312"/>
      <c r="E2059" s="318"/>
      <c r="F2059" s="323"/>
      <c r="G2059" s="318"/>
      <c r="H2059" s="323"/>
      <c r="I2059" s="43" t="s">
        <v>165</v>
      </c>
      <c r="J2059" s="344"/>
      <c r="K2059" s="51" t="s">
        <v>171</v>
      </c>
      <c r="L2059" s="45"/>
      <c r="M2059" s="45"/>
      <c r="N2059" s="45"/>
      <c r="O2059" s="39">
        <v>9701.2000000000007</v>
      </c>
      <c r="P2059" s="39"/>
      <c r="Q2059" s="45">
        <f t="shared" si="359"/>
        <v>9701.2000000000007</v>
      </c>
      <c r="R2059" s="229"/>
      <c r="T2059" s="2"/>
      <c r="U2059" s="2"/>
      <c r="V2059" s="2"/>
      <c r="W2059" s="2"/>
    </row>
    <row r="2060" spans="1:23" s="6" customFormat="1" ht="10.5">
      <c r="A2060" s="323"/>
      <c r="B2060" s="318"/>
      <c r="C2060" s="309"/>
      <c r="D2060" s="312"/>
      <c r="E2060" s="318"/>
      <c r="F2060" s="323"/>
      <c r="G2060" s="318"/>
      <c r="H2060" s="323"/>
      <c r="I2060" s="50" t="s">
        <v>166</v>
      </c>
      <c r="J2060" s="344"/>
      <c r="K2060" s="44" t="s">
        <v>173</v>
      </c>
      <c r="L2060" s="42"/>
      <c r="M2060" s="42"/>
      <c r="N2060" s="42"/>
      <c r="O2060" s="41">
        <f>O2061</f>
        <v>609.56100000000004</v>
      </c>
      <c r="P2060" s="41">
        <f>P2061</f>
        <v>371.12799999999999</v>
      </c>
      <c r="Q2060" s="42">
        <f t="shared" si="359"/>
        <v>980.68900000000008</v>
      </c>
      <c r="R2060" s="88"/>
      <c r="T2060" s="8"/>
      <c r="U2060" s="8"/>
      <c r="V2060" s="8"/>
      <c r="W2060" s="8"/>
    </row>
    <row r="2061" spans="1:23" s="5" customFormat="1" ht="45">
      <c r="A2061" s="323"/>
      <c r="B2061" s="318"/>
      <c r="C2061" s="309"/>
      <c r="D2061" s="312"/>
      <c r="E2061" s="318"/>
      <c r="F2061" s="323"/>
      <c r="G2061" s="318"/>
      <c r="H2061" s="323"/>
      <c r="I2061" s="43" t="s">
        <v>27</v>
      </c>
      <c r="J2061" s="344"/>
      <c r="K2061" s="98" t="s">
        <v>28</v>
      </c>
      <c r="L2061" s="45"/>
      <c r="M2061" s="45"/>
      <c r="N2061" s="45"/>
      <c r="O2061" s="39">
        <v>609.56100000000004</v>
      </c>
      <c r="P2061" s="39">
        <v>371.12799999999999</v>
      </c>
      <c r="Q2061" s="45">
        <f t="shared" si="359"/>
        <v>980.68900000000008</v>
      </c>
      <c r="R2061" s="229"/>
      <c r="T2061" s="2"/>
      <c r="U2061" s="2"/>
      <c r="V2061" s="2"/>
      <c r="W2061" s="2"/>
    </row>
    <row r="2062" spans="1:23" s="6" customFormat="1" ht="84">
      <c r="A2062" s="323"/>
      <c r="B2062" s="318"/>
      <c r="C2062" s="309"/>
      <c r="D2062" s="312"/>
      <c r="E2062" s="318"/>
      <c r="F2062" s="323"/>
      <c r="G2062" s="318"/>
      <c r="H2062" s="323"/>
      <c r="I2062" s="251" t="s">
        <v>168</v>
      </c>
      <c r="J2062" s="344"/>
      <c r="K2062" s="44" t="s">
        <v>134</v>
      </c>
      <c r="L2062" s="42"/>
      <c r="M2062" s="42"/>
      <c r="N2062" s="42"/>
      <c r="O2062" s="41">
        <v>20843</v>
      </c>
      <c r="P2062" s="41">
        <f>P2063</f>
        <v>8.3000000000000004E-2</v>
      </c>
      <c r="Q2062" s="42">
        <f t="shared" si="359"/>
        <v>20843.082999999999</v>
      </c>
      <c r="R2062" s="88"/>
      <c r="T2062" s="8"/>
      <c r="U2062" s="8"/>
      <c r="V2062" s="8"/>
      <c r="W2062" s="8"/>
    </row>
    <row r="2063" spans="1:23" s="5" customFormat="1" ht="22.5">
      <c r="A2063" s="323"/>
      <c r="B2063" s="318"/>
      <c r="C2063" s="309"/>
      <c r="D2063" s="312"/>
      <c r="E2063" s="318"/>
      <c r="F2063" s="323"/>
      <c r="G2063" s="318"/>
      <c r="H2063" s="323"/>
      <c r="I2063" s="43" t="s">
        <v>61</v>
      </c>
      <c r="J2063" s="344"/>
      <c r="K2063" s="98" t="s">
        <v>12</v>
      </c>
      <c r="L2063" s="45"/>
      <c r="M2063" s="45"/>
      <c r="N2063" s="45"/>
      <c r="O2063" s="39">
        <v>20.843</v>
      </c>
      <c r="P2063" s="39">
        <v>8.3000000000000004E-2</v>
      </c>
      <c r="Q2063" s="45">
        <f t="shared" si="359"/>
        <v>20.925999999999998</v>
      </c>
      <c r="R2063" s="229"/>
      <c r="T2063" s="2"/>
      <c r="U2063" s="2"/>
      <c r="V2063" s="2"/>
      <c r="W2063" s="2"/>
    </row>
    <row r="2064" spans="1:23" s="6" customFormat="1" ht="31.5">
      <c r="A2064" s="323"/>
      <c r="B2064" s="318"/>
      <c r="C2064" s="309"/>
      <c r="D2064" s="312"/>
      <c r="E2064" s="318"/>
      <c r="F2064" s="323"/>
      <c r="G2064" s="318"/>
      <c r="H2064" s="323"/>
      <c r="I2064" s="50" t="s">
        <v>169</v>
      </c>
      <c r="J2064" s="344"/>
      <c r="K2064" s="44" t="s">
        <v>176</v>
      </c>
      <c r="L2064" s="41"/>
      <c r="M2064" s="41"/>
      <c r="N2064" s="41"/>
      <c r="O2064" s="41">
        <f>O2065</f>
        <v>6.0445000000000002</v>
      </c>
      <c r="P2064" s="41">
        <f>P2065</f>
        <v>1.35</v>
      </c>
      <c r="Q2064" s="42">
        <f t="shared" si="359"/>
        <v>7.3945000000000007</v>
      </c>
      <c r="R2064" s="88"/>
      <c r="T2064" s="8"/>
      <c r="U2064" s="8"/>
      <c r="V2064" s="8"/>
      <c r="W2064" s="8"/>
    </row>
    <row r="2065" spans="1:23" s="5" customFormat="1" ht="22.5">
      <c r="A2065" s="323"/>
      <c r="B2065" s="318"/>
      <c r="C2065" s="309"/>
      <c r="D2065" s="312"/>
      <c r="E2065" s="318"/>
      <c r="F2065" s="323"/>
      <c r="G2065" s="318"/>
      <c r="H2065" s="323"/>
      <c r="I2065" s="33" t="s">
        <v>61</v>
      </c>
      <c r="J2065" s="344"/>
      <c r="K2065" s="37" t="s">
        <v>12</v>
      </c>
      <c r="L2065" s="13"/>
      <c r="M2065" s="13"/>
      <c r="N2065" s="13"/>
      <c r="O2065" s="53">
        <v>6.0445000000000002</v>
      </c>
      <c r="P2065" s="53">
        <v>1.35</v>
      </c>
      <c r="Q2065" s="13">
        <f t="shared" si="359"/>
        <v>7.3945000000000007</v>
      </c>
      <c r="R2065" s="229"/>
      <c r="T2065" s="2"/>
      <c r="U2065" s="2"/>
      <c r="V2065" s="2"/>
      <c r="W2065" s="2"/>
    </row>
    <row r="2066" spans="1:23" s="5" customFormat="1" ht="84">
      <c r="A2066" s="324"/>
      <c r="B2066" s="319"/>
      <c r="C2066" s="309"/>
      <c r="D2066" s="312"/>
      <c r="E2066" s="318"/>
      <c r="F2066" s="323"/>
      <c r="G2066" s="318"/>
      <c r="H2066" s="323"/>
      <c r="I2066" s="97" t="s">
        <v>170</v>
      </c>
      <c r="J2066" s="345"/>
      <c r="K2066" s="38" t="s">
        <v>57</v>
      </c>
      <c r="L2066" s="30"/>
      <c r="M2066" s="30"/>
      <c r="N2066" s="30">
        <v>4.734</v>
      </c>
      <c r="O2066" s="54"/>
      <c r="P2066" s="54"/>
      <c r="Q2066" s="30">
        <f t="shared" si="359"/>
        <v>4.734</v>
      </c>
      <c r="R2066" s="229"/>
      <c r="T2066" s="2"/>
      <c r="U2066" s="2"/>
      <c r="V2066" s="2"/>
      <c r="W2066" s="2"/>
    </row>
    <row r="2067" spans="1:23" s="5" customFormat="1" ht="14.25" customHeight="1">
      <c r="A2067" s="322">
        <v>28</v>
      </c>
      <c r="B2067" s="317" t="s">
        <v>409</v>
      </c>
      <c r="C2067" s="309"/>
      <c r="D2067" s="312"/>
      <c r="E2067" s="318"/>
      <c r="F2067" s="323"/>
      <c r="G2067" s="318"/>
      <c r="H2067" s="323"/>
      <c r="I2067" s="97" t="s">
        <v>13</v>
      </c>
      <c r="J2067" s="322">
        <v>463</v>
      </c>
      <c r="K2067" s="237"/>
      <c r="L2067" s="30"/>
      <c r="M2067" s="30"/>
      <c r="N2067" s="30">
        <f>+N2068+N2073+N2075+N2077</f>
        <v>38.088999999999999</v>
      </c>
      <c r="O2067" s="30">
        <f>+O2068+O2073+O2075+O2077</f>
        <v>69.573699999999988</v>
      </c>
      <c r="P2067" s="30">
        <f>+P2068+P2073+P2075+P2077</f>
        <v>165.15609999999998</v>
      </c>
      <c r="Q2067" s="30">
        <f t="shared" si="359"/>
        <v>272.81879999999995</v>
      </c>
      <c r="R2067" s="229"/>
      <c r="T2067" s="2"/>
      <c r="U2067" s="2"/>
      <c r="V2067" s="2"/>
      <c r="W2067" s="2"/>
    </row>
    <row r="2068" spans="1:23" s="6" customFormat="1" ht="42">
      <c r="A2068" s="333"/>
      <c r="B2068" s="349"/>
      <c r="C2068" s="350"/>
      <c r="D2068" s="351"/>
      <c r="E2068" s="349"/>
      <c r="F2068" s="333"/>
      <c r="G2068" s="349"/>
      <c r="H2068" s="333"/>
      <c r="I2068" s="97" t="s">
        <v>177</v>
      </c>
      <c r="J2068" s="333"/>
      <c r="K2068" s="38" t="s">
        <v>10</v>
      </c>
      <c r="L2068" s="54"/>
      <c r="M2068" s="54"/>
      <c r="N2068" s="54">
        <f t="shared" ref="N2068" si="368">N2069+N2070+N2071+N2072</f>
        <v>29.785000000000004</v>
      </c>
      <c r="O2068" s="54">
        <f>O2069+O2070+O2071+O2072</f>
        <v>69.573699999999988</v>
      </c>
      <c r="P2068" s="54">
        <f>P2069+P2070+P2071+P2072</f>
        <v>33.9801</v>
      </c>
      <c r="Q2068" s="30">
        <f t="shared" si="359"/>
        <v>133.33879999999999</v>
      </c>
      <c r="R2068" s="88"/>
      <c r="T2068" s="8"/>
      <c r="U2068" s="8"/>
      <c r="V2068" s="8"/>
      <c r="W2068" s="8"/>
    </row>
    <row r="2069" spans="1:23" s="5" customFormat="1" ht="22.5">
      <c r="A2069" s="323"/>
      <c r="B2069" s="318"/>
      <c r="C2069" s="309"/>
      <c r="D2069" s="312"/>
      <c r="E2069" s="318"/>
      <c r="F2069" s="323"/>
      <c r="G2069" s="318"/>
      <c r="H2069" s="323"/>
      <c r="I2069" s="33" t="s">
        <v>26</v>
      </c>
      <c r="J2069" s="323"/>
      <c r="K2069" s="37" t="s">
        <v>11</v>
      </c>
      <c r="L2069" s="13"/>
      <c r="M2069" s="13"/>
      <c r="N2069" s="13"/>
      <c r="O2069" s="53">
        <v>0.82</v>
      </c>
      <c r="P2069" s="53"/>
      <c r="Q2069" s="13">
        <f t="shared" si="359"/>
        <v>0.82</v>
      </c>
      <c r="R2069" s="229"/>
      <c r="T2069" s="2"/>
      <c r="U2069" s="2"/>
      <c r="V2069" s="2"/>
      <c r="W2069" s="2"/>
    </row>
    <row r="2070" spans="1:23" s="5" customFormat="1" ht="22.5">
      <c r="A2070" s="323"/>
      <c r="B2070" s="318"/>
      <c r="C2070" s="309"/>
      <c r="D2070" s="312"/>
      <c r="E2070" s="318"/>
      <c r="F2070" s="323"/>
      <c r="G2070" s="318"/>
      <c r="H2070" s="323"/>
      <c r="I2070" s="33" t="s">
        <v>61</v>
      </c>
      <c r="J2070" s="323"/>
      <c r="K2070" s="37" t="s">
        <v>12</v>
      </c>
      <c r="L2070" s="13"/>
      <c r="M2070" s="13"/>
      <c r="N2070" s="13">
        <v>10.906000000000001</v>
      </c>
      <c r="O2070" s="53">
        <v>67.473699999999994</v>
      </c>
      <c r="P2070" s="53">
        <v>33.9801</v>
      </c>
      <c r="Q2070" s="13">
        <f t="shared" si="359"/>
        <v>112.35980000000001</v>
      </c>
      <c r="R2070" s="229"/>
      <c r="T2070" s="2"/>
      <c r="U2070" s="2"/>
      <c r="V2070" s="2"/>
      <c r="W2070" s="2"/>
    </row>
    <row r="2071" spans="1:23" s="5" customFormat="1" ht="78.75">
      <c r="A2071" s="323"/>
      <c r="B2071" s="318"/>
      <c r="C2071" s="309"/>
      <c r="D2071" s="312"/>
      <c r="E2071" s="318"/>
      <c r="F2071" s="323"/>
      <c r="G2071" s="318"/>
      <c r="H2071" s="323"/>
      <c r="I2071" s="33" t="s">
        <v>170</v>
      </c>
      <c r="J2071" s="323"/>
      <c r="K2071" s="37" t="s">
        <v>57</v>
      </c>
      <c r="L2071" s="13"/>
      <c r="M2071" s="13"/>
      <c r="N2071" s="13">
        <v>18.879000000000001</v>
      </c>
      <c r="O2071" s="53"/>
      <c r="P2071" s="53"/>
      <c r="Q2071" s="13">
        <f t="shared" si="359"/>
        <v>18.879000000000001</v>
      </c>
      <c r="R2071" s="229"/>
      <c r="T2071" s="2"/>
      <c r="U2071" s="2"/>
      <c r="V2071" s="2"/>
      <c r="W2071" s="2"/>
    </row>
    <row r="2072" spans="1:23" s="5" customFormat="1" ht="45">
      <c r="A2072" s="323"/>
      <c r="B2072" s="318"/>
      <c r="C2072" s="309"/>
      <c r="D2072" s="312"/>
      <c r="E2072" s="318"/>
      <c r="F2072" s="323"/>
      <c r="G2072" s="318"/>
      <c r="H2072" s="323"/>
      <c r="I2072" s="35" t="s">
        <v>18</v>
      </c>
      <c r="J2072" s="323"/>
      <c r="K2072" s="37" t="s">
        <v>17</v>
      </c>
      <c r="L2072" s="13"/>
      <c r="M2072" s="13"/>
      <c r="N2072" s="13"/>
      <c r="O2072" s="53">
        <v>1.28</v>
      </c>
      <c r="P2072" s="53"/>
      <c r="Q2072" s="13">
        <f t="shared" ref="Q2072:Q2135" si="369">M2072+N2072+O2072+P2072</f>
        <v>1.28</v>
      </c>
      <c r="R2072" s="229"/>
      <c r="T2072" s="2"/>
      <c r="U2072" s="2"/>
      <c r="V2072" s="2"/>
      <c r="W2072" s="2"/>
    </row>
    <row r="2073" spans="1:23" s="6" customFormat="1" ht="73.5">
      <c r="A2073" s="333"/>
      <c r="B2073" s="349"/>
      <c r="C2073" s="350"/>
      <c r="D2073" s="351"/>
      <c r="E2073" s="349"/>
      <c r="F2073" s="333"/>
      <c r="G2073" s="349"/>
      <c r="H2073" s="333"/>
      <c r="I2073" s="97" t="s">
        <v>178</v>
      </c>
      <c r="J2073" s="333"/>
      <c r="K2073" s="38" t="s">
        <v>44</v>
      </c>
      <c r="L2073" s="54"/>
      <c r="M2073" s="54"/>
      <c r="N2073" s="54">
        <f>N2074</f>
        <v>7.5590000000000002</v>
      </c>
      <c r="O2073" s="54"/>
      <c r="P2073" s="54"/>
      <c r="Q2073" s="30">
        <f t="shared" si="369"/>
        <v>7.5590000000000002</v>
      </c>
      <c r="R2073" s="88"/>
      <c r="T2073" s="8"/>
      <c r="U2073" s="8"/>
      <c r="V2073" s="8"/>
      <c r="W2073" s="8"/>
    </row>
    <row r="2074" spans="1:23" s="5" customFormat="1" ht="22.5">
      <c r="A2074" s="323"/>
      <c r="B2074" s="318"/>
      <c r="C2074" s="309"/>
      <c r="D2074" s="312"/>
      <c r="E2074" s="318"/>
      <c r="F2074" s="323"/>
      <c r="G2074" s="318"/>
      <c r="H2074" s="323"/>
      <c r="I2074" s="33" t="s">
        <v>61</v>
      </c>
      <c r="J2074" s="323"/>
      <c r="K2074" s="37" t="s">
        <v>12</v>
      </c>
      <c r="L2074" s="13"/>
      <c r="M2074" s="13"/>
      <c r="N2074" s="13">
        <v>7.5590000000000002</v>
      </c>
      <c r="O2074" s="53"/>
      <c r="P2074" s="53"/>
      <c r="Q2074" s="13">
        <f t="shared" si="369"/>
        <v>7.5590000000000002</v>
      </c>
      <c r="R2074" s="229"/>
      <c r="T2074" s="2"/>
      <c r="U2074" s="2"/>
      <c r="V2074" s="2"/>
      <c r="W2074" s="2"/>
    </row>
    <row r="2075" spans="1:23" s="6" customFormat="1" ht="21">
      <c r="A2075" s="333"/>
      <c r="B2075" s="349"/>
      <c r="C2075" s="350"/>
      <c r="D2075" s="351"/>
      <c r="E2075" s="349"/>
      <c r="F2075" s="333"/>
      <c r="G2075" s="349"/>
      <c r="H2075" s="333"/>
      <c r="I2075" s="97" t="s">
        <v>29</v>
      </c>
      <c r="J2075" s="333"/>
      <c r="K2075" s="38" t="s">
        <v>45</v>
      </c>
      <c r="L2075" s="54"/>
      <c r="M2075" s="54"/>
      <c r="N2075" s="54">
        <f t="shared" ref="N2075" si="370">N2076</f>
        <v>0.745</v>
      </c>
      <c r="O2075" s="54"/>
      <c r="P2075" s="54">
        <f>P2076</f>
        <v>1</v>
      </c>
      <c r="Q2075" s="30">
        <f t="shared" si="369"/>
        <v>1.7450000000000001</v>
      </c>
      <c r="R2075" s="88"/>
      <c r="T2075" s="8"/>
      <c r="U2075" s="8"/>
      <c r="V2075" s="8"/>
      <c r="W2075" s="8"/>
    </row>
    <row r="2076" spans="1:23" s="5" customFormat="1" ht="22.5">
      <c r="A2076" s="323"/>
      <c r="B2076" s="318"/>
      <c r="C2076" s="309"/>
      <c r="D2076" s="312"/>
      <c r="E2076" s="318"/>
      <c r="F2076" s="323"/>
      <c r="G2076" s="318"/>
      <c r="H2076" s="323"/>
      <c r="I2076" s="33" t="s">
        <v>61</v>
      </c>
      <c r="J2076" s="323"/>
      <c r="K2076" s="37" t="s">
        <v>12</v>
      </c>
      <c r="L2076" s="13"/>
      <c r="M2076" s="13"/>
      <c r="N2076" s="13">
        <v>0.745</v>
      </c>
      <c r="O2076" s="53"/>
      <c r="P2076" s="53">
        <v>1</v>
      </c>
      <c r="Q2076" s="13">
        <f t="shared" si="369"/>
        <v>1.7450000000000001</v>
      </c>
      <c r="R2076" s="229"/>
      <c r="T2076" s="2"/>
      <c r="U2076" s="2"/>
      <c r="V2076" s="2"/>
      <c r="W2076" s="2"/>
    </row>
    <row r="2077" spans="1:23" s="6" customFormat="1" ht="21">
      <c r="A2077" s="333"/>
      <c r="B2077" s="349"/>
      <c r="C2077" s="350"/>
      <c r="D2077" s="351"/>
      <c r="E2077" s="349"/>
      <c r="F2077" s="333"/>
      <c r="G2077" s="349"/>
      <c r="H2077" s="333"/>
      <c r="I2077" s="97" t="s">
        <v>179</v>
      </c>
      <c r="J2077" s="333"/>
      <c r="K2077" s="38" t="s">
        <v>69</v>
      </c>
      <c r="L2077" s="30"/>
      <c r="M2077" s="30"/>
      <c r="N2077" s="30"/>
      <c r="O2077" s="54"/>
      <c r="P2077" s="54">
        <f>P2078</f>
        <v>130.17599999999999</v>
      </c>
      <c r="Q2077" s="30">
        <f t="shared" si="369"/>
        <v>130.17599999999999</v>
      </c>
      <c r="R2077" s="88"/>
      <c r="T2077" s="8"/>
      <c r="U2077" s="8"/>
      <c r="V2077" s="8"/>
      <c r="W2077" s="8"/>
    </row>
    <row r="2078" spans="1:23" s="5" customFormat="1" ht="22.5">
      <c r="A2078" s="324"/>
      <c r="B2078" s="319"/>
      <c r="C2078" s="309"/>
      <c r="D2078" s="312"/>
      <c r="E2078" s="318"/>
      <c r="F2078" s="323"/>
      <c r="G2078" s="318"/>
      <c r="H2078" s="323"/>
      <c r="I2078" s="33" t="s">
        <v>33</v>
      </c>
      <c r="J2078" s="324"/>
      <c r="K2078" s="37" t="s">
        <v>40</v>
      </c>
      <c r="L2078" s="13"/>
      <c r="M2078" s="13"/>
      <c r="N2078" s="13"/>
      <c r="O2078" s="53"/>
      <c r="P2078" s="53">
        <v>130.17599999999999</v>
      </c>
      <c r="Q2078" s="13">
        <f t="shared" si="369"/>
        <v>130.17599999999999</v>
      </c>
      <c r="R2078" s="229"/>
      <c r="T2078" s="2"/>
      <c r="U2078" s="2"/>
      <c r="V2078" s="2"/>
      <c r="W2078" s="2"/>
    </row>
    <row r="2079" spans="1:23" s="5" customFormat="1" ht="11.25" customHeight="1">
      <c r="A2079" s="322">
        <v>29</v>
      </c>
      <c r="B2079" s="317" t="s">
        <v>410</v>
      </c>
      <c r="C2079" s="309"/>
      <c r="D2079" s="312"/>
      <c r="E2079" s="318"/>
      <c r="F2079" s="323"/>
      <c r="G2079" s="318"/>
      <c r="H2079" s="323"/>
      <c r="I2079" s="97" t="s">
        <v>13</v>
      </c>
      <c r="J2079" s="229"/>
      <c r="K2079" s="237"/>
      <c r="L2079" s="30"/>
      <c r="M2079" s="30"/>
      <c r="N2079" s="30">
        <f>+N2080+N2085+N2087+N2092+N2094+N2096+N2098+N2101+N2103+N2106</f>
        <v>361.65100000000001</v>
      </c>
      <c r="O2079" s="30">
        <f t="shared" ref="O2079:P2079" si="371">+O2080+O2085+O2087+O2092+O2094+O2096+O2098+O2101+O2103+O2106</f>
        <v>280.23104999999998</v>
      </c>
      <c r="P2079" s="30">
        <f t="shared" si="371"/>
        <v>217.07414</v>
      </c>
      <c r="Q2079" s="30">
        <f t="shared" si="369"/>
        <v>858.95618999999988</v>
      </c>
      <c r="R2079" s="229"/>
      <c r="T2079" s="2"/>
      <c r="U2079" s="2"/>
      <c r="V2079" s="2"/>
      <c r="W2079" s="2"/>
    </row>
    <row r="2080" spans="1:23" s="6" customFormat="1" ht="52.5">
      <c r="A2080" s="323"/>
      <c r="B2080" s="318"/>
      <c r="C2080" s="309"/>
      <c r="D2080" s="312"/>
      <c r="E2080" s="318"/>
      <c r="F2080" s="323"/>
      <c r="G2080" s="318"/>
      <c r="H2080" s="323"/>
      <c r="I2080" s="97" t="s">
        <v>180</v>
      </c>
      <c r="J2080" s="322">
        <v>472</v>
      </c>
      <c r="K2080" s="38" t="s">
        <v>10</v>
      </c>
      <c r="L2080" s="54"/>
      <c r="M2080" s="54"/>
      <c r="N2080" s="54">
        <f t="shared" ref="N2080" si="372">N2081+N2082+N2083+N2084</f>
        <v>26.318799999999996</v>
      </c>
      <c r="O2080" s="54">
        <f>O2081+O2082+O2083+O2084</f>
        <v>68.619600000000005</v>
      </c>
      <c r="P2080" s="54">
        <f>P2081+P2082+P2083+P2084</f>
        <v>20.723780000000001</v>
      </c>
      <c r="Q2080" s="30">
        <f t="shared" si="369"/>
        <v>115.66218000000001</v>
      </c>
      <c r="R2080" s="88"/>
      <c r="T2080" s="8"/>
      <c r="U2080" s="8"/>
      <c r="V2080" s="8"/>
      <c r="W2080" s="8"/>
    </row>
    <row r="2081" spans="1:23" s="5" customFormat="1" ht="22.5">
      <c r="A2081" s="323"/>
      <c r="B2081" s="318"/>
      <c r="C2081" s="309"/>
      <c r="D2081" s="312"/>
      <c r="E2081" s="318"/>
      <c r="F2081" s="323"/>
      <c r="G2081" s="318"/>
      <c r="H2081" s="323"/>
      <c r="I2081" s="96" t="s">
        <v>181</v>
      </c>
      <c r="J2081" s="323"/>
      <c r="K2081" s="237" t="s">
        <v>11</v>
      </c>
      <c r="L2081" s="13"/>
      <c r="M2081" s="13"/>
      <c r="N2081" s="13"/>
      <c r="O2081" s="53">
        <v>0.77790000000000004</v>
      </c>
      <c r="P2081" s="53">
        <v>0</v>
      </c>
      <c r="Q2081" s="13">
        <f t="shared" si="369"/>
        <v>0.77790000000000004</v>
      </c>
      <c r="R2081" s="229"/>
      <c r="T2081" s="2"/>
      <c r="U2081" s="2"/>
      <c r="V2081" s="2"/>
      <c r="W2081" s="2"/>
    </row>
    <row r="2082" spans="1:23" s="5" customFormat="1" ht="22.5">
      <c r="A2082" s="323"/>
      <c r="B2082" s="318"/>
      <c r="C2082" s="309"/>
      <c r="D2082" s="312"/>
      <c r="E2082" s="318"/>
      <c r="F2082" s="323"/>
      <c r="G2082" s="318"/>
      <c r="H2082" s="323"/>
      <c r="I2082" s="96" t="s">
        <v>16</v>
      </c>
      <c r="J2082" s="323"/>
      <c r="K2082" s="237" t="s">
        <v>12</v>
      </c>
      <c r="L2082" s="13"/>
      <c r="M2082" s="13"/>
      <c r="N2082" s="13">
        <v>8.1702999999999992</v>
      </c>
      <c r="O2082" s="53">
        <v>66.658699999999996</v>
      </c>
      <c r="P2082" s="53">
        <v>20.723780000000001</v>
      </c>
      <c r="Q2082" s="13">
        <f t="shared" si="369"/>
        <v>95.552779999999998</v>
      </c>
      <c r="R2082" s="229"/>
      <c r="T2082" s="2"/>
      <c r="U2082" s="2"/>
      <c r="V2082" s="2"/>
      <c r="W2082" s="2"/>
    </row>
    <row r="2083" spans="1:23" s="5" customFormat="1" ht="22.5">
      <c r="A2083" s="323"/>
      <c r="B2083" s="318"/>
      <c r="C2083" s="309"/>
      <c r="D2083" s="312"/>
      <c r="E2083" s="318"/>
      <c r="F2083" s="323"/>
      <c r="G2083" s="318"/>
      <c r="H2083" s="323"/>
      <c r="I2083" s="33" t="s">
        <v>33</v>
      </c>
      <c r="J2083" s="323"/>
      <c r="K2083" s="237" t="s">
        <v>40</v>
      </c>
      <c r="L2083" s="13"/>
      <c r="M2083" s="13"/>
      <c r="N2083" s="13"/>
      <c r="O2083" s="53">
        <v>0</v>
      </c>
      <c r="P2083" s="53">
        <v>0</v>
      </c>
      <c r="Q2083" s="13">
        <f t="shared" si="369"/>
        <v>0</v>
      </c>
      <c r="R2083" s="229"/>
      <c r="T2083" s="2"/>
      <c r="U2083" s="2"/>
      <c r="V2083" s="2"/>
      <c r="W2083" s="2"/>
    </row>
    <row r="2084" spans="1:23" s="5" customFormat="1" ht="45">
      <c r="A2084" s="323"/>
      <c r="B2084" s="318"/>
      <c r="C2084" s="309"/>
      <c r="D2084" s="312"/>
      <c r="E2084" s="318"/>
      <c r="F2084" s="323"/>
      <c r="G2084" s="318"/>
      <c r="H2084" s="323"/>
      <c r="I2084" s="35" t="s">
        <v>18</v>
      </c>
      <c r="J2084" s="323"/>
      <c r="K2084" s="37" t="s">
        <v>17</v>
      </c>
      <c r="L2084" s="13"/>
      <c r="M2084" s="13"/>
      <c r="N2084" s="13">
        <v>18.148499999999999</v>
      </c>
      <c r="O2084" s="53">
        <v>1.1830000000000001</v>
      </c>
      <c r="P2084" s="53">
        <v>0</v>
      </c>
      <c r="Q2084" s="13">
        <f t="shared" si="369"/>
        <v>19.331499999999998</v>
      </c>
      <c r="R2084" s="229"/>
      <c r="T2084" s="2"/>
      <c r="U2084" s="2"/>
      <c r="V2084" s="2"/>
      <c r="W2084" s="2"/>
    </row>
    <row r="2085" spans="1:23" s="6" customFormat="1" ht="42">
      <c r="A2085" s="323"/>
      <c r="B2085" s="318"/>
      <c r="C2085" s="309"/>
      <c r="D2085" s="312"/>
      <c r="E2085" s="318"/>
      <c r="F2085" s="323"/>
      <c r="G2085" s="318"/>
      <c r="H2085" s="323"/>
      <c r="I2085" s="97" t="s">
        <v>182</v>
      </c>
      <c r="J2085" s="323"/>
      <c r="K2085" s="38" t="s">
        <v>30</v>
      </c>
      <c r="L2085" s="54"/>
      <c r="M2085" s="54"/>
      <c r="N2085" s="54">
        <f t="shared" ref="N2085" si="373">N2086</f>
        <v>25.006599999999999</v>
      </c>
      <c r="O2085" s="54">
        <f>O2086</f>
        <v>62.991</v>
      </c>
      <c r="P2085" s="54">
        <f>P2086</f>
        <v>42.045900000000003</v>
      </c>
      <c r="Q2085" s="30">
        <f t="shared" si="369"/>
        <v>130.04349999999999</v>
      </c>
      <c r="R2085" s="88"/>
      <c r="T2085" s="8"/>
      <c r="U2085" s="8"/>
      <c r="V2085" s="8"/>
      <c r="W2085" s="8"/>
    </row>
    <row r="2086" spans="1:23" s="5" customFormat="1" ht="22.5">
      <c r="A2086" s="323"/>
      <c r="B2086" s="318"/>
      <c r="C2086" s="309"/>
      <c r="D2086" s="312"/>
      <c r="E2086" s="318"/>
      <c r="F2086" s="323"/>
      <c r="G2086" s="318"/>
      <c r="H2086" s="323"/>
      <c r="I2086" s="33" t="s">
        <v>16</v>
      </c>
      <c r="J2086" s="323"/>
      <c r="K2086" s="37" t="s">
        <v>12</v>
      </c>
      <c r="L2086" s="13"/>
      <c r="M2086" s="13"/>
      <c r="N2086" s="13">
        <v>25.006599999999999</v>
      </c>
      <c r="O2086" s="53">
        <v>62.991</v>
      </c>
      <c r="P2086" s="53">
        <v>42.045900000000003</v>
      </c>
      <c r="Q2086" s="13">
        <f t="shared" si="369"/>
        <v>130.04349999999999</v>
      </c>
      <c r="R2086" s="229"/>
      <c r="T2086" s="2"/>
      <c r="U2086" s="2"/>
      <c r="V2086" s="2"/>
      <c r="W2086" s="2"/>
    </row>
    <row r="2087" spans="1:23" s="6" customFormat="1" ht="42">
      <c r="A2087" s="323"/>
      <c r="B2087" s="318"/>
      <c r="C2087" s="309"/>
      <c r="D2087" s="312"/>
      <c r="E2087" s="318"/>
      <c r="F2087" s="323"/>
      <c r="G2087" s="318"/>
      <c r="H2087" s="323"/>
      <c r="I2087" s="97" t="s">
        <v>121</v>
      </c>
      <c r="J2087" s="323"/>
      <c r="K2087" s="38" t="s">
        <v>51</v>
      </c>
      <c r="L2087" s="54"/>
      <c r="M2087" s="54"/>
      <c r="N2087" s="54">
        <f t="shared" ref="N2087" si="374">N2088+N2089+N2090+N2091</f>
        <v>197.31119999999999</v>
      </c>
      <c r="O2087" s="54">
        <f>O2088+O2089+O2090+O2091</f>
        <v>113.42814999999999</v>
      </c>
      <c r="P2087" s="54">
        <f>P2088+P2089+P2090+P2091</f>
        <v>40.54739</v>
      </c>
      <c r="Q2087" s="30">
        <f t="shared" si="369"/>
        <v>351.28673999999995</v>
      </c>
      <c r="R2087" s="88"/>
      <c r="T2087" s="8"/>
      <c r="U2087" s="8"/>
      <c r="V2087" s="8"/>
      <c r="W2087" s="8"/>
    </row>
    <row r="2088" spans="1:23" s="5" customFormat="1" ht="22.5">
      <c r="A2088" s="323"/>
      <c r="B2088" s="318"/>
      <c r="C2088" s="309"/>
      <c r="D2088" s="312"/>
      <c r="E2088" s="318"/>
      <c r="F2088" s="323"/>
      <c r="G2088" s="318"/>
      <c r="H2088" s="323"/>
      <c r="I2088" s="96" t="s">
        <v>181</v>
      </c>
      <c r="J2088" s="323"/>
      <c r="K2088" s="37" t="s">
        <v>11</v>
      </c>
      <c r="L2088" s="13"/>
      <c r="M2088" s="13"/>
      <c r="N2088" s="13"/>
      <c r="O2088" s="53">
        <v>0</v>
      </c>
      <c r="P2088" s="53">
        <v>0</v>
      </c>
      <c r="Q2088" s="13">
        <f t="shared" si="369"/>
        <v>0</v>
      </c>
      <c r="R2088" s="229"/>
      <c r="T2088" s="2"/>
      <c r="U2088" s="2"/>
      <c r="V2088" s="2"/>
      <c r="W2088" s="2"/>
    </row>
    <row r="2089" spans="1:23" s="5" customFormat="1" ht="22.5">
      <c r="A2089" s="323"/>
      <c r="B2089" s="318"/>
      <c r="C2089" s="309"/>
      <c r="D2089" s="312"/>
      <c r="E2089" s="318"/>
      <c r="F2089" s="323"/>
      <c r="G2089" s="318"/>
      <c r="H2089" s="323"/>
      <c r="I2089" s="33" t="s">
        <v>16</v>
      </c>
      <c r="J2089" s="323"/>
      <c r="K2089" s="37" t="s">
        <v>12</v>
      </c>
      <c r="L2089" s="13"/>
      <c r="M2089" s="13"/>
      <c r="N2089" s="13">
        <v>1.875</v>
      </c>
      <c r="O2089" s="53">
        <v>10.683579999999999</v>
      </c>
      <c r="P2089" s="53">
        <v>0.99980000000000002</v>
      </c>
      <c r="Q2089" s="13">
        <f t="shared" si="369"/>
        <v>13.55838</v>
      </c>
      <c r="R2089" s="229"/>
      <c r="T2089" s="2"/>
      <c r="U2089" s="2"/>
      <c r="V2089" s="2"/>
      <c r="W2089" s="2"/>
    </row>
    <row r="2090" spans="1:23" s="5" customFormat="1" ht="22.5">
      <c r="A2090" s="323"/>
      <c r="B2090" s="318"/>
      <c r="C2090" s="309"/>
      <c r="D2090" s="312"/>
      <c r="E2090" s="318"/>
      <c r="F2090" s="323"/>
      <c r="G2090" s="318"/>
      <c r="H2090" s="323"/>
      <c r="I2090" s="33" t="s">
        <v>33</v>
      </c>
      <c r="J2090" s="323"/>
      <c r="K2090" s="37" t="s">
        <v>40</v>
      </c>
      <c r="L2090" s="13"/>
      <c r="M2090" s="13"/>
      <c r="N2090" s="13">
        <v>3.0000000000000001E-3</v>
      </c>
      <c r="O2090" s="53">
        <v>0</v>
      </c>
      <c r="P2090" s="53">
        <v>39.54759</v>
      </c>
      <c r="Q2090" s="13">
        <f t="shared" si="369"/>
        <v>39.55059</v>
      </c>
      <c r="R2090" s="229"/>
      <c r="T2090" s="2"/>
      <c r="U2090" s="2"/>
      <c r="V2090" s="2"/>
      <c r="W2090" s="2"/>
    </row>
    <row r="2091" spans="1:23" s="5" customFormat="1" ht="33.75">
      <c r="A2091" s="323"/>
      <c r="B2091" s="318"/>
      <c r="C2091" s="309"/>
      <c r="D2091" s="312"/>
      <c r="E2091" s="318"/>
      <c r="F2091" s="323"/>
      <c r="G2091" s="318"/>
      <c r="H2091" s="323"/>
      <c r="I2091" s="33" t="s">
        <v>72</v>
      </c>
      <c r="J2091" s="323"/>
      <c r="K2091" s="37" t="s">
        <v>56</v>
      </c>
      <c r="L2091" s="13"/>
      <c r="M2091" s="13"/>
      <c r="N2091" s="13">
        <v>195.4332</v>
      </c>
      <c r="O2091" s="53">
        <v>102.74457</v>
      </c>
      <c r="P2091" s="53">
        <v>0</v>
      </c>
      <c r="Q2091" s="13">
        <f t="shared" si="369"/>
        <v>298.17777000000001</v>
      </c>
      <c r="R2091" s="229"/>
      <c r="T2091" s="2"/>
      <c r="U2091" s="2"/>
      <c r="V2091" s="2"/>
      <c r="W2091" s="2"/>
    </row>
    <row r="2092" spans="1:23" s="6" customFormat="1" ht="10.5">
      <c r="A2092" s="323"/>
      <c r="B2092" s="318"/>
      <c r="C2092" s="309"/>
      <c r="D2092" s="312"/>
      <c r="E2092" s="318"/>
      <c r="F2092" s="323"/>
      <c r="G2092" s="318"/>
      <c r="H2092" s="323"/>
      <c r="I2092" s="97" t="s">
        <v>183</v>
      </c>
      <c r="J2092" s="323"/>
      <c r="K2092" s="38" t="s">
        <v>52</v>
      </c>
      <c r="L2092" s="54"/>
      <c r="M2092" s="54"/>
      <c r="N2092" s="54"/>
      <c r="O2092" s="54"/>
      <c r="P2092" s="54">
        <f>P2093</f>
        <v>5</v>
      </c>
      <c r="Q2092" s="30">
        <f t="shared" si="369"/>
        <v>5</v>
      </c>
      <c r="R2092" s="88"/>
      <c r="T2092" s="8"/>
      <c r="U2092" s="8"/>
      <c r="V2092" s="8"/>
      <c r="W2092" s="8"/>
    </row>
    <row r="2093" spans="1:23" s="5" customFormat="1" ht="22.5">
      <c r="A2093" s="323"/>
      <c r="B2093" s="318"/>
      <c r="C2093" s="309"/>
      <c r="D2093" s="312"/>
      <c r="E2093" s="318"/>
      <c r="F2093" s="323"/>
      <c r="G2093" s="318"/>
      <c r="H2093" s="323"/>
      <c r="I2093" s="33" t="s">
        <v>16</v>
      </c>
      <c r="J2093" s="323"/>
      <c r="K2093" s="37" t="s">
        <v>12</v>
      </c>
      <c r="L2093" s="13"/>
      <c r="M2093" s="13"/>
      <c r="N2093" s="13"/>
      <c r="O2093" s="53"/>
      <c r="P2093" s="53">
        <v>5</v>
      </c>
      <c r="Q2093" s="13">
        <f t="shared" si="369"/>
        <v>5</v>
      </c>
      <c r="R2093" s="229"/>
      <c r="T2093" s="2"/>
      <c r="U2093" s="2"/>
      <c r="V2093" s="2"/>
      <c r="W2093" s="2"/>
    </row>
    <row r="2094" spans="1:23" s="5" customFormat="1" ht="21">
      <c r="A2094" s="323"/>
      <c r="B2094" s="318"/>
      <c r="C2094" s="309"/>
      <c r="D2094" s="312"/>
      <c r="E2094" s="318"/>
      <c r="F2094" s="323"/>
      <c r="G2094" s="318"/>
      <c r="H2094" s="323"/>
      <c r="I2094" s="97" t="s">
        <v>185</v>
      </c>
      <c r="J2094" s="323"/>
      <c r="K2094" s="38" t="s">
        <v>82</v>
      </c>
      <c r="L2094" s="53"/>
      <c r="M2094" s="53"/>
      <c r="N2094" s="54">
        <f t="shared" ref="N2094" si="375">N2095</f>
        <v>1.232</v>
      </c>
      <c r="O2094" s="54"/>
      <c r="P2094" s="54"/>
      <c r="Q2094" s="30">
        <f t="shared" si="369"/>
        <v>1.232</v>
      </c>
      <c r="R2094" s="229"/>
      <c r="T2094" s="2"/>
      <c r="U2094" s="2"/>
      <c r="V2094" s="2"/>
      <c r="W2094" s="2"/>
    </row>
    <row r="2095" spans="1:23" s="5" customFormat="1" ht="22.5">
      <c r="A2095" s="323"/>
      <c r="B2095" s="318"/>
      <c r="C2095" s="309"/>
      <c r="D2095" s="312"/>
      <c r="E2095" s="318"/>
      <c r="F2095" s="323"/>
      <c r="G2095" s="318"/>
      <c r="H2095" s="323"/>
      <c r="I2095" s="33" t="s">
        <v>16</v>
      </c>
      <c r="J2095" s="323"/>
      <c r="K2095" s="37" t="s">
        <v>12</v>
      </c>
      <c r="L2095" s="13"/>
      <c r="M2095" s="13"/>
      <c r="N2095" s="13">
        <v>1.232</v>
      </c>
      <c r="O2095" s="53"/>
      <c r="P2095" s="53"/>
      <c r="Q2095" s="13">
        <f t="shared" si="369"/>
        <v>1.232</v>
      </c>
      <c r="R2095" s="229"/>
      <c r="T2095" s="2"/>
      <c r="U2095" s="2"/>
      <c r="V2095" s="2"/>
      <c r="W2095" s="2"/>
    </row>
    <row r="2096" spans="1:23" s="5" customFormat="1">
      <c r="A2096" s="323"/>
      <c r="B2096" s="318"/>
      <c r="C2096" s="309"/>
      <c r="D2096" s="312"/>
      <c r="E2096" s="318"/>
      <c r="F2096" s="323"/>
      <c r="G2096" s="318"/>
      <c r="H2096" s="323"/>
      <c r="I2096" s="97" t="s">
        <v>186</v>
      </c>
      <c r="J2096" s="323"/>
      <c r="K2096" s="38" t="s">
        <v>11</v>
      </c>
      <c r="L2096" s="53"/>
      <c r="M2096" s="53"/>
      <c r="N2096" s="54">
        <f t="shared" ref="N2096" si="376">N2097</f>
        <v>98.616399999999999</v>
      </c>
      <c r="O2096" s="54">
        <f>O2097</f>
        <v>30.408000000000001</v>
      </c>
      <c r="P2096" s="54">
        <f>P2097</f>
        <v>7.9995700000000003</v>
      </c>
      <c r="Q2096" s="30">
        <f t="shared" si="369"/>
        <v>137.02397000000002</v>
      </c>
      <c r="R2096" s="229"/>
      <c r="T2096" s="2"/>
      <c r="U2096" s="2"/>
      <c r="V2096" s="2"/>
      <c r="W2096" s="2"/>
    </row>
    <row r="2097" spans="1:23" s="5" customFormat="1" ht="22.5">
      <c r="A2097" s="323"/>
      <c r="B2097" s="318"/>
      <c r="C2097" s="309"/>
      <c r="D2097" s="312"/>
      <c r="E2097" s="318"/>
      <c r="F2097" s="323"/>
      <c r="G2097" s="318"/>
      <c r="H2097" s="323"/>
      <c r="I2097" s="33" t="s">
        <v>16</v>
      </c>
      <c r="J2097" s="323"/>
      <c r="K2097" s="37" t="s">
        <v>12</v>
      </c>
      <c r="L2097" s="13"/>
      <c r="M2097" s="13"/>
      <c r="N2097" s="13">
        <v>98.616399999999999</v>
      </c>
      <c r="O2097" s="53">
        <v>30.408000000000001</v>
      </c>
      <c r="P2097" s="53">
        <v>7.9995700000000003</v>
      </c>
      <c r="Q2097" s="13">
        <f t="shared" si="369"/>
        <v>137.02397000000002</v>
      </c>
      <c r="R2097" s="229"/>
      <c r="T2097" s="2"/>
      <c r="U2097" s="2"/>
      <c r="V2097" s="2"/>
      <c r="W2097" s="2"/>
    </row>
    <row r="2098" spans="1:23" s="5" customFormat="1" ht="84">
      <c r="A2098" s="323"/>
      <c r="B2098" s="318"/>
      <c r="C2098" s="309"/>
      <c r="D2098" s="312"/>
      <c r="E2098" s="318"/>
      <c r="F2098" s="323"/>
      <c r="G2098" s="318"/>
      <c r="H2098" s="323"/>
      <c r="I2098" s="97" t="s">
        <v>187</v>
      </c>
      <c r="J2098" s="323"/>
      <c r="K2098" s="38" t="s">
        <v>53</v>
      </c>
      <c r="L2098" s="53"/>
      <c r="M2098" s="53"/>
      <c r="N2098" s="54">
        <f t="shared" ref="N2098" si="377">N2099</f>
        <v>3.6787000000000001</v>
      </c>
      <c r="O2098" s="54">
        <f>O2099</f>
        <v>4.7843</v>
      </c>
      <c r="P2098" s="54">
        <f>P2099+P2100</f>
        <v>21.815999999999999</v>
      </c>
      <c r="Q2098" s="30">
        <f t="shared" si="369"/>
        <v>30.279</v>
      </c>
      <c r="R2098" s="229"/>
      <c r="T2098" s="2"/>
      <c r="U2098" s="2"/>
      <c r="V2098" s="2"/>
      <c r="W2098" s="2"/>
    </row>
    <row r="2099" spans="1:23" s="5" customFormat="1" ht="22.5">
      <c r="A2099" s="323"/>
      <c r="B2099" s="318"/>
      <c r="C2099" s="309"/>
      <c r="D2099" s="312"/>
      <c r="E2099" s="318"/>
      <c r="F2099" s="323"/>
      <c r="G2099" s="318"/>
      <c r="H2099" s="323"/>
      <c r="I2099" s="33" t="s">
        <v>16</v>
      </c>
      <c r="J2099" s="323"/>
      <c r="K2099" s="37" t="s">
        <v>12</v>
      </c>
      <c r="L2099" s="13"/>
      <c r="M2099" s="13"/>
      <c r="N2099" s="13">
        <v>3.6787000000000001</v>
      </c>
      <c r="O2099" s="53">
        <v>4.7843</v>
      </c>
      <c r="P2099" s="53">
        <v>3</v>
      </c>
      <c r="Q2099" s="13">
        <f t="shared" si="369"/>
        <v>11.463000000000001</v>
      </c>
      <c r="R2099" s="229"/>
      <c r="T2099" s="2"/>
      <c r="U2099" s="2"/>
      <c r="V2099" s="2"/>
      <c r="W2099" s="2"/>
    </row>
    <row r="2100" spans="1:23" s="5" customFormat="1" ht="22.5">
      <c r="A2100" s="323"/>
      <c r="B2100" s="318"/>
      <c r="C2100" s="309"/>
      <c r="D2100" s="312"/>
      <c r="E2100" s="318"/>
      <c r="F2100" s="323"/>
      <c r="G2100" s="318"/>
      <c r="H2100" s="323"/>
      <c r="I2100" s="33" t="s">
        <v>33</v>
      </c>
      <c r="J2100" s="323"/>
      <c r="K2100" s="37" t="s">
        <v>40</v>
      </c>
      <c r="L2100" s="13"/>
      <c r="M2100" s="13"/>
      <c r="N2100" s="13"/>
      <c r="O2100" s="53"/>
      <c r="P2100" s="53">
        <v>18.815999999999999</v>
      </c>
      <c r="Q2100" s="13">
        <f t="shared" si="369"/>
        <v>18.815999999999999</v>
      </c>
      <c r="R2100" s="229"/>
      <c r="T2100" s="2"/>
      <c r="U2100" s="2"/>
      <c r="V2100" s="2"/>
      <c r="W2100" s="2"/>
    </row>
    <row r="2101" spans="1:23" s="5" customFormat="1" ht="21">
      <c r="A2101" s="323"/>
      <c r="B2101" s="318"/>
      <c r="C2101" s="309"/>
      <c r="D2101" s="312"/>
      <c r="E2101" s="318"/>
      <c r="F2101" s="323"/>
      <c r="G2101" s="318"/>
      <c r="H2101" s="323"/>
      <c r="I2101" s="97" t="s">
        <v>29</v>
      </c>
      <c r="J2101" s="323"/>
      <c r="K2101" s="38" t="s">
        <v>12</v>
      </c>
      <c r="L2101" s="53"/>
      <c r="M2101" s="53"/>
      <c r="N2101" s="54">
        <f>N2102</f>
        <v>0.29799999999999999</v>
      </c>
      <c r="O2101" s="54"/>
      <c r="P2101" s="54"/>
      <c r="Q2101" s="30">
        <f t="shared" si="369"/>
        <v>0.29799999999999999</v>
      </c>
      <c r="R2101" s="229"/>
      <c r="T2101" s="2"/>
      <c r="U2101" s="2"/>
      <c r="V2101" s="2"/>
      <c r="W2101" s="2"/>
    </row>
    <row r="2102" spans="1:23" s="5" customFormat="1" ht="22.5">
      <c r="A2102" s="323"/>
      <c r="B2102" s="318"/>
      <c r="C2102" s="309"/>
      <c r="D2102" s="312"/>
      <c r="E2102" s="318"/>
      <c r="F2102" s="323"/>
      <c r="G2102" s="318"/>
      <c r="H2102" s="323"/>
      <c r="I2102" s="33" t="s">
        <v>16</v>
      </c>
      <c r="J2102" s="323"/>
      <c r="K2102" s="37" t="s">
        <v>12</v>
      </c>
      <c r="L2102" s="13"/>
      <c r="M2102" s="13"/>
      <c r="N2102" s="13">
        <v>0.29799999999999999</v>
      </c>
      <c r="O2102" s="53"/>
      <c r="P2102" s="53"/>
      <c r="Q2102" s="13">
        <f t="shared" si="369"/>
        <v>0.29799999999999999</v>
      </c>
      <c r="R2102" s="229"/>
      <c r="T2102" s="2"/>
      <c r="U2102" s="2"/>
      <c r="V2102" s="2"/>
      <c r="W2102" s="2"/>
    </row>
    <row r="2103" spans="1:23" s="5" customFormat="1">
      <c r="A2103" s="323"/>
      <c r="B2103" s="318"/>
      <c r="C2103" s="309"/>
      <c r="D2103" s="312"/>
      <c r="E2103" s="318"/>
      <c r="F2103" s="323"/>
      <c r="G2103" s="318"/>
      <c r="H2103" s="323"/>
      <c r="I2103" s="250" t="s">
        <v>122</v>
      </c>
      <c r="J2103" s="323"/>
      <c r="K2103" s="38" t="s">
        <v>142</v>
      </c>
      <c r="L2103" s="54"/>
      <c r="M2103" s="54"/>
      <c r="N2103" s="54">
        <f>N2104+N2105</f>
        <v>1.3506</v>
      </c>
      <c r="O2103" s="54">
        <f t="shared" ref="O2103:P2103" si="378">O2104+O2105</f>
        <v>0</v>
      </c>
      <c r="P2103" s="54">
        <f t="shared" si="378"/>
        <v>78.941500000000005</v>
      </c>
      <c r="Q2103" s="30">
        <f t="shared" si="369"/>
        <v>80.292100000000005</v>
      </c>
      <c r="R2103" s="229"/>
      <c r="T2103" s="2"/>
      <c r="U2103" s="2"/>
      <c r="V2103" s="2"/>
      <c r="W2103" s="2"/>
    </row>
    <row r="2104" spans="1:23" s="5" customFormat="1" ht="22.5">
      <c r="A2104" s="323"/>
      <c r="B2104" s="318"/>
      <c r="C2104" s="309"/>
      <c r="D2104" s="312"/>
      <c r="E2104" s="318"/>
      <c r="F2104" s="323"/>
      <c r="G2104" s="318"/>
      <c r="H2104" s="323"/>
      <c r="I2104" s="96" t="s">
        <v>181</v>
      </c>
      <c r="J2104" s="323"/>
      <c r="K2104" s="37" t="s">
        <v>11</v>
      </c>
      <c r="L2104" s="13"/>
      <c r="M2104" s="13"/>
      <c r="N2104" s="13"/>
      <c r="O2104" s="53"/>
      <c r="P2104" s="53">
        <v>78.941500000000005</v>
      </c>
      <c r="Q2104" s="13">
        <f t="shared" si="369"/>
        <v>78.941500000000005</v>
      </c>
      <c r="R2104" s="229"/>
      <c r="T2104" s="2"/>
      <c r="U2104" s="2"/>
      <c r="V2104" s="2"/>
      <c r="W2104" s="2"/>
    </row>
    <row r="2105" spans="1:23" s="5" customFormat="1" ht="22.5">
      <c r="A2105" s="323"/>
      <c r="B2105" s="318"/>
      <c r="C2105" s="309"/>
      <c r="D2105" s="312"/>
      <c r="E2105" s="318"/>
      <c r="F2105" s="323"/>
      <c r="G2105" s="318"/>
      <c r="H2105" s="323"/>
      <c r="I2105" s="33" t="s">
        <v>16</v>
      </c>
      <c r="J2105" s="323"/>
      <c r="K2105" s="37" t="s">
        <v>12</v>
      </c>
      <c r="L2105" s="13"/>
      <c r="M2105" s="13"/>
      <c r="N2105" s="13">
        <v>1.3506</v>
      </c>
      <c r="O2105" s="53"/>
      <c r="P2105" s="53"/>
      <c r="Q2105" s="13">
        <f t="shared" si="369"/>
        <v>1.3506</v>
      </c>
      <c r="R2105" s="229"/>
      <c r="T2105" s="2"/>
      <c r="U2105" s="2"/>
      <c r="V2105" s="2"/>
      <c r="W2105" s="2"/>
    </row>
    <row r="2106" spans="1:23" s="5" customFormat="1" ht="21">
      <c r="A2106" s="323"/>
      <c r="B2106" s="318"/>
      <c r="C2106" s="309"/>
      <c r="D2106" s="312"/>
      <c r="E2106" s="318"/>
      <c r="F2106" s="323"/>
      <c r="G2106" s="318"/>
      <c r="H2106" s="323"/>
      <c r="I2106" s="97" t="s">
        <v>188</v>
      </c>
      <c r="J2106" s="323"/>
      <c r="K2106" s="38" t="s">
        <v>144</v>
      </c>
      <c r="L2106" s="54"/>
      <c r="M2106" s="54"/>
      <c r="N2106" s="54">
        <f>N2107</f>
        <v>7.8387000000000002</v>
      </c>
      <c r="O2106" s="54"/>
      <c r="P2106" s="54"/>
      <c r="Q2106" s="30">
        <f t="shared" si="369"/>
        <v>7.8387000000000002</v>
      </c>
      <c r="R2106" s="229"/>
      <c r="T2106" s="2"/>
      <c r="U2106" s="2"/>
      <c r="V2106" s="2"/>
      <c r="W2106" s="2"/>
    </row>
    <row r="2107" spans="1:23" s="5" customFormat="1" ht="22.5">
      <c r="A2107" s="323"/>
      <c r="B2107" s="318"/>
      <c r="C2107" s="309"/>
      <c r="D2107" s="312"/>
      <c r="E2107" s="318"/>
      <c r="F2107" s="323"/>
      <c r="G2107" s="318"/>
      <c r="H2107" s="323"/>
      <c r="I2107" s="33" t="s">
        <v>16</v>
      </c>
      <c r="J2107" s="323"/>
      <c r="K2107" s="37" t="s">
        <v>12</v>
      </c>
      <c r="L2107" s="13"/>
      <c r="M2107" s="13"/>
      <c r="N2107" s="13">
        <v>7.8387000000000002</v>
      </c>
      <c r="O2107" s="53"/>
      <c r="P2107" s="53"/>
      <c r="Q2107" s="13">
        <f t="shared" si="369"/>
        <v>7.8387000000000002</v>
      </c>
      <c r="R2107" s="229"/>
      <c r="T2107" s="2"/>
      <c r="U2107" s="2"/>
      <c r="V2107" s="2"/>
      <c r="W2107" s="2"/>
    </row>
    <row r="2108" spans="1:23" s="6" customFormat="1" ht="42">
      <c r="A2108" s="323"/>
      <c r="B2108" s="318"/>
      <c r="C2108" s="309"/>
      <c r="D2108" s="312"/>
      <c r="E2108" s="318"/>
      <c r="F2108" s="323"/>
      <c r="G2108" s="318"/>
      <c r="H2108" s="323"/>
      <c r="I2108" s="97" t="s">
        <v>27</v>
      </c>
      <c r="J2108" s="323"/>
      <c r="K2108" s="38" t="s">
        <v>28</v>
      </c>
      <c r="L2108" s="30"/>
      <c r="M2108" s="30"/>
      <c r="N2108" s="30">
        <v>8.9999999999999993E-3</v>
      </c>
      <c r="O2108" s="54"/>
      <c r="P2108" s="54"/>
      <c r="Q2108" s="30">
        <f t="shared" si="369"/>
        <v>8.9999999999999993E-3</v>
      </c>
      <c r="R2108" s="88"/>
      <c r="T2108" s="8"/>
      <c r="U2108" s="8"/>
      <c r="V2108" s="8"/>
      <c r="W2108" s="8"/>
    </row>
    <row r="2109" spans="1:23" s="5" customFormat="1" ht="31.5">
      <c r="A2109" s="323"/>
      <c r="B2109" s="318"/>
      <c r="C2109" s="309"/>
      <c r="D2109" s="312"/>
      <c r="E2109" s="318"/>
      <c r="F2109" s="323"/>
      <c r="G2109" s="318"/>
      <c r="H2109" s="323"/>
      <c r="I2109" s="97" t="s">
        <v>33</v>
      </c>
      <c r="J2109" s="323"/>
      <c r="K2109" s="38" t="s">
        <v>40</v>
      </c>
      <c r="L2109" s="30"/>
      <c r="M2109" s="30"/>
      <c r="N2109" s="30">
        <v>29.283000000000001</v>
      </c>
      <c r="O2109" s="54">
        <v>0</v>
      </c>
      <c r="P2109" s="54">
        <v>0</v>
      </c>
      <c r="Q2109" s="30">
        <f t="shared" si="369"/>
        <v>29.283000000000001</v>
      </c>
      <c r="R2109" s="229"/>
      <c r="T2109" s="2"/>
      <c r="U2109" s="2"/>
      <c r="V2109" s="2"/>
      <c r="W2109" s="2"/>
    </row>
    <row r="2110" spans="1:23" ht="31.5">
      <c r="A2110" s="323"/>
      <c r="B2110" s="318"/>
      <c r="C2110" s="309"/>
      <c r="D2110" s="312"/>
      <c r="E2110" s="318"/>
      <c r="F2110" s="323"/>
      <c r="G2110" s="318"/>
      <c r="H2110" s="323"/>
      <c r="I2110" s="97" t="s">
        <v>190</v>
      </c>
      <c r="J2110" s="323"/>
      <c r="K2110" s="38" t="s">
        <v>56</v>
      </c>
      <c r="L2110" s="30"/>
      <c r="M2110" s="30"/>
      <c r="N2110" s="30">
        <v>263.548</v>
      </c>
      <c r="O2110" s="54">
        <v>0</v>
      </c>
      <c r="P2110" s="54">
        <v>0</v>
      </c>
      <c r="Q2110" s="30">
        <f t="shared" si="369"/>
        <v>263.548</v>
      </c>
      <c r="R2110" s="229"/>
    </row>
    <row r="2111" spans="1:23" ht="33.75">
      <c r="A2111" s="229"/>
      <c r="B2111" s="166" t="s">
        <v>418</v>
      </c>
      <c r="C2111" s="309"/>
      <c r="D2111" s="312"/>
      <c r="E2111" s="318"/>
      <c r="F2111" s="323"/>
      <c r="G2111" s="318"/>
      <c r="H2111" s="323"/>
      <c r="I2111" s="33"/>
      <c r="J2111" s="222"/>
      <c r="K2111" s="77"/>
      <c r="L2111" s="13"/>
      <c r="M2111" s="13"/>
      <c r="N2111" s="13"/>
      <c r="O2111" s="53"/>
      <c r="P2111" s="53"/>
      <c r="Q2111" s="13">
        <f t="shared" si="369"/>
        <v>0</v>
      </c>
      <c r="R2111" s="229"/>
    </row>
    <row r="2112" spans="1:23" ht="33.75">
      <c r="A2112" s="222"/>
      <c r="B2112" s="123" t="s">
        <v>531</v>
      </c>
      <c r="C2112" s="309"/>
      <c r="D2112" s="312"/>
      <c r="E2112" s="318"/>
      <c r="F2112" s="323"/>
      <c r="G2112" s="318"/>
      <c r="H2112" s="323"/>
      <c r="I2112" s="33"/>
      <c r="J2112" s="222"/>
      <c r="K2112" s="77"/>
      <c r="L2112" s="13"/>
      <c r="M2112" s="13"/>
      <c r="N2112" s="13"/>
      <c r="O2112" s="53"/>
      <c r="P2112" s="53"/>
      <c r="Q2112" s="13">
        <f t="shared" si="369"/>
        <v>0</v>
      </c>
      <c r="R2112" s="229"/>
    </row>
    <row r="2113" spans="1:19" ht="33.75" customHeight="1">
      <c r="A2113" s="222">
        <v>30</v>
      </c>
      <c r="B2113" s="223" t="s">
        <v>335</v>
      </c>
      <c r="C2113" s="310"/>
      <c r="D2113" s="313"/>
      <c r="E2113" s="319"/>
      <c r="F2113" s="324"/>
      <c r="G2113" s="319"/>
      <c r="H2113" s="324"/>
      <c r="I2113" s="43"/>
      <c r="J2113" s="225"/>
      <c r="K2113" s="52"/>
      <c r="L2113" s="45"/>
      <c r="M2113" s="45"/>
      <c r="N2113" s="45"/>
      <c r="O2113" s="39"/>
      <c r="P2113" s="39"/>
      <c r="Q2113" s="13">
        <f t="shared" si="369"/>
        <v>0</v>
      </c>
      <c r="R2113" s="229"/>
    </row>
    <row r="2114" spans="1:19" s="8" customFormat="1" ht="69.75" customHeight="1">
      <c r="A2114" s="23">
        <v>5</v>
      </c>
      <c r="B2114" s="25"/>
      <c r="C2114" s="87" t="s">
        <v>378</v>
      </c>
      <c r="D2114" s="85" t="s">
        <v>15</v>
      </c>
      <c r="E2114" s="25" t="s">
        <v>383</v>
      </c>
      <c r="F2114" s="25" t="s">
        <v>592</v>
      </c>
      <c r="G2114" s="25" t="s">
        <v>888</v>
      </c>
      <c r="H2114" s="25" t="s">
        <v>889</v>
      </c>
      <c r="I2114" s="124"/>
      <c r="J2114" s="23"/>
      <c r="K2114" s="125"/>
      <c r="L2114" s="28"/>
      <c r="M2114" s="28"/>
      <c r="N2114" s="28"/>
      <c r="O2114" s="126">
        <f>O2115+O2116+O2117+O2118+O2119+O2120+O2121+O2122+O2123+O2124+O2125+O2126+O2127+O2128+O2129+O2130+O2131+O2132+O2133+O2134+O2135+O2136+O2137+O2138+O2139+O2140+O2141+2142:2142+O2142+O2143</f>
        <v>3820.8159999999993</v>
      </c>
      <c r="P2114" s="126">
        <f>P2115+P2116+P2117+P2118+P2119+P2120+P2121+P2122+P2123+P2124+P2125+P2126+P2127+P2128+P2129+P2130+P2131+P2132+P2133+P2134+P2135+P2136+P2137+P2138+P2139+P2140+P2141+2142:2142+P2142+P2143</f>
        <v>4470.7890000000016</v>
      </c>
      <c r="Q2114" s="28">
        <f t="shared" si="369"/>
        <v>8291.6050000000014</v>
      </c>
      <c r="R2114" s="23"/>
      <c r="S2114" s="6"/>
    </row>
    <row r="2115" spans="1:19" s="8" customFormat="1" ht="27.75" customHeight="1">
      <c r="A2115" s="229">
        <v>1</v>
      </c>
      <c r="B2115" s="232" t="s">
        <v>589</v>
      </c>
      <c r="C2115" s="326" t="s">
        <v>378</v>
      </c>
      <c r="D2115" s="327" t="s">
        <v>15</v>
      </c>
      <c r="E2115" s="331" t="s">
        <v>383</v>
      </c>
      <c r="F2115" s="331" t="s">
        <v>592</v>
      </c>
      <c r="G2115" s="331" t="s">
        <v>888</v>
      </c>
      <c r="H2115" s="331" t="s">
        <v>889</v>
      </c>
      <c r="I2115" s="50"/>
      <c r="J2115" s="230"/>
      <c r="K2115" s="59"/>
      <c r="L2115" s="42"/>
      <c r="M2115" s="42"/>
      <c r="N2115" s="42"/>
      <c r="O2115" s="39"/>
      <c r="P2115" s="39"/>
      <c r="Q2115" s="13">
        <f t="shared" si="369"/>
        <v>0</v>
      </c>
      <c r="R2115" s="88"/>
      <c r="S2115" s="6"/>
    </row>
    <row r="2116" spans="1:19" s="238" customFormat="1" ht="56.25">
      <c r="A2116" s="229">
        <v>2</v>
      </c>
      <c r="B2116" s="232" t="s">
        <v>420</v>
      </c>
      <c r="C2116" s="326"/>
      <c r="D2116" s="327"/>
      <c r="E2116" s="331"/>
      <c r="F2116" s="331"/>
      <c r="G2116" s="331"/>
      <c r="H2116" s="331"/>
      <c r="I2116" s="43"/>
      <c r="J2116" s="82"/>
      <c r="K2116" s="52"/>
      <c r="L2116" s="13"/>
      <c r="M2116" s="45"/>
      <c r="N2116" s="45"/>
      <c r="O2116" s="39">
        <v>124.23699999999999</v>
      </c>
      <c r="P2116" s="39">
        <v>143.36500000000001</v>
      </c>
      <c r="Q2116" s="45">
        <f t="shared" si="369"/>
        <v>267.60199999999998</v>
      </c>
      <c r="R2116" s="229"/>
      <c r="S2116" s="239"/>
    </row>
    <row r="2117" spans="1:19" s="238" customFormat="1" ht="45">
      <c r="A2117" s="229">
        <v>3</v>
      </c>
      <c r="B2117" s="232" t="s">
        <v>421</v>
      </c>
      <c r="C2117" s="326"/>
      <c r="D2117" s="327"/>
      <c r="E2117" s="331"/>
      <c r="F2117" s="331"/>
      <c r="G2117" s="331"/>
      <c r="H2117" s="331"/>
      <c r="I2117" s="43"/>
      <c r="J2117" s="82"/>
      <c r="K2117" s="52"/>
      <c r="L2117" s="45"/>
      <c r="M2117" s="45"/>
      <c r="N2117" s="45"/>
      <c r="O2117" s="39">
        <v>128.93600000000001</v>
      </c>
      <c r="P2117" s="39">
        <v>173.96100000000001</v>
      </c>
      <c r="Q2117" s="45">
        <f t="shared" si="369"/>
        <v>302.89700000000005</v>
      </c>
      <c r="R2117" s="229"/>
      <c r="S2117" s="239"/>
    </row>
    <row r="2118" spans="1:19" s="238" customFormat="1" ht="56.25">
      <c r="A2118" s="229">
        <v>4</v>
      </c>
      <c r="B2118" s="232" t="s">
        <v>422</v>
      </c>
      <c r="C2118" s="326"/>
      <c r="D2118" s="327"/>
      <c r="E2118" s="331"/>
      <c r="F2118" s="331"/>
      <c r="G2118" s="331"/>
      <c r="H2118" s="331"/>
      <c r="I2118" s="43"/>
      <c r="J2118" s="82"/>
      <c r="K2118" s="52"/>
      <c r="L2118" s="45"/>
      <c r="M2118" s="45"/>
      <c r="N2118" s="45"/>
      <c r="O2118" s="39">
        <v>81.668999999999997</v>
      </c>
      <c r="P2118" s="39">
        <v>90.01</v>
      </c>
      <c r="Q2118" s="45">
        <f t="shared" si="369"/>
        <v>171.679</v>
      </c>
      <c r="R2118" s="229"/>
      <c r="S2118" s="239"/>
    </row>
    <row r="2119" spans="1:19" s="238" customFormat="1" ht="56.25">
      <c r="A2119" s="229">
        <v>5</v>
      </c>
      <c r="B2119" s="232" t="s">
        <v>423</v>
      </c>
      <c r="C2119" s="326"/>
      <c r="D2119" s="327"/>
      <c r="E2119" s="331"/>
      <c r="F2119" s="331"/>
      <c r="G2119" s="331"/>
      <c r="H2119" s="331"/>
      <c r="I2119" s="43"/>
      <c r="J2119" s="82"/>
      <c r="K2119" s="52"/>
      <c r="L2119" s="45"/>
      <c r="M2119" s="45"/>
      <c r="N2119" s="45"/>
      <c r="O2119" s="39">
        <v>74.554000000000002</v>
      </c>
      <c r="P2119" s="39">
        <v>91.176000000000002</v>
      </c>
      <c r="Q2119" s="45">
        <f t="shared" si="369"/>
        <v>165.73000000000002</v>
      </c>
      <c r="R2119" s="229"/>
      <c r="S2119" s="239"/>
    </row>
    <row r="2120" spans="1:19" s="238" customFormat="1" ht="67.5">
      <c r="A2120" s="229">
        <v>6</v>
      </c>
      <c r="B2120" s="232" t="s">
        <v>424</v>
      </c>
      <c r="C2120" s="326"/>
      <c r="D2120" s="327"/>
      <c r="E2120" s="331"/>
      <c r="F2120" s="331"/>
      <c r="G2120" s="331"/>
      <c r="H2120" s="331"/>
      <c r="I2120" s="43"/>
      <c r="J2120" s="82"/>
      <c r="K2120" s="52"/>
      <c r="L2120" s="45"/>
      <c r="M2120" s="45"/>
      <c r="N2120" s="45"/>
      <c r="O2120" s="39">
        <v>87.241</v>
      </c>
      <c r="P2120" s="39">
        <v>101.41</v>
      </c>
      <c r="Q2120" s="45">
        <f t="shared" si="369"/>
        <v>188.65100000000001</v>
      </c>
      <c r="R2120" s="229"/>
      <c r="S2120" s="239"/>
    </row>
    <row r="2121" spans="1:19" s="238" customFormat="1" ht="56.25">
      <c r="A2121" s="229">
        <v>7</v>
      </c>
      <c r="B2121" s="232" t="s">
        <v>425</v>
      </c>
      <c r="C2121" s="326"/>
      <c r="D2121" s="327"/>
      <c r="E2121" s="331"/>
      <c r="F2121" s="331"/>
      <c r="G2121" s="331"/>
      <c r="H2121" s="331"/>
      <c r="I2121" s="43"/>
      <c r="J2121" s="82"/>
      <c r="K2121" s="52"/>
      <c r="L2121" s="45"/>
      <c r="M2121" s="45"/>
      <c r="N2121" s="45"/>
      <c r="O2121" s="39">
        <v>143.29499999999999</v>
      </c>
      <c r="P2121" s="39">
        <v>141.602</v>
      </c>
      <c r="Q2121" s="45">
        <f t="shared" si="369"/>
        <v>284.89699999999999</v>
      </c>
      <c r="R2121" s="229"/>
      <c r="S2121" s="239"/>
    </row>
    <row r="2122" spans="1:19" s="238" customFormat="1" ht="45">
      <c r="A2122" s="229">
        <v>8</v>
      </c>
      <c r="B2122" s="232" t="s">
        <v>426</v>
      </c>
      <c r="C2122" s="326"/>
      <c r="D2122" s="327"/>
      <c r="E2122" s="331"/>
      <c r="F2122" s="331"/>
      <c r="G2122" s="331"/>
      <c r="H2122" s="331"/>
      <c r="I2122" s="43"/>
      <c r="J2122" s="82"/>
      <c r="K2122" s="52"/>
      <c r="L2122" s="45"/>
      <c r="M2122" s="45"/>
      <c r="N2122" s="45"/>
      <c r="O2122" s="39">
        <v>72.763000000000005</v>
      </c>
      <c r="P2122" s="39">
        <v>93.358000000000004</v>
      </c>
      <c r="Q2122" s="45">
        <f t="shared" si="369"/>
        <v>166.12100000000001</v>
      </c>
      <c r="R2122" s="229"/>
      <c r="S2122" s="239"/>
    </row>
    <row r="2123" spans="1:19" s="238" customFormat="1" ht="56.25">
      <c r="A2123" s="229">
        <v>9</v>
      </c>
      <c r="B2123" s="232" t="s">
        <v>427</v>
      </c>
      <c r="C2123" s="326"/>
      <c r="D2123" s="327"/>
      <c r="E2123" s="331"/>
      <c r="F2123" s="331"/>
      <c r="G2123" s="331"/>
      <c r="H2123" s="331"/>
      <c r="I2123" s="43"/>
      <c r="J2123" s="82"/>
      <c r="K2123" s="52"/>
      <c r="L2123" s="45"/>
      <c r="M2123" s="45"/>
      <c r="N2123" s="45"/>
      <c r="O2123" s="39">
        <v>85.200999999999993</v>
      </c>
      <c r="P2123" s="39">
        <v>110.518</v>
      </c>
      <c r="Q2123" s="45">
        <f t="shared" si="369"/>
        <v>195.71899999999999</v>
      </c>
      <c r="R2123" s="229"/>
      <c r="S2123" s="239"/>
    </row>
    <row r="2124" spans="1:19" s="238" customFormat="1" ht="56.25">
      <c r="A2124" s="229">
        <v>10</v>
      </c>
      <c r="B2124" s="232" t="s">
        <v>428</v>
      </c>
      <c r="C2124" s="326"/>
      <c r="D2124" s="327"/>
      <c r="E2124" s="331"/>
      <c r="F2124" s="331"/>
      <c r="G2124" s="331"/>
      <c r="H2124" s="331"/>
      <c r="I2124" s="43"/>
      <c r="J2124" s="82"/>
      <c r="K2124" s="52"/>
      <c r="L2124" s="45"/>
      <c r="M2124" s="45"/>
      <c r="N2124" s="45"/>
      <c r="O2124" s="39">
        <v>68.489000000000004</v>
      </c>
      <c r="P2124" s="39">
        <v>76.426000000000002</v>
      </c>
      <c r="Q2124" s="45">
        <f t="shared" si="369"/>
        <v>144.91500000000002</v>
      </c>
      <c r="R2124" s="229"/>
      <c r="S2124" s="239"/>
    </row>
    <row r="2125" spans="1:19" s="238" customFormat="1" ht="56.25">
      <c r="A2125" s="229">
        <v>11</v>
      </c>
      <c r="B2125" s="232" t="s">
        <v>429</v>
      </c>
      <c r="C2125" s="326"/>
      <c r="D2125" s="327"/>
      <c r="E2125" s="331"/>
      <c r="F2125" s="331"/>
      <c r="G2125" s="331"/>
      <c r="H2125" s="331"/>
      <c r="I2125" s="43"/>
      <c r="J2125" s="82"/>
      <c r="K2125" s="52"/>
      <c r="L2125" s="45"/>
      <c r="M2125" s="45"/>
      <c r="N2125" s="45"/>
      <c r="O2125" s="39">
        <v>182.351</v>
      </c>
      <c r="P2125" s="39">
        <v>215.27199999999999</v>
      </c>
      <c r="Q2125" s="45">
        <f t="shared" si="369"/>
        <v>397.62299999999999</v>
      </c>
      <c r="R2125" s="229"/>
      <c r="S2125" s="239"/>
    </row>
    <row r="2126" spans="1:19" s="238" customFormat="1" ht="56.25">
      <c r="A2126" s="229">
        <v>12</v>
      </c>
      <c r="B2126" s="232" t="s">
        <v>430</v>
      </c>
      <c r="C2126" s="326"/>
      <c r="D2126" s="327"/>
      <c r="E2126" s="331"/>
      <c r="F2126" s="331"/>
      <c r="G2126" s="331"/>
      <c r="H2126" s="331"/>
      <c r="I2126" s="43"/>
      <c r="J2126" s="82"/>
      <c r="K2126" s="52"/>
      <c r="L2126" s="45"/>
      <c r="M2126" s="45"/>
      <c r="N2126" s="45"/>
      <c r="O2126" s="39">
        <v>53.143999999999998</v>
      </c>
      <c r="P2126" s="39">
        <v>53.615000000000002</v>
      </c>
      <c r="Q2126" s="45">
        <f t="shared" si="369"/>
        <v>106.759</v>
      </c>
      <c r="R2126" s="229"/>
      <c r="S2126" s="239"/>
    </row>
    <row r="2127" spans="1:19" s="238" customFormat="1" ht="56.25">
      <c r="A2127" s="229">
        <v>13</v>
      </c>
      <c r="B2127" s="232" t="s">
        <v>431</v>
      </c>
      <c r="C2127" s="326"/>
      <c r="D2127" s="327"/>
      <c r="E2127" s="331"/>
      <c r="F2127" s="331"/>
      <c r="G2127" s="331"/>
      <c r="H2127" s="331"/>
      <c r="I2127" s="43"/>
      <c r="J2127" s="82"/>
      <c r="K2127" s="52"/>
      <c r="L2127" s="45"/>
      <c r="M2127" s="45"/>
      <c r="N2127" s="45"/>
      <c r="O2127" s="39">
        <v>129.85599999999999</v>
      </c>
      <c r="P2127" s="39">
        <v>108.794</v>
      </c>
      <c r="Q2127" s="45">
        <f t="shared" si="369"/>
        <v>238.64999999999998</v>
      </c>
      <c r="R2127" s="229"/>
      <c r="S2127" s="239"/>
    </row>
    <row r="2128" spans="1:19" s="238" customFormat="1" ht="56.25">
      <c r="A2128" s="229">
        <v>14</v>
      </c>
      <c r="B2128" s="232" t="s">
        <v>432</v>
      </c>
      <c r="C2128" s="326"/>
      <c r="D2128" s="327"/>
      <c r="E2128" s="331"/>
      <c r="F2128" s="331"/>
      <c r="G2128" s="331"/>
      <c r="H2128" s="331"/>
      <c r="I2128" s="43"/>
      <c r="J2128" s="82"/>
      <c r="K2128" s="52"/>
      <c r="L2128" s="45"/>
      <c r="M2128" s="45"/>
      <c r="N2128" s="45"/>
      <c r="O2128" s="39">
        <v>109.911</v>
      </c>
      <c r="P2128" s="39">
        <v>100.251</v>
      </c>
      <c r="Q2128" s="45">
        <f t="shared" si="369"/>
        <v>210.16200000000001</v>
      </c>
      <c r="R2128" s="229"/>
      <c r="S2128" s="239"/>
    </row>
    <row r="2129" spans="1:19" s="238" customFormat="1" ht="56.25">
      <c r="A2129" s="229">
        <v>15</v>
      </c>
      <c r="B2129" s="232" t="s">
        <v>433</v>
      </c>
      <c r="C2129" s="326"/>
      <c r="D2129" s="327"/>
      <c r="E2129" s="331"/>
      <c r="F2129" s="331"/>
      <c r="G2129" s="331"/>
      <c r="H2129" s="331"/>
      <c r="I2129" s="43"/>
      <c r="J2129" s="82"/>
      <c r="K2129" s="52"/>
      <c r="L2129" s="45"/>
      <c r="M2129" s="45"/>
      <c r="N2129" s="45"/>
      <c r="O2129" s="39">
        <v>94.697000000000003</v>
      </c>
      <c r="P2129" s="39">
        <v>76.597999999999999</v>
      </c>
      <c r="Q2129" s="45">
        <f t="shared" si="369"/>
        <v>171.29500000000002</v>
      </c>
      <c r="R2129" s="229"/>
      <c r="S2129" s="239"/>
    </row>
    <row r="2130" spans="1:19" s="238" customFormat="1" ht="33.75">
      <c r="A2130" s="229">
        <v>16</v>
      </c>
      <c r="B2130" s="232" t="s">
        <v>434</v>
      </c>
      <c r="C2130" s="326"/>
      <c r="D2130" s="327"/>
      <c r="E2130" s="331"/>
      <c r="F2130" s="331"/>
      <c r="G2130" s="331"/>
      <c r="H2130" s="331"/>
      <c r="I2130" s="43"/>
      <c r="J2130" s="82"/>
      <c r="K2130" s="52"/>
      <c r="L2130" s="45"/>
      <c r="M2130" s="45"/>
      <c r="N2130" s="45"/>
      <c r="O2130" s="39">
        <v>92.435000000000002</v>
      </c>
      <c r="P2130" s="39">
        <v>160.74199999999999</v>
      </c>
      <c r="Q2130" s="45">
        <f t="shared" si="369"/>
        <v>253.17699999999999</v>
      </c>
      <c r="R2130" s="229"/>
      <c r="S2130" s="239"/>
    </row>
    <row r="2131" spans="1:19" s="238" customFormat="1" ht="45">
      <c r="A2131" s="229">
        <v>17</v>
      </c>
      <c r="B2131" s="232" t="s">
        <v>435</v>
      </c>
      <c r="C2131" s="326"/>
      <c r="D2131" s="327"/>
      <c r="E2131" s="331"/>
      <c r="F2131" s="331"/>
      <c r="G2131" s="331"/>
      <c r="H2131" s="331"/>
      <c r="I2131" s="43"/>
      <c r="J2131" s="82"/>
      <c r="K2131" s="52"/>
      <c r="L2131" s="45"/>
      <c r="M2131" s="45"/>
      <c r="N2131" s="45"/>
      <c r="O2131" s="39">
        <v>144</v>
      </c>
      <c r="P2131" s="39">
        <v>113.45</v>
      </c>
      <c r="Q2131" s="45">
        <f t="shared" si="369"/>
        <v>257.45</v>
      </c>
      <c r="R2131" s="229"/>
      <c r="S2131" s="239"/>
    </row>
    <row r="2132" spans="1:19" s="238" customFormat="1" ht="45">
      <c r="A2132" s="229">
        <v>18</v>
      </c>
      <c r="B2132" s="232" t="s">
        <v>436</v>
      </c>
      <c r="C2132" s="326"/>
      <c r="D2132" s="327"/>
      <c r="E2132" s="331"/>
      <c r="F2132" s="331"/>
      <c r="G2132" s="331"/>
      <c r="H2132" s="331"/>
      <c r="I2132" s="43"/>
      <c r="J2132" s="82"/>
      <c r="K2132" s="52"/>
      <c r="L2132" s="45"/>
      <c r="M2132" s="45"/>
      <c r="N2132" s="45"/>
      <c r="O2132" s="39">
        <v>38.246000000000002</v>
      </c>
      <c r="P2132" s="39">
        <v>38.246000000000002</v>
      </c>
      <c r="Q2132" s="45">
        <f t="shared" si="369"/>
        <v>76.492000000000004</v>
      </c>
      <c r="R2132" s="229"/>
      <c r="S2132" s="239"/>
    </row>
    <row r="2133" spans="1:19" s="238" customFormat="1" ht="45">
      <c r="A2133" s="229">
        <v>19</v>
      </c>
      <c r="B2133" s="232" t="s">
        <v>437</v>
      </c>
      <c r="C2133" s="326"/>
      <c r="D2133" s="327"/>
      <c r="E2133" s="331"/>
      <c r="F2133" s="331"/>
      <c r="G2133" s="331"/>
      <c r="H2133" s="331"/>
      <c r="I2133" s="43"/>
      <c r="J2133" s="82"/>
      <c r="K2133" s="52"/>
      <c r="L2133" s="45"/>
      <c r="M2133" s="45"/>
      <c r="N2133" s="45"/>
      <c r="O2133" s="39">
        <v>187.57300000000001</v>
      </c>
      <c r="P2133" s="39">
        <v>187.57300000000001</v>
      </c>
      <c r="Q2133" s="45">
        <f t="shared" si="369"/>
        <v>375.14600000000002</v>
      </c>
      <c r="R2133" s="229"/>
      <c r="S2133" s="239"/>
    </row>
    <row r="2134" spans="1:19" s="238" customFormat="1" ht="67.5">
      <c r="A2134" s="229">
        <v>20</v>
      </c>
      <c r="B2134" s="232" t="s">
        <v>438</v>
      </c>
      <c r="C2134" s="326"/>
      <c r="D2134" s="327"/>
      <c r="E2134" s="331"/>
      <c r="F2134" s="331"/>
      <c r="G2134" s="331"/>
      <c r="H2134" s="331"/>
      <c r="I2134" s="43"/>
      <c r="J2134" s="82"/>
      <c r="K2134" s="52"/>
      <c r="L2134" s="45"/>
      <c r="M2134" s="45"/>
      <c r="N2134" s="45"/>
      <c r="O2134" s="39">
        <v>190.64400000000001</v>
      </c>
      <c r="P2134" s="39">
        <v>441.59500000000003</v>
      </c>
      <c r="Q2134" s="45">
        <f t="shared" si="369"/>
        <v>632.23900000000003</v>
      </c>
      <c r="R2134" s="229"/>
      <c r="S2134" s="239"/>
    </row>
    <row r="2135" spans="1:19" s="238" customFormat="1" ht="56.25">
      <c r="A2135" s="229">
        <v>21</v>
      </c>
      <c r="B2135" s="232" t="s">
        <v>439</v>
      </c>
      <c r="C2135" s="326"/>
      <c r="D2135" s="327"/>
      <c r="E2135" s="331"/>
      <c r="F2135" s="331"/>
      <c r="G2135" s="331"/>
      <c r="H2135" s="331"/>
      <c r="I2135" s="43"/>
      <c r="J2135" s="82"/>
      <c r="K2135" s="52"/>
      <c r="L2135" s="45"/>
      <c r="M2135" s="45"/>
      <c r="N2135" s="45"/>
      <c r="O2135" s="39">
        <v>209.43199999999999</v>
      </c>
      <c r="P2135" s="39">
        <v>200.47800000000001</v>
      </c>
      <c r="Q2135" s="45">
        <f t="shared" si="369"/>
        <v>409.90999999999997</v>
      </c>
      <c r="R2135" s="229"/>
      <c r="S2135" s="239"/>
    </row>
    <row r="2136" spans="1:19" s="238" customFormat="1" ht="56.25">
      <c r="A2136" s="229">
        <v>22</v>
      </c>
      <c r="B2136" s="232" t="s">
        <v>440</v>
      </c>
      <c r="C2136" s="326"/>
      <c r="D2136" s="327"/>
      <c r="E2136" s="331"/>
      <c r="F2136" s="331"/>
      <c r="G2136" s="331"/>
      <c r="H2136" s="331"/>
      <c r="I2136" s="43"/>
      <c r="J2136" s="82"/>
      <c r="K2136" s="52"/>
      <c r="L2136" s="45"/>
      <c r="M2136" s="45"/>
      <c r="N2136" s="45"/>
      <c r="O2136" s="39">
        <v>107.706</v>
      </c>
      <c r="P2136" s="39">
        <v>149.31800000000001</v>
      </c>
      <c r="Q2136" s="45">
        <f t="shared" ref="Q2136:Q2143" si="379">M2136+N2136+O2136+P2136</f>
        <v>257.024</v>
      </c>
      <c r="R2136" s="229"/>
      <c r="S2136" s="239"/>
    </row>
    <row r="2137" spans="1:19" s="238" customFormat="1" ht="56.25">
      <c r="A2137" s="229">
        <v>23</v>
      </c>
      <c r="B2137" s="232" t="s">
        <v>441</v>
      </c>
      <c r="C2137" s="326"/>
      <c r="D2137" s="327"/>
      <c r="E2137" s="331"/>
      <c r="F2137" s="331"/>
      <c r="G2137" s="331"/>
      <c r="H2137" s="331"/>
      <c r="I2137" s="43"/>
      <c r="J2137" s="82"/>
      <c r="K2137" s="52"/>
      <c r="L2137" s="45"/>
      <c r="M2137" s="45"/>
      <c r="N2137" s="45"/>
      <c r="O2137" s="39">
        <v>44.45</v>
      </c>
      <c r="P2137" s="39">
        <v>47.966000000000001</v>
      </c>
      <c r="Q2137" s="45">
        <f t="shared" si="379"/>
        <v>92.415999999999997</v>
      </c>
      <c r="R2137" s="229"/>
      <c r="S2137" s="239"/>
    </row>
    <row r="2138" spans="1:19" s="238" customFormat="1" ht="33.75">
      <c r="A2138" s="229">
        <v>24</v>
      </c>
      <c r="B2138" s="232" t="s">
        <v>442</v>
      </c>
      <c r="C2138" s="326"/>
      <c r="D2138" s="327"/>
      <c r="E2138" s="331"/>
      <c r="F2138" s="331"/>
      <c r="G2138" s="331"/>
      <c r="H2138" s="331"/>
      <c r="I2138" s="43"/>
      <c r="J2138" s="82"/>
      <c r="K2138" s="52"/>
      <c r="L2138" s="45"/>
      <c r="M2138" s="45"/>
      <c r="N2138" s="45"/>
      <c r="O2138" s="39">
        <v>139.23400000000001</v>
      </c>
      <c r="P2138" s="39">
        <v>167.64699999999999</v>
      </c>
      <c r="Q2138" s="45">
        <f t="shared" si="379"/>
        <v>306.88099999999997</v>
      </c>
      <c r="R2138" s="229"/>
      <c r="S2138" s="239"/>
    </row>
    <row r="2139" spans="1:19" s="238" customFormat="1" ht="56.25">
      <c r="A2139" s="229">
        <v>25</v>
      </c>
      <c r="B2139" s="232" t="s">
        <v>443</v>
      </c>
      <c r="C2139" s="326"/>
      <c r="D2139" s="327"/>
      <c r="E2139" s="331"/>
      <c r="F2139" s="331"/>
      <c r="G2139" s="331"/>
      <c r="H2139" s="331"/>
      <c r="I2139" s="43"/>
      <c r="J2139" s="82"/>
      <c r="K2139" s="52"/>
      <c r="L2139" s="45"/>
      <c r="M2139" s="45"/>
      <c r="N2139" s="45"/>
      <c r="O2139" s="39">
        <v>252.30500000000001</v>
      </c>
      <c r="P2139" s="39">
        <v>285.46600000000001</v>
      </c>
      <c r="Q2139" s="45">
        <f t="shared" si="379"/>
        <v>537.77099999999996</v>
      </c>
      <c r="R2139" s="229"/>
      <c r="S2139" s="239"/>
    </row>
    <row r="2140" spans="1:19" s="238" customFormat="1" ht="56.25">
      <c r="A2140" s="229">
        <v>26</v>
      </c>
      <c r="B2140" s="232" t="s">
        <v>444</v>
      </c>
      <c r="C2140" s="326"/>
      <c r="D2140" s="327"/>
      <c r="E2140" s="331"/>
      <c r="F2140" s="331"/>
      <c r="G2140" s="331"/>
      <c r="H2140" s="331"/>
      <c r="I2140" s="43"/>
      <c r="J2140" s="82"/>
      <c r="K2140" s="52"/>
      <c r="L2140" s="45"/>
      <c r="M2140" s="45"/>
      <c r="N2140" s="45"/>
      <c r="O2140" s="39">
        <v>217.31299999999999</v>
      </c>
      <c r="P2140" s="39">
        <v>246.827</v>
      </c>
      <c r="Q2140" s="45">
        <f t="shared" si="379"/>
        <v>464.14</v>
      </c>
      <c r="R2140" s="229"/>
      <c r="S2140" s="239"/>
    </row>
    <row r="2141" spans="1:19" s="238" customFormat="1" ht="56.25">
      <c r="A2141" s="229">
        <v>27</v>
      </c>
      <c r="B2141" s="232" t="s">
        <v>445</v>
      </c>
      <c r="C2141" s="326"/>
      <c r="D2141" s="327"/>
      <c r="E2141" s="331"/>
      <c r="F2141" s="331"/>
      <c r="G2141" s="331"/>
      <c r="H2141" s="331"/>
      <c r="I2141" s="43"/>
      <c r="J2141" s="82"/>
      <c r="K2141" s="52"/>
      <c r="L2141" s="45"/>
      <c r="M2141" s="45"/>
      <c r="N2141" s="45"/>
      <c r="O2141" s="39">
        <v>302.56599999999997</v>
      </c>
      <c r="P2141" s="39">
        <v>302.56599999999997</v>
      </c>
      <c r="Q2141" s="45">
        <f t="shared" si="379"/>
        <v>605.13199999999995</v>
      </c>
      <c r="R2141" s="229"/>
      <c r="S2141" s="239"/>
    </row>
    <row r="2142" spans="1:19" s="238" customFormat="1" ht="45">
      <c r="A2142" s="229">
        <v>28</v>
      </c>
      <c r="B2142" s="232" t="s">
        <v>446</v>
      </c>
      <c r="C2142" s="326"/>
      <c r="D2142" s="327"/>
      <c r="E2142" s="331"/>
      <c r="F2142" s="331"/>
      <c r="G2142" s="331"/>
      <c r="H2142" s="331"/>
      <c r="I2142" s="43"/>
      <c r="J2142" s="82"/>
      <c r="K2142" s="52"/>
      <c r="L2142" s="45"/>
      <c r="M2142" s="45"/>
      <c r="N2142" s="45"/>
      <c r="O2142" s="39">
        <v>203.16</v>
      </c>
      <c r="P2142" s="39">
        <v>245.58199999999999</v>
      </c>
      <c r="Q2142" s="45">
        <f t="shared" si="379"/>
        <v>448.74199999999996</v>
      </c>
      <c r="R2142" s="229"/>
      <c r="S2142" s="239"/>
    </row>
    <row r="2143" spans="1:19" s="238" customFormat="1" ht="56.25">
      <c r="A2143" s="229">
        <v>29</v>
      </c>
      <c r="B2143" s="232" t="s">
        <v>447</v>
      </c>
      <c r="C2143" s="326"/>
      <c r="D2143" s="327"/>
      <c r="E2143" s="331"/>
      <c r="F2143" s="331"/>
      <c r="G2143" s="331"/>
      <c r="H2143" s="331"/>
      <c r="I2143" s="43"/>
      <c r="J2143" s="82"/>
      <c r="K2143" s="52"/>
      <c r="L2143" s="45"/>
      <c r="M2143" s="45"/>
      <c r="N2143" s="45"/>
      <c r="O2143" s="39">
        <v>52.247999999999998</v>
      </c>
      <c r="P2143" s="39">
        <v>61.395000000000003</v>
      </c>
      <c r="Q2143" s="45">
        <f t="shared" si="379"/>
        <v>113.643</v>
      </c>
      <c r="R2143" s="229"/>
      <c r="S2143" s="239"/>
    </row>
    <row r="2144" spans="1:19" s="8" customFormat="1" ht="27.75" customHeight="1">
      <c r="A2144" s="142"/>
      <c r="B2144" s="108" t="s">
        <v>449</v>
      </c>
      <c r="C2144" s="108"/>
      <c r="D2144" s="108"/>
      <c r="E2144" s="108">
        <v>5</v>
      </c>
      <c r="F2144" s="107"/>
      <c r="G2144" s="107"/>
      <c r="H2144" s="107"/>
      <c r="I2144" s="110"/>
      <c r="J2144" s="107"/>
      <c r="K2144" s="111"/>
      <c r="L2144" s="106">
        <f>L2114+L1615+L1607+L1563+L1513</f>
        <v>0</v>
      </c>
      <c r="M2144" s="106">
        <f t="shared" ref="M2144:R2144" si="380">M2114+M1615+M1607+M1563+M1513</f>
        <v>3281.5522000000001</v>
      </c>
      <c r="N2144" s="106">
        <f t="shared" si="380"/>
        <v>31829.516800000001</v>
      </c>
      <c r="O2144" s="106">
        <f t="shared" si="380"/>
        <v>12242.999199999998</v>
      </c>
      <c r="P2144" s="106">
        <f t="shared" si="380"/>
        <v>17003.755000000001</v>
      </c>
      <c r="Q2144" s="106">
        <f>P2144+O2144+N2144+M2144+L2144</f>
        <v>64357.823199999999</v>
      </c>
      <c r="R2144" s="219">
        <f t="shared" si="380"/>
        <v>1</v>
      </c>
      <c r="S2144" s="6"/>
    </row>
    <row r="2145" spans="1:24" ht="22.5" customHeight="1">
      <c r="A2145" s="337" t="s">
        <v>23</v>
      </c>
      <c r="B2145" s="338"/>
      <c r="C2145" s="338"/>
      <c r="D2145" s="338"/>
      <c r="E2145" s="338"/>
      <c r="F2145" s="338"/>
      <c r="G2145" s="338"/>
      <c r="H2145" s="338"/>
      <c r="I2145" s="338"/>
      <c r="J2145" s="338"/>
      <c r="K2145" s="338"/>
      <c r="L2145" s="338"/>
      <c r="M2145" s="338"/>
      <c r="N2145" s="338"/>
      <c r="O2145" s="338"/>
      <c r="P2145" s="338"/>
      <c r="Q2145" s="338"/>
      <c r="R2145" s="339"/>
    </row>
    <row r="2146" spans="1:24" s="8" customFormat="1" ht="69" customHeight="1">
      <c r="A2146" s="23">
        <v>1</v>
      </c>
      <c r="B2146" s="25" t="s">
        <v>647</v>
      </c>
      <c r="C2146" s="24" t="s">
        <v>378</v>
      </c>
      <c r="D2146" s="24" t="s">
        <v>15</v>
      </c>
      <c r="E2146" s="25" t="s">
        <v>616</v>
      </c>
      <c r="F2146" s="25" t="s">
        <v>602</v>
      </c>
      <c r="G2146" s="25" t="s">
        <v>890</v>
      </c>
      <c r="H2146" s="25" t="s">
        <v>883</v>
      </c>
      <c r="I2146" s="26"/>
      <c r="J2146" s="141"/>
      <c r="K2146" s="27"/>
      <c r="L2146" s="28">
        <f>L2147</f>
        <v>0</v>
      </c>
      <c r="M2146" s="28">
        <f>M2147</f>
        <v>3964.1670000000004</v>
      </c>
      <c r="N2146" s="28">
        <f t="shared" ref="N2146:P2146" si="381">N2147</f>
        <v>8806.8280000000013</v>
      </c>
      <c r="O2146" s="28">
        <f t="shared" si="381"/>
        <v>37468.586199999991</v>
      </c>
      <c r="P2146" s="28">
        <f t="shared" si="381"/>
        <v>32596.566499999997</v>
      </c>
      <c r="Q2146" s="28">
        <f>M2146+N2146+O2146+P2146</f>
        <v>82836.147699999987</v>
      </c>
      <c r="R2146" s="276">
        <v>1</v>
      </c>
      <c r="S2146" s="6"/>
      <c r="T2146" s="5"/>
      <c r="U2146" s="5"/>
      <c r="V2146" s="5"/>
      <c r="W2146" s="5"/>
      <c r="X2146" s="2"/>
    </row>
    <row r="2147" spans="1:24" s="8" customFormat="1" ht="11.25" customHeight="1">
      <c r="A2147" s="325">
        <v>1</v>
      </c>
      <c r="B2147" s="317" t="s">
        <v>615</v>
      </c>
      <c r="C2147" s="326" t="s">
        <v>378</v>
      </c>
      <c r="D2147" s="327" t="s">
        <v>15</v>
      </c>
      <c r="E2147" s="317" t="s">
        <v>616</v>
      </c>
      <c r="F2147" s="317" t="s">
        <v>602</v>
      </c>
      <c r="G2147" s="317" t="s">
        <v>890</v>
      </c>
      <c r="H2147" s="317" t="s">
        <v>883</v>
      </c>
      <c r="I2147" s="121" t="s">
        <v>13</v>
      </c>
      <c r="J2147" s="229"/>
      <c r="K2147" s="226"/>
      <c r="L2147" s="154"/>
      <c r="M2147" s="163">
        <f>M2148+M2153+M2156+M2160+M2162+M2165+M2172+M2176+M2181+M2187+M2189+M2194+M2199+M2203+M2205+M2211+M2213+M2219+M2221+M2224+M2229+M2234+M2237+M2238+M2239+M2240+M2241+M2242+M2243+M2248+M2249+M2250+M2251+M2252</f>
        <v>3964.1670000000004</v>
      </c>
      <c r="N2147" s="163">
        <f>N2148+N2153+N2156+N2160+N2162+N2165+N2172+N2176+N2181+N2187+N2189+N2194+N2199+N2203+N2205+N2211+N2213+N2219+N2221+N2224+N2229+N2234+N2237+N2238+N2239+N2240+N2241+N2242+N2243+N2248+N2249+N2250+N2251+N2252</f>
        <v>8806.8280000000013</v>
      </c>
      <c r="O2147" s="163">
        <f>O2148+O2153+O2156+O2160+O2162+O2165+O2172+O2176+O2181+O2187+O2189+O2194+O2199+O2203+O2205+O2211+O2213+O2219+O2221+O2224+O2229+O2234+O2237+O2238+O2239+O2240+O2241+O2242+O2243+O2248+O2249+O2250+O2251+O2252</f>
        <v>37468.586199999991</v>
      </c>
      <c r="P2147" s="163">
        <f>P2148+P2153+P2156+P2160+P2162+P2165+P2172+P2176+P2181+P2187+P2189+P2194+P2199+P2203+P2205+P2211+P2213+P2219+P2221+P2224+P2229+P2234+P2237+P2238+P2239+P2240+P2241+P2242+P2243+P2248+P2249+P2250+P2251+P2252</f>
        <v>32596.566499999997</v>
      </c>
      <c r="Q2147" s="163">
        <f>M2147+N2147+O2147+P2147</f>
        <v>82836.147699999987</v>
      </c>
      <c r="R2147" s="30"/>
      <c r="S2147" s="6"/>
      <c r="T2147" s="5"/>
      <c r="U2147" s="5"/>
      <c r="V2147" s="5"/>
      <c r="W2147" s="5"/>
      <c r="X2147" s="2"/>
    </row>
    <row r="2148" spans="1:24" ht="42">
      <c r="A2148" s="325"/>
      <c r="B2148" s="318"/>
      <c r="C2148" s="326"/>
      <c r="D2148" s="327"/>
      <c r="E2148" s="318"/>
      <c r="F2148" s="318"/>
      <c r="G2148" s="318"/>
      <c r="H2148" s="318"/>
      <c r="I2148" s="29" t="s">
        <v>617</v>
      </c>
      <c r="J2148" s="322">
        <v>271</v>
      </c>
      <c r="K2148" s="92" t="s">
        <v>10</v>
      </c>
      <c r="L2148" s="54"/>
      <c r="M2148" s="163">
        <f>M2149+M2150+M2151+M2152</f>
        <v>215.1</v>
      </c>
      <c r="N2148" s="163">
        <f>N2149+N2150+N2151+N2152</f>
        <v>281.5</v>
      </c>
      <c r="O2148" s="163">
        <f>O2149+O2150+O2151+O2152</f>
        <v>316.20699999999999</v>
      </c>
      <c r="P2148" s="163">
        <f>P2149+P2150+P2151+P2152</f>
        <v>224.47300000000001</v>
      </c>
      <c r="Q2148" s="163">
        <f>M2148+N2148+O2148+P2148</f>
        <v>1037.28</v>
      </c>
      <c r="R2148" s="30"/>
      <c r="T2148" s="5"/>
      <c r="U2148" s="5"/>
      <c r="V2148" s="5"/>
      <c r="W2148" s="5"/>
    </row>
    <row r="2149" spans="1:24" ht="33.75" customHeight="1">
      <c r="A2149" s="325"/>
      <c r="B2149" s="318"/>
      <c r="C2149" s="326"/>
      <c r="D2149" s="327"/>
      <c r="E2149" s="318"/>
      <c r="F2149" s="318"/>
      <c r="G2149" s="318"/>
      <c r="H2149" s="318"/>
      <c r="I2149" s="168" t="s">
        <v>181</v>
      </c>
      <c r="J2149" s="323"/>
      <c r="K2149" s="237" t="s">
        <v>11</v>
      </c>
      <c r="L2149" s="13"/>
      <c r="M2149" s="164"/>
      <c r="N2149" s="164"/>
      <c r="O2149" s="164">
        <v>1.204</v>
      </c>
      <c r="P2149" s="164"/>
      <c r="Q2149" s="164">
        <f>M2149+N2149+O2149+P2149</f>
        <v>1.204</v>
      </c>
      <c r="R2149" s="30"/>
      <c r="T2149" s="5"/>
      <c r="U2149" s="5"/>
      <c r="V2149" s="5"/>
      <c r="W2149" s="5"/>
    </row>
    <row r="2150" spans="1:24" ht="22.5">
      <c r="A2150" s="325"/>
      <c r="B2150" s="318"/>
      <c r="C2150" s="326"/>
      <c r="D2150" s="327"/>
      <c r="E2150" s="318"/>
      <c r="F2150" s="318"/>
      <c r="G2150" s="318"/>
      <c r="H2150" s="318"/>
      <c r="I2150" s="93" t="s">
        <v>16</v>
      </c>
      <c r="J2150" s="323"/>
      <c r="K2150" s="77" t="s">
        <v>12</v>
      </c>
      <c r="L2150" s="53"/>
      <c r="M2150" s="164">
        <v>215.1</v>
      </c>
      <c r="N2150" s="164"/>
      <c r="O2150" s="164"/>
      <c r="P2150" s="164">
        <v>224.47300000000001</v>
      </c>
      <c r="Q2150" s="164">
        <f t="shared" ref="Q2150:Q2214" si="382">M2150+N2150+O2150+P2150</f>
        <v>439.57299999999998</v>
      </c>
      <c r="R2150" s="30"/>
      <c r="T2150" s="5"/>
      <c r="U2150" s="5"/>
      <c r="V2150" s="5"/>
      <c r="W2150" s="5"/>
    </row>
    <row r="2151" spans="1:24" ht="45">
      <c r="A2151" s="325"/>
      <c r="B2151" s="318"/>
      <c r="C2151" s="326"/>
      <c r="D2151" s="327"/>
      <c r="E2151" s="318"/>
      <c r="F2151" s="318"/>
      <c r="G2151" s="318"/>
      <c r="H2151" s="318"/>
      <c r="I2151" s="93" t="s">
        <v>248</v>
      </c>
      <c r="J2151" s="323"/>
      <c r="K2151" s="77" t="s">
        <v>234</v>
      </c>
      <c r="L2151" s="53"/>
      <c r="M2151" s="164"/>
      <c r="N2151" s="164">
        <v>281.5</v>
      </c>
      <c r="O2151" s="164">
        <v>313.04399999999998</v>
      </c>
      <c r="P2151" s="164"/>
      <c r="Q2151" s="164">
        <f t="shared" si="382"/>
        <v>594.54399999999998</v>
      </c>
      <c r="R2151" s="30"/>
      <c r="T2151" s="5"/>
      <c r="U2151" s="5"/>
      <c r="V2151" s="5"/>
      <c r="W2151" s="5"/>
    </row>
    <row r="2152" spans="1:24" ht="45">
      <c r="A2152" s="325"/>
      <c r="B2152" s="318"/>
      <c r="C2152" s="326"/>
      <c r="D2152" s="327"/>
      <c r="E2152" s="318"/>
      <c r="F2152" s="318"/>
      <c r="G2152" s="318"/>
      <c r="H2152" s="318"/>
      <c r="I2152" s="93" t="s">
        <v>18</v>
      </c>
      <c r="J2152" s="323"/>
      <c r="K2152" s="237" t="s">
        <v>17</v>
      </c>
      <c r="L2152" s="13"/>
      <c r="M2152" s="164"/>
      <c r="N2152" s="164"/>
      <c r="O2152" s="164">
        <v>1.9590000000000001</v>
      </c>
      <c r="P2152" s="164"/>
      <c r="Q2152" s="164">
        <f t="shared" si="382"/>
        <v>1.9590000000000001</v>
      </c>
      <c r="R2152" s="30"/>
      <c r="T2152" s="5"/>
      <c r="U2152" s="5"/>
      <c r="V2152" s="5"/>
      <c r="W2152" s="5"/>
    </row>
    <row r="2153" spans="1:24" ht="31.5">
      <c r="A2153" s="325"/>
      <c r="B2153" s="318"/>
      <c r="C2153" s="326"/>
      <c r="D2153" s="327"/>
      <c r="E2153" s="318"/>
      <c r="F2153" s="318"/>
      <c r="G2153" s="318"/>
      <c r="H2153" s="318"/>
      <c r="I2153" s="29" t="s">
        <v>618</v>
      </c>
      <c r="J2153" s="323"/>
      <c r="K2153" s="92" t="s">
        <v>43</v>
      </c>
      <c r="L2153" s="54"/>
      <c r="M2153" s="163">
        <f>M2154+M2155</f>
        <v>96.284000000000006</v>
      </c>
      <c r="N2153" s="163">
        <f t="shared" ref="N2153" si="383">N2154+N2155</f>
        <v>112.68600000000001</v>
      </c>
      <c r="O2153" s="163">
        <f>O2154+O2155</f>
        <v>2</v>
      </c>
      <c r="P2153" s="163">
        <f>P2154+P2155</f>
        <v>246.553</v>
      </c>
      <c r="Q2153" s="163">
        <f t="shared" si="382"/>
        <v>457.52300000000002</v>
      </c>
      <c r="R2153" s="30"/>
      <c r="T2153" s="5"/>
      <c r="U2153" s="5"/>
      <c r="V2153" s="5"/>
      <c r="W2153" s="5"/>
    </row>
    <row r="2154" spans="1:24" ht="22.5">
      <c r="A2154" s="325"/>
      <c r="B2154" s="318"/>
      <c r="C2154" s="326"/>
      <c r="D2154" s="327"/>
      <c r="E2154" s="318"/>
      <c r="F2154" s="318"/>
      <c r="G2154" s="318"/>
      <c r="H2154" s="318"/>
      <c r="I2154" s="93" t="s">
        <v>16</v>
      </c>
      <c r="J2154" s="323"/>
      <c r="K2154" s="77" t="s">
        <v>12</v>
      </c>
      <c r="L2154" s="53"/>
      <c r="M2154" s="277">
        <v>96.284000000000006</v>
      </c>
      <c r="N2154" s="164"/>
      <c r="O2154" s="164"/>
      <c r="P2154" s="164">
        <v>246.553</v>
      </c>
      <c r="Q2154" s="164">
        <f t="shared" si="382"/>
        <v>342.83699999999999</v>
      </c>
      <c r="R2154" s="30"/>
      <c r="T2154" s="5"/>
      <c r="U2154" s="5"/>
      <c r="V2154" s="5"/>
      <c r="W2154" s="5"/>
    </row>
    <row r="2155" spans="1:24" ht="33.75">
      <c r="A2155" s="325"/>
      <c r="B2155" s="318"/>
      <c r="C2155" s="326"/>
      <c r="D2155" s="327"/>
      <c r="E2155" s="318"/>
      <c r="F2155" s="318"/>
      <c r="G2155" s="318"/>
      <c r="H2155" s="318"/>
      <c r="I2155" s="93" t="s">
        <v>35</v>
      </c>
      <c r="J2155" s="323"/>
      <c r="K2155" s="77" t="s">
        <v>41</v>
      </c>
      <c r="L2155" s="53"/>
      <c r="M2155" s="277"/>
      <c r="N2155" s="164">
        <v>112.68600000000001</v>
      </c>
      <c r="O2155" s="164">
        <v>2</v>
      </c>
      <c r="P2155" s="164"/>
      <c r="Q2155" s="164">
        <f t="shared" si="382"/>
        <v>114.68600000000001</v>
      </c>
      <c r="R2155" s="30"/>
      <c r="T2155" s="5"/>
      <c r="U2155" s="5"/>
      <c r="V2155" s="5"/>
      <c r="W2155" s="5"/>
    </row>
    <row r="2156" spans="1:24" ht="21">
      <c r="A2156" s="325"/>
      <c r="B2156" s="318"/>
      <c r="C2156" s="326"/>
      <c r="D2156" s="327"/>
      <c r="E2156" s="318"/>
      <c r="F2156" s="318"/>
      <c r="G2156" s="318"/>
      <c r="H2156" s="318"/>
      <c r="I2156" s="29" t="s">
        <v>619</v>
      </c>
      <c r="J2156" s="323"/>
      <c r="K2156" s="92" t="s">
        <v>30</v>
      </c>
      <c r="L2156" s="54"/>
      <c r="M2156" s="278">
        <f>M2157+M2158</f>
        <v>0</v>
      </c>
      <c r="N2156" s="163">
        <f>N2157+N2158+N2159</f>
        <v>0</v>
      </c>
      <c r="O2156" s="163">
        <f>O2157+O2158+O2159</f>
        <v>0</v>
      </c>
      <c r="P2156" s="163">
        <f>P2157+P2158+P2159</f>
        <v>97.155000000000001</v>
      </c>
      <c r="Q2156" s="163">
        <f t="shared" si="382"/>
        <v>97.155000000000001</v>
      </c>
      <c r="R2156" s="30"/>
      <c r="T2156" s="5"/>
      <c r="U2156" s="5"/>
      <c r="V2156" s="5"/>
      <c r="W2156" s="5"/>
    </row>
    <row r="2157" spans="1:24" ht="22.5">
      <c r="A2157" s="325"/>
      <c r="B2157" s="318"/>
      <c r="C2157" s="326"/>
      <c r="D2157" s="327"/>
      <c r="E2157" s="318"/>
      <c r="F2157" s="318"/>
      <c r="G2157" s="318"/>
      <c r="H2157" s="318"/>
      <c r="I2157" s="168" t="s">
        <v>181</v>
      </c>
      <c r="J2157" s="323"/>
      <c r="K2157" s="77" t="s">
        <v>11</v>
      </c>
      <c r="L2157" s="53"/>
      <c r="M2157" s="277"/>
      <c r="N2157" s="164"/>
      <c r="O2157" s="164"/>
      <c r="P2157" s="164"/>
      <c r="Q2157" s="164">
        <f t="shared" si="382"/>
        <v>0</v>
      </c>
      <c r="R2157" s="30"/>
      <c r="T2157" s="5"/>
      <c r="U2157" s="5"/>
      <c r="V2157" s="5"/>
      <c r="W2157" s="5"/>
    </row>
    <row r="2158" spans="1:24" ht="22.5">
      <c r="A2158" s="325"/>
      <c r="B2158" s="318"/>
      <c r="C2158" s="326"/>
      <c r="D2158" s="327"/>
      <c r="E2158" s="318"/>
      <c r="F2158" s="318"/>
      <c r="G2158" s="318"/>
      <c r="H2158" s="318"/>
      <c r="I2158" s="93" t="s">
        <v>16</v>
      </c>
      <c r="J2158" s="323"/>
      <c r="K2158" s="77" t="s">
        <v>12</v>
      </c>
      <c r="L2158" s="53"/>
      <c r="M2158" s="277"/>
      <c r="N2158" s="164"/>
      <c r="O2158" s="164"/>
      <c r="P2158" s="164">
        <v>97.155000000000001</v>
      </c>
      <c r="Q2158" s="164">
        <f t="shared" si="382"/>
        <v>97.155000000000001</v>
      </c>
      <c r="R2158" s="30"/>
      <c r="T2158" s="5"/>
      <c r="U2158" s="5"/>
      <c r="V2158" s="5"/>
      <c r="W2158" s="5"/>
    </row>
    <row r="2159" spans="1:24" ht="45">
      <c r="A2159" s="325"/>
      <c r="B2159" s="318"/>
      <c r="C2159" s="326"/>
      <c r="D2159" s="327"/>
      <c r="E2159" s="318"/>
      <c r="F2159" s="318"/>
      <c r="G2159" s="318"/>
      <c r="H2159" s="318"/>
      <c r="I2159" s="93" t="s">
        <v>544</v>
      </c>
      <c r="J2159" s="323"/>
      <c r="K2159" s="77" t="s">
        <v>282</v>
      </c>
      <c r="L2159" s="53"/>
      <c r="M2159" s="277"/>
      <c r="N2159" s="164"/>
      <c r="O2159" s="164"/>
      <c r="P2159" s="164"/>
      <c r="Q2159" s="164">
        <f t="shared" si="382"/>
        <v>0</v>
      </c>
      <c r="R2159" s="30"/>
      <c r="T2159" s="5"/>
      <c r="U2159" s="5"/>
      <c r="V2159" s="5"/>
      <c r="W2159" s="5"/>
    </row>
    <row r="2160" spans="1:24" ht="52.5">
      <c r="A2160" s="325"/>
      <c r="B2160" s="318"/>
      <c r="C2160" s="326"/>
      <c r="D2160" s="327"/>
      <c r="E2160" s="318"/>
      <c r="F2160" s="318"/>
      <c r="G2160" s="318"/>
      <c r="H2160" s="318"/>
      <c r="I2160" s="29" t="s">
        <v>620</v>
      </c>
      <c r="J2160" s="323"/>
      <c r="K2160" s="92" t="s">
        <v>46</v>
      </c>
      <c r="L2160" s="54"/>
      <c r="M2160" s="163">
        <f>M2161</f>
        <v>0</v>
      </c>
      <c r="N2160" s="163">
        <f>N2161</f>
        <v>0</v>
      </c>
      <c r="O2160" s="163">
        <f>O2161</f>
        <v>0</v>
      </c>
      <c r="P2160" s="163">
        <f>P2161</f>
        <v>0</v>
      </c>
      <c r="Q2160" s="163">
        <f t="shared" si="382"/>
        <v>0</v>
      </c>
      <c r="R2160" s="30"/>
      <c r="T2160" s="5"/>
      <c r="U2160" s="5"/>
      <c r="V2160" s="5"/>
      <c r="W2160" s="5"/>
    </row>
    <row r="2161" spans="1:23">
      <c r="A2161" s="325"/>
      <c r="B2161" s="318"/>
      <c r="C2161" s="326"/>
      <c r="D2161" s="327"/>
      <c r="E2161" s="318"/>
      <c r="F2161" s="318"/>
      <c r="G2161" s="318"/>
      <c r="H2161" s="318"/>
      <c r="I2161" s="93" t="s">
        <v>562</v>
      </c>
      <c r="J2161" s="323"/>
      <c r="K2161" s="77" t="s">
        <v>31</v>
      </c>
      <c r="L2161" s="53"/>
      <c r="M2161" s="164"/>
      <c r="N2161" s="277"/>
      <c r="O2161" s="164"/>
      <c r="P2161" s="164"/>
      <c r="Q2161" s="164">
        <f t="shared" si="382"/>
        <v>0</v>
      </c>
      <c r="R2161" s="30"/>
      <c r="T2161" s="5"/>
      <c r="U2161" s="5"/>
      <c r="V2161" s="5"/>
      <c r="W2161" s="5"/>
    </row>
    <row r="2162" spans="1:23" ht="42">
      <c r="A2162" s="325"/>
      <c r="B2162" s="318"/>
      <c r="C2162" s="326"/>
      <c r="D2162" s="327"/>
      <c r="E2162" s="318"/>
      <c r="F2162" s="318"/>
      <c r="G2162" s="318"/>
      <c r="H2162" s="318"/>
      <c r="I2162" s="29" t="s">
        <v>182</v>
      </c>
      <c r="J2162" s="323"/>
      <c r="K2162" s="92" t="s">
        <v>135</v>
      </c>
      <c r="L2162" s="54"/>
      <c r="M2162" s="278">
        <f>M2163+M2164</f>
        <v>0</v>
      </c>
      <c r="N2162" s="278">
        <f>N2163+N2164</f>
        <v>0</v>
      </c>
      <c r="O2162" s="278">
        <f>O2163+O2164</f>
        <v>0</v>
      </c>
      <c r="P2162" s="278">
        <f>P2163+P2164</f>
        <v>0</v>
      </c>
      <c r="Q2162" s="163">
        <f t="shared" si="382"/>
        <v>0</v>
      </c>
      <c r="R2162" s="30"/>
      <c r="T2162" s="5"/>
      <c r="U2162" s="5"/>
      <c r="V2162" s="5"/>
      <c r="W2162" s="5"/>
    </row>
    <row r="2163" spans="1:23">
      <c r="A2163" s="325"/>
      <c r="B2163" s="318"/>
      <c r="C2163" s="326"/>
      <c r="D2163" s="327"/>
      <c r="E2163" s="318"/>
      <c r="F2163" s="318"/>
      <c r="G2163" s="318"/>
      <c r="H2163" s="318"/>
      <c r="I2163" s="93" t="s">
        <v>562</v>
      </c>
      <c r="J2163" s="323"/>
      <c r="K2163" s="77" t="s">
        <v>31</v>
      </c>
      <c r="L2163" s="53"/>
      <c r="M2163" s="277"/>
      <c r="N2163" s="277"/>
      <c r="O2163" s="164"/>
      <c r="P2163" s="164"/>
      <c r="Q2163" s="164">
        <f t="shared" si="382"/>
        <v>0</v>
      </c>
      <c r="R2163" s="30"/>
      <c r="T2163" s="5"/>
      <c r="U2163" s="5"/>
      <c r="V2163" s="5"/>
      <c r="W2163" s="5"/>
    </row>
    <row r="2164" spans="1:23" ht="22.5">
      <c r="A2164" s="325"/>
      <c r="B2164" s="318"/>
      <c r="C2164" s="326"/>
      <c r="D2164" s="327"/>
      <c r="E2164" s="318"/>
      <c r="F2164" s="318"/>
      <c r="G2164" s="318"/>
      <c r="H2164" s="318"/>
      <c r="I2164" s="93" t="s">
        <v>16</v>
      </c>
      <c r="J2164" s="323"/>
      <c r="K2164" s="77" t="s">
        <v>12</v>
      </c>
      <c r="L2164" s="53"/>
      <c r="M2164" s="277"/>
      <c r="N2164" s="277"/>
      <c r="O2164" s="164"/>
      <c r="P2164" s="164"/>
      <c r="Q2164" s="164">
        <f t="shared" si="382"/>
        <v>0</v>
      </c>
      <c r="R2164" s="30"/>
      <c r="T2164" s="5"/>
      <c r="U2164" s="5"/>
      <c r="V2164" s="5"/>
      <c r="W2164" s="5"/>
    </row>
    <row r="2165" spans="1:23" ht="42">
      <c r="A2165" s="325"/>
      <c r="B2165" s="318"/>
      <c r="C2165" s="326"/>
      <c r="D2165" s="327"/>
      <c r="E2165" s="318"/>
      <c r="F2165" s="318"/>
      <c r="G2165" s="318"/>
      <c r="H2165" s="318"/>
      <c r="I2165" s="29" t="s">
        <v>121</v>
      </c>
      <c r="J2165" s="323"/>
      <c r="K2165" s="92" t="s">
        <v>53</v>
      </c>
      <c r="L2165" s="54"/>
      <c r="M2165" s="163">
        <f>M2166+M2167+M2168+M2169+M2170+M2171</f>
        <v>0</v>
      </c>
      <c r="N2165" s="163">
        <f t="shared" ref="N2165:P2165" si="384">N2166+N2167+N2168+N2169+N2170+N2171</f>
        <v>2733.4569999999999</v>
      </c>
      <c r="O2165" s="163">
        <f t="shared" si="384"/>
        <v>3774.8209999999999</v>
      </c>
      <c r="P2165" s="163">
        <f t="shared" si="384"/>
        <v>7397.8525</v>
      </c>
      <c r="Q2165" s="163">
        <f t="shared" si="382"/>
        <v>13906.130499999999</v>
      </c>
      <c r="R2165" s="30"/>
      <c r="T2165" s="5"/>
      <c r="U2165" s="5"/>
      <c r="V2165" s="5"/>
      <c r="W2165" s="5"/>
    </row>
    <row r="2166" spans="1:23">
      <c r="A2166" s="325"/>
      <c r="B2166" s="318"/>
      <c r="C2166" s="326"/>
      <c r="D2166" s="327"/>
      <c r="E2166" s="318"/>
      <c r="F2166" s="318"/>
      <c r="G2166" s="318"/>
      <c r="H2166" s="318"/>
      <c r="I2166" s="93" t="s">
        <v>562</v>
      </c>
      <c r="J2166" s="323"/>
      <c r="K2166" s="77" t="s">
        <v>31</v>
      </c>
      <c r="L2166" s="53"/>
      <c r="M2166" s="164"/>
      <c r="N2166" s="277">
        <v>898.04100000000005</v>
      </c>
      <c r="O2166" s="164"/>
      <c r="P2166" s="164"/>
      <c r="Q2166" s="164">
        <f t="shared" si="382"/>
        <v>898.04100000000005</v>
      </c>
      <c r="R2166" s="30"/>
      <c r="T2166" s="5"/>
      <c r="U2166" s="5"/>
      <c r="V2166" s="5"/>
      <c r="W2166" s="5"/>
    </row>
    <row r="2167" spans="1:23" ht="22.5">
      <c r="A2167" s="325"/>
      <c r="B2167" s="318"/>
      <c r="C2167" s="326"/>
      <c r="D2167" s="327"/>
      <c r="E2167" s="318"/>
      <c r="F2167" s="318"/>
      <c r="G2167" s="318"/>
      <c r="H2167" s="318"/>
      <c r="I2167" s="93" t="s">
        <v>181</v>
      </c>
      <c r="J2167" s="323"/>
      <c r="K2167" s="77" t="s">
        <v>11</v>
      </c>
      <c r="L2167" s="53"/>
      <c r="M2167" s="164"/>
      <c r="N2167" s="277">
        <v>800</v>
      </c>
      <c r="O2167" s="164">
        <v>789.024</v>
      </c>
      <c r="P2167" s="164"/>
      <c r="Q2167" s="164">
        <f t="shared" si="382"/>
        <v>1589.0239999999999</v>
      </c>
      <c r="R2167" s="30"/>
      <c r="T2167" s="5"/>
      <c r="U2167" s="5"/>
      <c r="V2167" s="5"/>
      <c r="W2167" s="5"/>
    </row>
    <row r="2168" spans="1:23" ht="15" customHeight="1">
      <c r="A2168" s="325"/>
      <c r="B2168" s="318"/>
      <c r="C2168" s="326"/>
      <c r="D2168" s="327"/>
      <c r="E2168" s="318"/>
      <c r="F2168" s="318"/>
      <c r="G2168" s="318"/>
      <c r="H2168" s="318"/>
      <c r="I2168" s="93" t="s">
        <v>16</v>
      </c>
      <c r="J2168" s="323"/>
      <c r="K2168" s="77" t="s">
        <v>12</v>
      </c>
      <c r="L2168" s="53"/>
      <c r="M2168" s="164"/>
      <c r="N2168" s="277">
        <v>445.53899999999999</v>
      </c>
      <c r="O2168" s="164"/>
      <c r="P2168" s="164">
        <v>2308.5225</v>
      </c>
      <c r="Q2168" s="164">
        <f t="shared" si="382"/>
        <v>2754.0614999999998</v>
      </c>
      <c r="R2168" s="30"/>
      <c r="T2168" s="5"/>
      <c r="U2168" s="5"/>
      <c r="V2168" s="5"/>
      <c r="W2168" s="5"/>
    </row>
    <row r="2169" spans="1:23" ht="33.75">
      <c r="A2169" s="325"/>
      <c r="B2169" s="318"/>
      <c r="C2169" s="326"/>
      <c r="D2169" s="327"/>
      <c r="E2169" s="318"/>
      <c r="F2169" s="318"/>
      <c r="G2169" s="318"/>
      <c r="H2169" s="318"/>
      <c r="I2169" s="93" t="s">
        <v>72</v>
      </c>
      <c r="J2169" s="323"/>
      <c r="K2169" s="77" t="s">
        <v>56</v>
      </c>
      <c r="L2169" s="53"/>
      <c r="M2169" s="164"/>
      <c r="N2169" s="277"/>
      <c r="O2169" s="164">
        <v>1204.3109999999999</v>
      </c>
      <c r="P2169" s="164">
        <v>5089.33</v>
      </c>
      <c r="Q2169" s="164">
        <f t="shared" si="382"/>
        <v>6293.6409999999996</v>
      </c>
      <c r="R2169" s="30"/>
      <c r="T2169" s="5"/>
      <c r="U2169" s="5"/>
      <c r="V2169" s="5"/>
      <c r="W2169" s="5"/>
    </row>
    <row r="2170" spans="1:23" ht="33.75">
      <c r="A2170" s="325"/>
      <c r="B2170" s="318"/>
      <c r="C2170" s="326"/>
      <c r="D2170" s="327"/>
      <c r="E2170" s="318"/>
      <c r="F2170" s="318"/>
      <c r="G2170" s="318"/>
      <c r="H2170" s="318"/>
      <c r="I2170" s="93" t="s">
        <v>108</v>
      </c>
      <c r="J2170" s="323"/>
      <c r="K2170" s="77" t="s">
        <v>132</v>
      </c>
      <c r="L2170" s="53"/>
      <c r="M2170" s="164"/>
      <c r="N2170" s="277">
        <v>589.87699999999995</v>
      </c>
      <c r="O2170" s="164">
        <v>248.08199999999999</v>
      </c>
      <c r="P2170" s="164"/>
      <c r="Q2170" s="164">
        <f t="shared" si="382"/>
        <v>837.95899999999995</v>
      </c>
      <c r="R2170" s="30"/>
      <c r="T2170" s="5"/>
      <c r="U2170" s="5"/>
      <c r="V2170" s="5"/>
      <c r="W2170" s="5"/>
    </row>
    <row r="2171" spans="1:23" ht="45">
      <c r="A2171" s="325"/>
      <c r="B2171" s="318"/>
      <c r="C2171" s="326"/>
      <c r="D2171" s="327"/>
      <c r="E2171" s="318"/>
      <c r="F2171" s="318"/>
      <c r="G2171" s="318"/>
      <c r="H2171" s="318"/>
      <c r="I2171" s="93" t="s">
        <v>18</v>
      </c>
      <c r="J2171" s="323"/>
      <c r="K2171" s="77" t="s">
        <v>17</v>
      </c>
      <c r="L2171" s="53"/>
      <c r="M2171" s="164"/>
      <c r="N2171" s="277"/>
      <c r="O2171" s="164">
        <v>1533.404</v>
      </c>
      <c r="P2171" s="164"/>
      <c r="Q2171" s="164">
        <f t="shared" si="382"/>
        <v>1533.404</v>
      </c>
      <c r="R2171" s="30"/>
      <c r="T2171" s="5"/>
      <c r="U2171" s="5"/>
      <c r="V2171" s="5"/>
      <c r="W2171" s="5"/>
    </row>
    <row r="2172" spans="1:23">
      <c r="A2172" s="325"/>
      <c r="B2172" s="318"/>
      <c r="C2172" s="326"/>
      <c r="D2172" s="327"/>
      <c r="E2172" s="318"/>
      <c r="F2172" s="318"/>
      <c r="G2172" s="318"/>
      <c r="H2172" s="318"/>
      <c r="I2172" s="29" t="s">
        <v>251</v>
      </c>
      <c r="J2172" s="323"/>
      <c r="K2172" s="92" t="s">
        <v>69</v>
      </c>
      <c r="L2172" s="54"/>
      <c r="M2172" s="278">
        <f>M2173+M2174+M2175</f>
        <v>3001.5889999999999</v>
      </c>
      <c r="N2172" s="278">
        <f t="shared" ref="N2172:P2172" si="385">N2173+N2174+N2175</f>
        <v>0</v>
      </c>
      <c r="O2172" s="278">
        <f t="shared" si="385"/>
        <v>0</v>
      </c>
      <c r="P2172" s="278">
        <f t="shared" si="385"/>
        <v>0</v>
      </c>
      <c r="Q2172" s="163">
        <f t="shared" si="382"/>
        <v>3001.5889999999999</v>
      </c>
      <c r="R2172" s="30"/>
      <c r="T2172" s="5"/>
      <c r="U2172" s="5"/>
      <c r="V2172" s="5"/>
      <c r="W2172" s="5"/>
    </row>
    <row r="2173" spans="1:23">
      <c r="A2173" s="325"/>
      <c r="B2173" s="318"/>
      <c r="C2173" s="326"/>
      <c r="D2173" s="327"/>
      <c r="E2173" s="318"/>
      <c r="F2173" s="318"/>
      <c r="G2173" s="318"/>
      <c r="H2173" s="318"/>
      <c r="I2173" s="93" t="s">
        <v>562</v>
      </c>
      <c r="J2173" s="323"/>
      <c r="K2173" s="77" t="s">
        <v>31</v>
      </c>
      <c r="L2173" s="53"/>
      <c r="M2173" s="277">
        <v>1300</v>
      </c>
      <c r="N2173" s="277"/>
      <c r="O2173" s="277"/>
      <c r="P2173" s="277"/>
      <c r="Q2173" s="164">
        <f t="shared" si="382"/>
        <v>1300</v>
      </c>
      <c r="R2173" s="30"/>
      <c r="T2173" s="5"/>
      <c r="U2173" s="5"/>
      <c r="V2173" s="5"/>
      <c r="W2173" s="5"/>
    </row>
    <row r="2174" spans="1:23" ht="22.5">
      <c r="A2174" s="325"/>
      <c r="B2174" s="318"/>
      <c r="C2174" s="326"/>
      <c r="D2174" s="327"/>
      <c r="E2174" s="318"/>
      <c r="F2174" s="318"/>
      <c r="G2174" s="318"/>
      <c r="H2174" s="318"/>
      <c r="I2174" s="93" t="s">
        <v>181</v>
      </c>
      <c r="J2174" s="323"/>
      <c r="K2174" s="77" t="s">
        <v>11</v>
      </c>
      <c r="L2174" s="53"/>
      <c r="M2174" s="277"/>
      <c r="N2174" s="277"/>
      <c r="O2174" s="277"/>
      <c r="P2174" s="277"/>
      <c r="Q2174" s="164">
        <f t="shared" si="382"/>
        <v>0</v>
      </c>
      <c r="R2174" s="30"/>
      <c r="T2174" s="5"/>
      <c r="U2174" s="5"/>
      <c r="V2174" s="5"/>
      <c r="W2174" s="5"/>
    </row>
    <row r="2175" spans="1:23" ht="22.5">
      <c r="A2175" s="325"/>
      <c r="B2175" s="318"/>
      <c r="C2175" s="326"/>
      <c r="D2175" s="327"/>
      <c r="E2175" s="318"/>
      <c r="F2175" s="318"/>
      <c r="G2175" s="318"/>
      <c r="H2175" s="318"/>
      <c r="I2175" s="93" t="s">
        <v>16</v>
      </c>
      <c r="J2175" s="323"/>
      <c r="K2175" s="77" t="s">
        <v>12</v>
      </c>
      <c r="L2175" s="53"/>
      <c r="M2175" s="277">
        <v>1701.5889999999999</v>
      </c>
      <c r="N2175" s="277"/>
      <c r="O2175" s="277"/>
      <c r="P2175" s="277"/>
      <c r="Q2175" s="164">
        <f t="shared" si="382"/>
        <v>1701.5889999999999</v>
      </c>
      <c r="R2175" s="30"/>
      <c r="T2175" s="5"/>
      <c r="U2175" s="5"/>
      <c r="V2175" s="5"/>
      <c r="W2175" s="5"/>
    </row>
    <row r="2176" spans="1:23">
      <c r="A2176" s="325"/>
      <c r="B2176" s="318"/>
      <c r="C2176" s="326"/>
      <c r="D2176" s="327"/>
      <c r="E2176" s="318"/>
      <c r="F2176" s="318"/>
      <c r="G2176" s="318"/>
      <c r="H2176" s="318"/>
      <c r="I2176" s="29" t="s">
        <v>183</v>
      </c>
      <c r="J2176" s="323"/>
      <c r="K2176" s="92" t="s">
        <v>70</v>
      </c>
      <c r="L2176" s="54"/>
      <c r="M2176" s="278">
        <f>M2179+M2177+M2178+M2180</f>
        <v>108.492</v>
      </c>
      <c r="N2176" s="278">
        <f>N2179+N2177+N2178+N2180</f>
        <v>1666.6190000000001</v>
      </c>
      <c r="O2176" s="278">
        <f>O2179+O2177+O2178+O2180</f>
        <v>5460.8670000000002</v>
      </c>
      <c r="P2176" s="278">
        <f>P2179+P2177+P2178+P2180</f>
        <v>2890.4327000000003</v>
      </c>
      <c r="Q2176" s="163">
        <f t="shared" si="382"/>
        <v>10126.4107</v>
      </c>
      <c r="R2176" s="30"/>
      <c r="T2176" s="5"/>
      <c r="U2176" s="5"/>
      <c r="V2176" s="5"/>
      <c r="W2176" s="5"/>
    </row>
    <row r="2177" spans="1:23">
      <c r="A2177" s="325"/>
      <c r="B2177" s="318"/>
      <c r="C2177" s="326"/>
      <c r="D2177" s="327"/>
      <c r="E2177" s="318"/>
      <c r="F2177" s="318"/>
      <c r="G2177" s="318"/>
      <c r="H2177" s="318"/>
      <c r="I2177" s="93" t="s">
        <v>562</v>
      </c>
      <c r="J2177" s="323"/>
      <c r="K2177" s="77" t="s">
        <v>31</v>
      </c>
      <c r="L2177" s="53"/>
      <c r="M2177" s="277"/>
      <c r="N2177" s="164">
        <v>100</v>
      </c>
      <c r="O2177" s="164"/>
      <c r="P2177" s="164"/>
      <c r="Q2177" s="164">
        <f t="shared" si="382"/>
        <v>100</v>
      </c>
      <c r="R2177" s="30"/>
      <c r="T2177" s="5"/>
      <c r="U2177" s="5"/>
      <c r="V2177" s="5"/>
      <c r="W2177" s="5"/>
    </row>
    <row r="2178" spans="1:23" ht="22.5">
      <c r="A2178" s="325"/>
      <c r="B2178" s="318"/>
      <c r="C2178" s="326"/>
      <c r="D2178" s="327"/>
      <c r="E2178" s="318"/>
      <c r="F2178" s="318"/>
      <c r="G2178" s="318"/>
      <c r="H2178" s="318"/>
      <c r="I2178" s="93" t="s">
        <v>181</v>
      </c>
      <c r="J2178" s="323"/>
      <c r="K2178" s="77" t="s">
        <v>11</v>
      </c>
      <c r="L2178" s="53"/>
      <c r="M2178" s="277"/>
      <c r="N2178" s="164">
        <v>1000</v>
      </c>
      <c r="O2178" s="164">
        <v>3725.6410000000001</v>
      </c>
      <c r="P2178" s="164">
        <v>781.77499999999998</v>
      </c>
      <c r="Q2178" s="164">
        <f t="shared" si="382"/>
        <v>5507.4159999999993</v>
      </c>
      <c r="R2178" s="30"/>
      <c r="T2178" s="5"/>
      <c r="U2178" s="5"/>
      <c r="V2178" s="5"/>
      <c r="W2178" s="5"/>
    </row>
    <row r="2179" spans="1:23" ht="22.5">
      <c r="A2179" s="325"/>
      <c r="B2179" s="318"/>
      <c r="C2179" s="326"/>
      <c r="D2179" s="327"/>
      <c r="E2179" s="318"/>
      <c r="F2179" s="318"/>
      <c r="G2179" s="318"/>
      <c r="H2179" s="318"/>
      <c r="I2179" s="93" t="s">
        <v>16</v>
      </c>
      <c r="J2179" s="323"/>
      <c r="K2179" s="77" t="s">
        <v>12</v>
      </c>
      <c r="L2179" s="53"/>
      <c r="M2179" s="277">
        <v>108.492</v>
      </c>
      <c r="N2179" s="164"/>
      <c r="O2179" s="164"/>
      <c r="P2179" s="164">
        <v>2108.6577000000002</v>
      </c>
      <c r="Q2179" s="164">
        <f t="shared" si="382"/>
        <v>2217.1497000000004</v>
      </c>
      <c r="R2179" s="30"/>
      <c r="T2179" s="5"/>
      <c r="U2179" s="5"/>
      <c r="V2179" s="5"/>
      <c r="W2179" s="5"/>
    </row>
    <row r="2180" spans="1:23" ht="45">
      <c r="A2180" s="325"/>
      <c r="B2180" s="318"/>
      <c r="C2180" s="326"/>
      <c r="D2180" s="327"/>
      <c r="E2180" s="318"/>
      <c r="F2180" s="318"/>
      <c r="G2180" s="318"/>
      <c r="H2180" s="318"/>
      <c r="I2180" s="93" t="s">
        <v>89</v>
      </c>
      <c r="J2180" s="323"/>
      <c r="K2180" s="77" t="s">
        <v>91</v>
      </c>
      <c r="L2180" s="53"/>
      <c r="M2180" s="277"/>
      <c r="N2180" s="277">
        <v>566.61900000000003</v>
      </c>
      <c r="O2180" s="164">
        <v>1735.2260000000001</v>
      </c>
      <c r="P2180" s="164"/>
      <c r="Q2180" s="164">
        <f t="shared" si="382"/>
        <v>2301.8450000000003</v>
      </c>
      <c r="R2180" s="30"/>
      <c r="T2180" s="5"/>
      <c r="U2180" s="5"/>
      <c r="V2180" s="5"/>
      <c r="W2180" s="5"/>
    </row>
    <row r="2181" spans="1:23" ht="21">
      <c r="A2181" s="325"/>
      <c r="B2181" s="318"/>
      <c r="C2181" s="326"/>
      <c r="D2181" s="327"/>
      <c r="E2181" s="318"/>
      <c r="F2181" s="318"/>
      <c r="G2181" s="318"/>
      <c r="H2181" s="318"/>
      <c r="I2181" s="29" t="s">
        <v>185</v>
      </c>
      <c r="J2181" s="323"/>
      <c r="K2181" s="92" t="s">
        <v>254</v>
      </c>
      <c r="L2181" s="54"/>
      <c r="M2181" s="278">
        <f>M2182+M2183+M2184+M2185+M2186</f>
        <v>0</v>
      </c>
      <c r="N2181" s="278">
        <f t="shared" ref="N2181" si="386">N2182+N2183+N2184+N2185+N2186</f>
        <v>308.90100000000001</v>
      </c>
      <c r="O2181" s="278">
        <f>O2182+O2183+O2184+O2185+O2186</f>
        <v>520.952</v>
      </c>
      <c r="P2181" s="278">
        <f>P2182+P2183+P2184+P2185+P2186</f>
        <v>629.29700000000003</v>
      </c>
      <c r="Q2181" s="163">
        <f t="shared" si="382"/>
        <v>1459.15</v>
      </c>
      <c r="R2181" s="30"/>
      <c r="T2181" s="5"/>
      <c r="U2181" s="5"/>
      <c r="V2181" s="5"/>
      <c r="W2181" s="5"/>
    </row>
    <row r="2182" spans="1:23">
      <c r="A2182" s="325"/>
      <c r="B2182" s="318"/>
      <c r="C2182" s="326"/>
      <c r="D2182" s="327"/>
      <c r="E2182" s="318"/>
      <c r="F2182" s="318"/>
      <c r="G2182" s="318"/>
      <c r="H2182" s="318"/>
      <c r="I2182" s="93" t="s">
        <v>562</v>
      </c>
      <c r="J2182" s="323"/>
      <c r="K2182" s="77" t="s">
        <v>31</v>
      </c>
      <c r="L2182" s="53"/>
      <c r="M2182" s="277"/>
      <c r="N2182" s="277"/>
      <c r="O2182" s="277"/>
      <c r="P2182" s="277"/>
      <c r="Q2182" s="164">
        <f t="shared" si="382"/>
        <v>0</v>
      </c>
      <c r="R2182" s="30"/>
      <c r="T2182" s="5"/>
      <c r="U2182" s="5"/>
      <c r="V2182" s="5"/>
      <c r="W2182" s="5"/>
    </row>
    <row r="2183" spans="1:23" ht="22.5">
      <c r="A2183" s="325"/>
      <c r="B2183" s="318"/>
      <c r="C2183" s="326"/>
      <c r="D2183" s="327"/>
      <c r="E2183" s="318"/>
      <c r="F2183" s="318"/>
      <c r="G2183" s="318"/>
      <c r="H2183" s="318"/>
      <c r="I2183" s="93" t="s">
        <v>181</v>
      </c>
      <c r="J2183" s="323"/>
      <c r="K2183" s="77" t="s">
        <v>11</v>
      </c>
      <c r="L2183" s="53"/>
      <c r="M2183" s="277"/>
      <c r="N2183" s="277"/>
      <c r="O2183" s="164"/>
      <c r="P2183" s="164"/>
      <c r="Q2183" s="164">
        <f t="shared" si="382"/>
        <v>0</v>
      </c>
      <c r="R2183" s="30"/>
      <c r="T2183" s="5"/>
      <c r="U2183" s="5"/>
      <c r="V2183" s="5"/>
      <c r="W2183" s="5"/>
    </row>
    <row r="2184" spans="1:23" ht="22.5">
      <c r="A2184" s="325"/>
      <c r="B2184" s="318"/>
      <c r="C2184" s="326"/>
      <c r="D2184" s="327"/>
      <c r="E2184" s="318"/>
      <c r="F2184" s="318"/>
      <c r="G2184" s="318"/>
      <c r="H2184" s="318"/>
      <c r="I2184" s="93" t="s">
        <v>16</v>
      </c>
      <c r="J2184" s="323"/>
      <c r="K2184" s="77" t="s">
        <v>12</v>
      </c>
      <c r="L2184" s="53"/>
      <c r="M2184" s="277"/>
      <c r="N2184" s="164"/>
      <c r="O2184" s="277"/>
      <c r="P2184" s="277">
        <v>629.29700000000003</v>
      </c>
      <c r="Q2184" s="164">
        <f t="shared" si="382"/>
        <v>629.29700000000003</v>
      </c>
      <c r="R2184" s="30"/>
      <c r="T2184" s="5"/>
      <c r="U2184" s="5"/>
      <c r="V2184" s="5"/>
      <c r="W2184" s="5"/>
    </row>
    <row r="2185" spans="1:23" ht="33.75">
      <c r="A2185" s="325"/>
      <c r="B2185" s="318"/>
      <c r="C2185" s="326"/>
      <c r="D2185" s="327"/>
      <c r="E2185" s="318"/>
      <c r="F2185" s="318"/>
      <c r="G2185" s="318"/>
      <c r="H2185" s="318"/>
      <c r="I2185" s="93" t="s">
        <v>190</v>
      </c>
      <c r="J2185" s="323"/>
      <c r="K2185" s="77" t="s">
        <v>56</v>
      </c>
      <c r="L2185" s="53"/>
      <c r="M2185" s="277"/>
      <c r="N2185" s="164"/>
      <c r="O2185" s="277"/>
      <c r="P2185" s="277"/>
      <c r="Q2185" s="164">
        <f t="shared" si="382"/>
        <v>0</v>
      </c>
      <c r="R2185" s="30"/>
      <c r="T2185" s="5"/>
      <c r="U2185" s="5"/>
      <c r="V2185" s="5"/>
      <c r="W2185" s="5"/>
    </row>
    <row r="2186" spans="1:23" ht="78.75">
      <c r="A2186" s="325"/>
      <c r="B2186" s="318"/>
      <c r="C2186" s="326"/>
      <c r="D2186" s="327"/>
      <c r="E2186" s="318"/>
      <c r="F2186" s="318"/>
      <c r="G2186" s="318"/>
      <c r="H2186" s="318"/>
      <c r="I2186" s="93" t="s">
        <v>170</v>
      </c>
      <c r="J2186" s="323"/>
      <c r="K2186" s="77" t="s">
        <v>57</v>
      </c>
      <c r="L2186" s="53"/>
      <c r="M2186" s="277"/>
      <c r="N2186" s="164">
        <v>308.90100000000001</v>
      </c>
      <c r="O2186" s="164">
        <v>520.952</v>
      </c>
      <c r="P2186" s="164"/>
      <c r="Q2186" s="164">
        <f t="shared" si="382"/>
        <v>829.85300000000007</v>
      </c>
      <c r="R2186" s="30"/>
      <c r="T2186" s="5"/>
      <c r="U2186" s="5"/>
      <c r="V2186" s="5"/>
      <c r="W2186" s="5"/>
    </row>
    <row r="2187" spans="1:23" ht="21">
      <c r="A2187" s="325"/>
      <c r="B2187" s="318"/>
      <c r="C2187" s="326"/>
      <c r="D2187" s="327"/>
      <c r="E2187" s="318"/>
      <c r="F2187" s="318"/>
      <c r="G2187" s="318"/>
      <c r="H2187" s="318"/>
      <c r="I2187" s="29" t="s">
        <v>621</v>
      </c>
      <c r="J2187" s="323"/>
      <c r="K2187" s="92" t="s">
        <v>55</v>
      </c>
      <c r="L2187" s="54"/>
      <c r="M2187" s="278">
        <f>M2188</f>
        <v>0</v>
      </c>
      <c r="N2187" s="278">
        <f>N2188</f>
        <v>0</v>
      </c>
      <c r="O2187" s="278">
        <f>O2188</f>
        <v>0</v>
      </c>
      <c r="P2187" s="278">
        <f>P2188</f>
        <v>0</v>
      </c>
      <c r="Q2187" s="163">
        <f t="shared" si="382"/>
        <v>0</v>
      </c>
      <c r="R2187" s="30"/>
      <c r="T2187" s="5"/>
      <c r="U2187" s="5"/>
      <c r="V2187" s="5"/>
      <c r="W2187" s="5"/>
    </row>
    <row r="2188" spans="1:23" ht="22.5">
      <c r="A2188" s="325"/>
      <c r="B2188" s="318"/>
      <c r="C2188" s="326"/>
      <c r="D2188" s="327"/>
      <c r="E2188" s="318"/>
      <c r="F2188" s="318"/>
      <c r="G2188" s="318"/>
      <c r="H2188" s="318"/>
      <c r="I2188" s="93" t="s">
        <v>16</v>
      </c>
      <c r="J2188" s="323"/>
      <c r="K2188" s="77" t="s">
        <v>12</v>
      </c>
      <c r="L2188" s="53"/>
      <c r="M2188" s="277"/>
      <c r="N2188" s="164"/>
      <c r="O2188" s="164"/>
      <c r="P2188" s="164"/>
      <c r="Q2188" s="164">
        <f t="shared" si="382"/>
        <v>0</v>
      </c>
      <c r="R2188" s="30"/>
      <c r="T2188" s="5"/>
      <c r="U2188" s="5"/>
      <c r="V2188" s="5"/>
      <c r="W2188" s="5"/>
    </row>
    <row r="2189" spans="1:23" ht="21">
      <c r="A2189" s="325"/>
      <c r="B2189" s="318"/>
      <c r="C2189" s="326"/>
      <c r="D2189" s="327"/>
      <c r="E2189" s="318"/>
      <c r="F2189" s="318"/>
      <c r="G2189" s="318"/>
      <c r="H2189" s="318"/>
      <c r="I2189" s="29" t="s">
        <v>622</v>
      </c>
      <c r="J2189" s="323"/>
      <c r="K2189" s="92" t="s">
        <v>173</v>
      </c>
      <c r="L2189" s="54"/>
      <c r="M2189" s="278">
        <f>M2190+M2191+M2192+M2193</f>
        <v>0</v>
      </c>
      <c r="N2189" s="278">
        <f t="shared" ref="N2189" si="387">N2190+N2191+N2192+N2193</f>
        <v>0</v>
      </c>
      <c r="O2189" s="278">
        <f>O2190+O2191+O2192+O2193</f>
        <v>1255.9811</v>
      </c>
      <c r="P2189" s="278">
        <f>P2190+P2191+P2192+P2193</f>
        <v>0</v>
      </c>
      <c r="Q2189" s="163">
        <f t="shared" si="382"/>
        <v>1255.9811</v>
      </c>
      <c r="R2189" s="30"/>
      <c r="T2189" s="5"/>
      <c r="U2189" s="5"/>
      <c r="V2189" s="5"/>
      <c r="W2189" s="5"/>
    </row>
    <row r="2190" spans="1:23">
      <c r="A2190" s="325"/>
      <c r="B2190" s="318"/>
      <c r="C2190" s="326"/>
      <c r="D2190" s="327"/>
      <c r="E2190" s="318"/>
      <c r="F2190" s="318"/>
      <c r="G2190" s="318"/>
      <c r="H2190" s="318"/>
      <c r="I2190" s="93" t="s">
        <v>562</v>
      </c>
      <c r="J2190" s="323"/>
      <c r="K2190" s="77" t="s">
        <v>31</v>
      </c>
      <c r="L2190" s="53"/>
      <c r="M2190" s="277"/>
      <c r="N2190" s="277"/>
      <c r="O2190" s="277"/>
      <c r="P2190" s="277"/>
      <c r="Q2190" s="164">
        <f t="shared" si="382"/>
        <v>0</v>
      </c>
      <c r="R2190" s="30"/>
      <c r="T2190" s="5"/>
      <c r="U2190" s="5"/>
      <c r="V2190" s="5"/>
      <c r="W2190" s="5"/>
    </row>
    <row r="2191" spans="1:23" ht="22.5">
      <c r="A2191" s="325"/>
      <c r="B2191" s="318"/>
      <c r="C2191" s="326"/>
      <c r="D2191" s="327"/>
      <c r="E2191" s="318"/>
      <c r="F2191" s="318"/>
      <c r="G2191" s="318"/>
      <c r="H2191" s="318"/>
      <c r="I2191" s="93" t="s">
        <v>181</v>
      </c>
      <c r="J2191" s="323"/>
      <c r="K2191" s="77" t="s">
        <v>11</v>
      </c>
      <c r="L2191" s="53"/>
      <c r="M2191" s="277"/>
      <c r="N2191" s="277"/>
      <c r="O2191" s="277"/>
      <c r="P2191" s="277"/>
      <c r="Q2191" s="164">
        <f t="shared" si="382"/>
        <v>0</v>
      </c>
      <c r="R2191" s="30"/>
      <c r="T2191" s="5"/>
      <c r="U2191" s="5"/>
      <c r="V2191" s="5"/>
      <c r="W2191" s="5"/>
    </row>
    <row r="2192" spans="1:23" ht="22.5">
      <c r="A2192" s="325"/>
      <c r="B2192" s="318"/>
      <c r="C2192" s="326"/>
      <c r="D2192" s="327"/>
      <c r="E2192" s="318"/>
      <c r="F2192" s="318"/>
      <c r="G2192" s="318"/>
      <c r="H2192" s="318"/>
      <c r="I2192" s="93" t="s">
        <v>16</v>
      </c>
      <c r="J2192" s="323"/>
      <c r="K2192" s="77" t="s">
        <v>12</v>
      </c>
      <c r="L2192" s="53"/>
      <c r="M2192" s="277"/>
      <c r="N2192" s="277"/>
      <c r="O2192" s="277"/>
      <c r="P2192" s="277"/>
      <c r="Q2192" s="164">
        <f t="shared" si="382"/>
        <v>0</v>
      </c>
      <c r="R2192" s="30"/>
      <c r="T2192" s="5"/>
      <c r="U2192" s="5"/>
      <c r="V2192" s="5"/>
      <c r="W2192" s="5"/>
    </row>
    <row r="2193" spans="1:23" ht="33.75">
      <c r="A2193" s="325"/>
      <c r="B2193" s="318"/>
      <c r="C2193" s="326"/>
      <c r="D2193" s="327"/>
      <c r="E2193" s="318"/>
      <c r="F2193" s="318"/>
      <c r="G2193" s="318"/>
      <c r="H2193" s="318"/>
      <c r="I2193" s="93" t="s">
        <v>623</v>
      </c>
      <c r="J2193" s="323"/>
      <c r="K2193" s="77" t="s">
        <v>861</v>
      </c>
      <c r="L2193" s="53"/>
      <c r="M2193" s="277"/>
      <c r="N2193" s="277"/>
      <c r="O2193" s="164">
        <v>1255.9811</v>
      </c>
      <c r="P2193" s="164"/>
      <c r="Q2193" s="164">
        <f t="shared" si="382"/>
        <v>1255.9811</v>
      </c>
      <c r="R2193" s="30"/>
      <c r="T2193" s="5"/>
      <c r="U2193" s="5"/>
      <c r="V2193" s="5"/>
      <c r="W2193" s="5"/>
    </row>
    <row r="2194" spans="1:23" ht="31.5">
      <c r="A2194" s="325"/>
      <c r="B2194" s="318"/>
      <c r="C2194" s="326"/>
      <c r="D2194" s="327"/>
      <c r="E2194" s="318"/>
      <c r="F2194" s="318"/>
      <c r="G2194" s="318"/>
      <c r="H2194" s="318"/>
      <c r="I2194" s="29" t="s">
        <v>624</v>
      </c>
      <c r="J2194" s="323"/>
      <c r="K2194" s="92" t="s">
        <v>625</v>
      </c>
      <c r="L2194" s="54"/>
      <c r="M2194" s="278">
        <f>M2196+M2197+M2198+M2195</f>
        <v>20.11</v>
      </c>
      <c r="N2194" s="278">
        <f>N2196+N2197+N2198+N2195</f>
        <v>19.001999999999999</v>
      </c>
      <c r="O2194" s="278">
        <f>O2196+O2197+O2198+O2195</f>
        <v>2256.7529999999997</v>
      </c>
      <c r="P2194" s="278">
        <f>P2196+P2197+P2198+P2195</f>
        <v>687.71900000000005</v>
      </c>
      <c r="Q2194" s="163">
        <f t="shared" si="382"/>
        <v>2983.5839999999998</v>
      </c>
      <c r="R2194" s="30"/>
      <c r="T2194" s="5"/>
      <c r="U2194" s="5"/>
      <c r="V2194" s="5"/>
      <c r="W2194" s="5"/>
    </row>
    <row r="2195" spans="1:23" ht="22.5">
      <c r="A2195" s="325"/>
      <c r="B2195" s="318"/>
      <c r="C2195" s="326"/>
      <c r="D2195" s="327"/>
      <c r="E2195" s="318"/>
      <c r="F2195" s="318"/>
      <c r="G2195" s="318"/>
      <c r="H2195" s="318"/>
      <c r="I2195" s="93" t="s">
        <v>181</v>
      </c>
      <c r="J2195" s="323"/>
      <c r="K2195" s="77" t="s">
        <v>11</v>
      </c>
      <c r="L2195" s="53"/>
      <c r="M2195" s="277"/>
      <c r="N2195" s="277"/>
      <c r="O2195" s="164">
        <v>2256.6529999999998</v>
      </c>
      <c r="P2195" s="164">
        <v>677.63</v>
      </c>
      <c r="Q2195" s="164">
        <f t="shared" si="382"/>
        <v>2934.2829999999999</v>
      </c>
      <c r="R2195" s="30"/>
      <c r="T2195" s="5"/>
      <c r="U2195" s="5"/>
      <c r="V2195" s="5"/>
      <c r="W2195" s="5"/>
    </row>
    <row r="2196" spans="1:23" ht="22.5">
      <c r="A2196" s="325"/>
      <c r="B2196" s="318"/>
      <c r="C2196" s="326"/>
      <c r="D2196" s="327"/>
      <c r="E2196" s="318"/>
      <c r="F2196" s="318"/>
      <c r="G2196" s="318"/>
      <c r="H2196" s="318"/>
      <c r="I2196" s="93" t="s">
        <v>16</v>
      </c>
      <c r="J2196" s="323"/>
      <c r="K2196" s="77" t="s">
        <v>12</v>
      </c>
      <c r="L2196" s="53"/>
      <c r="M2196" s="277">
        <v>20.11</v>
      </c>
      <c r="N2196" s="277"/>
      <c r="O2196" s="277"/>
      <c r="P2196" s="277">
        <v>10.089</v>
      </c>
      <c r="Q2196" s="164">
        <f t="shared" si="382"/>
        <v>30.198999999999998</v>
      </c>
      <c r="R2196" s="30"/>
      <c r="T2196" s="5"/>
      <c r="U2196" s="5"/>
      <c r="V2196" s="5"/>
      <c r="W2196" s="5"/>
    </row>
    <row r="2197" spans="1:23" ht="33.75">
      <c r="A2197" s="325"/>
      <c r="B2197" s="318"/>
      <c r="C2197" s="326"/>
      <c r="D2197" s="327"/>
      <c r="E2197" s="318"/>
      <c r="F2197" s="318"/>
      <c r="G2197" s="318"/>
      <c r="H2197" s="318"/>
      <c r="I2197" s="93" t="s">
        <v>190</v>
      </c>
      <c r="J2197" s="323"/>
      <c r="K2197" s="77" t="s">
        <v>56</v>
      </c>
      <c r="L2197" s="53"/>
      <c r="M2197" s="277"/>
      <c r="N2197" s="164"/>
      <c r="O2197" s="277"/>
      <c r="P2197" s="277"/>
      <c r="Q2197" s="164">
        <f t="shared" si="382"/>
        <v>0</v>
      </c>
      <c r="R2197" s="30"/>
      <c r="T2197" s="5"/>
      <c r="U2197" s="5"/>
      <c r="V2197" s="5"/>
      <c r="W2197" s="5"/>
    </row>
    <row r="2198" spans="1:23" ht="45">
      <c r="A2198" s="325"/>
      <c r="B2198" s="318"/>
      <c r="C2198" s="326"/>
      <c r="D2198" s="327"/>
      <c r="E2198" s="318"/>
      <c r="F2198" s="318"/>
      <c r="G2198" s="318"/>
      <c r="H2198" s="318"/>
      <c r="I2198" s="93" t="s">
        <v>59</v>
      </c>
      <c r="J2198" s="323"/>
      <c r="K2198" s="77" t="s">
        <v>68</v>
      </c>
      <c r="L2198" s="53"/>
      <c r="M2198" s="277"/>
      <c r="N2198" s="164">
        <v>19.001999999999999</v>
      </c>
      <c r="O2198" s="277">
        <v>0.1</v>
      </c>
      <c r="P2198" s="277"/>
      <c r="Q2198" s="164">
        <f t="shared" si="382"/>
        <v>19.102</v>
      </c>
      <c r="R2198" s="30"/>
      <c r="T2198" s="5"/>
      <c r="U2198" s="5"/>
      <c r="V2198" s="5"/>
      <c r="W2198" s="5"/>
    </row>
    <row r="2199" spans="1:23" ht="52.5">
      <c r="A2199" s="325"/>
      <c r="B2199" s="318"/>
      <c r="C2199" s="326"/>
      <c r="D2199" s="327"/>
      <c r="E2199" s="318"/>
      <c r="F2199" s="318"/>
      <c r="G2199" s="318"/>
      <c r="H2199" s="318"/>
      <c r="I2199" s="29" t="s">
        <v>626</v>
      </c>
      <c r="J2199" s="323"/>
      <c r="K2199" s="92" t="s">
        <v>144</v>
      </c>
      <c r="L2199" s="54"/>
      <c r="M2199" s="163">
        <f>M2201+M2202+M2200</f>
        <v>0</v>
      </c>
      <c r="N2199" s="163">
        <f t="shared" ref="N2199:P2199" si="388">N2201+N2202+N2200</f>
        <v>0</v>
      </c>
      <c r="O2199" s="163">
        <f t="shared" si="388"/>
        <v>1</v>
      </c>
      <c r="P2199" s="163">
        <f t="shared" si="388"/>
        <v>951.452</v>
      </c>
      <c r="Q2199" s="163">
        <f t="shared" si="382"/>
        <v>952.452</v>
      </c>
      <c r="R2199" s="30"/>
      <c r="T2199" s="5"/>
      <c r="U2199" s="5"/>
      <c r="V2199" s="5"/>
      <c r="W2199" s="5"/>
    </row>
    <row r="2200" spans="1:23" ht="22.5">
      <c r="A2200" s="325"/>
      <c r="B2200" s="318"/>
      <c r="C2200" s="326"/>
      <c r="D2200" s="327"/>
      <c r="E2200" s="318"/>
      <c r="F2200" s="318"/>
      <c r="G2200" s="318"/>
      <c r="H2200" s="318"/>
      <c r="I2200" s="93" t="s">
        <v>181</v>
      </c>
      <c r="J2200" s="323"/>
      <c r="K2200" s="77" t="s">
        <v>11</v>
      </c>
      <c r="L2200" s="53"/>
      <c r="M2200" s="164"/>
      <c r="N2200" s="164"/>
      <c r="O2200" s="164"/>
      <c r="P2200" s="164">
        <v>225</v>
      </c>
      <c r="Q2200" s="164">
        <f t="shared" si="382"/>
        <v>225</v>
      </c>
      <c r="R2200" s="30"/>
      <c r="T2200" s="5"/>
      <c r="U2200" s="5"/>
      <c r="V2200" s="5"/>
      <c r="W2200" s="5"/>
    </row>
    <row r="2201" spans="1:23" ht="22.5">
      <c r="A2201" s="325"/>
      <c r="B2201" s="318"/>
      <c r="C2201" s="326"/>
      <c r="D2201" s="327"/>
      <c r="E2201" s="318"/>
      <c r="F2201" s="318"/>
      <c r="G2201" s="318"/>
      <c r="H2201" s="318"/>
      <c r="I2201" s="93" t="s">
        <v>16</v>
      </c>
      <c r="J2201" s="323"/>
      <c r="K2201" s="77" t="s">
        <v>12</v>
      </c>
      <c r="L2201" s="53"/>
      <c r="M2201" s="164"/>
      <c r="N2201" s="164"/>
      <c r="O2201" s="164">
        <v>1</v>
      </c>
      <c r="P2201" s="164">
        <v>726.452</v>
      </c>
      <c r="Q2201" s="164">
        <f t="shared" si="382"/>
        <v>727.452</v>
      </c>
      <c r="R2201" s="30"/>
      <c r="T2201" s="5"/>
      <c r="U2201" s="5"/>
      <c r="V2201" s="5"/>
      <c r="W2201" s="5"/>
    </row>
    <row r="2202" spans="1:23" ht="33.75">
      <c r="A2202" s="325"/>
      <c r="B2202" s="318"/>
      <c r="C2202" s="326"/>
      <c r="D2202" s="327"/>
      <c r="E2202" s="318"/>
      <c r="F2202" s="318"/>
      <c r="G2202" s="318"/>
      <c r="H2202" s="318"/>
      <c r="I2202" s="93" t="s">
        <v>190</v>
      </c>
      <c r="J2202" s="323"/>
      <c r="K2202" s="77" t="s">
        <v>56</v>
      </c>
      <c r="L2202" s="53"/>
      <c r="M2202" s="164"/>
      <c r="N2202" s="164"/>
      <c r="O2202" s="164"/>
      <c r="P2202" s="164"/>
      <c r="Q2202" s="164">
        <f t="shared" si="382"/>
        <v>0</v>
      </c>
      <c r="R2202" s="30"/>
      <c r="T2202" s="5"/>
      <c r="U2202" s="5"/>
      <c r="V2202" s="5"/>
      <c r="W2202" s="5"/>
    </row>
    <row r="2203" spans="1:23" ht="21">
      <c r="A2203" s="325"/>
      <c r="B2203" s="318"/>
      <c r="C2203" s="326"/>
      <c r="D2203" s="327"/>
      <c r="E2203" s="318"/>
      <c r="F2203" s="318"/>
      <c r="G2203" s="318"/>
      <c r="H2203" s="318"/>
      <c r="I2203" s="29" t="s">
        <v>627</v>
      </c>
      <c r="J2203" s="323"/>
      <c r="K2203" s="92" t="s">
        <v>133</v>
      </c>
      <c r="L2203" s="54"/>
      <c r="M2203" s="163">
        <f>M2204</f>
        <v>0</v>
      </c>
      <c r="N2203" s="163">
        <f>N2204</f>
        <v>11.920999999999999</v>
      </c>
      <c r="O2203" s="278">
        <v>0</v>
      </c>
      <c r="P2203" s="278">
        <v>0</v>
      </c>
      <c r="Q2203" s="163">
        <f t="shared" si="382"/>
        <v>11.920999999999999</v>
      </c>
      <c r="R2203" s="30"/>
      <c r="T2203" s="5"/>
      <c r="U2203" s="5"/>
      <c r="V2203" s="5"/>
      <c r="W2203" s="5"/>
    </row>
    <row r="2204" spans="1:23" ht="45">
      <c r="A2204" s="325"/>
      <c r="B2204" s="318"/>
      <c r="C2204" s="326"/>
      <c r="D2204" s="327"/>
      <c r="E2204" s="318"/>
      <c r="F2204" s="318"/>
      <c r="G2204" s="318"/>
      <c r="H2204" s="318"/>
      <c r="I2204" s="93" t="s">
        <v>544</v>
      </c>
      <c r="J2204" s="323"/>
      <c r="K2204" s="77" t="s">
        <v>282</v>
      </c>
      <c r="L2204" s="53"/>
      <c r="M2204" s="164"/>
      <c r="N2204" s="164">
        <v>11.920999999999999</v>
      </c>
      <c r="O2204" s="164"/>
      <c r="P2204" s="164"/>
      <c r="Q2204" s="164">
        <f t="shared" si="382"/>
        <v>11.920999999999999</v>
      </c>
      <c r="R2204" s="30"/>
      <c r="T2204" s="5"/>
      <c r="U2204" s="5"/>
      <c r="V2204" s="5"/>
      <c r="W2204" s="5"/>
    </row>
    <row r="2205" spans="1:23" ht="21">
      <c r="A2205" s="325"/>
      <c r="B2205" s="318"/>
      <c r="C2205" s="326"/>
      <c r="D2205" s="327"/>
      <c r="E2205" s="318"/>
      <c r="F2205" s="318"/>
      <c r="G2205" s="318"/>
      <c r="H2205" s="318"/>
      <c r="I2205" s="29" t="s">
        <v>319</v>
      </c>
      <c r="J2205" s="323"/>
      <c r="K2205" s="92" t="s">
        <v>174</v>
      </c>
      <c r="L2205" s="54"/>
      <c r="M2205" s="163">
        <f>M2207+M2206+M2208+M2210+M2209</f>
        <v>0</v>
      </c>
      <c r="N2205" s="163">
        <f t="shared" ref="N2205:P2205" si="389">N2207+N2206+N2208+N2210+N2209</f>
        <v>0</v>
      </c>
      <c r="O2205" s="163">
        <f t="shared" si="389"/>
        <v>2990.1759999999999</v>
      </c>
      <c r="P2205" s="163">
        <f t="shared" si="389"/>
        <v>3384.0150000000003</v>
      </c>
      <c r="Q2205" s="163">
        <f t="shared" si="382"/>
        <v>6374.1910000000007</v>
      </c>
      <c r="R2205" s="30"/>
      <c r="T2205" s="5"/>
      <c r="U2205" s="5"/>
      <c r="V2205" s="5"/>
      <c r="W2205" s="5"/>
    </row>
    <row r="2206" spans="1:23">
      <c r="A2206" s="325"/>
      <c r="B2206" s="318"/>
      <c r="C2206" s="326"/>
      <c r="D2206" s="327"/>
      <c r="E2206" s="318"/>
      <c r="F2206" s="318"/>
      <c r="G2206" s="318"/>
      <c r="H2206" s="318"/>
      <c r="I2206" s="93" t="s">
        <v>562</v>
      </c>
      <c r="J2206" s="323"/>
      <c r="K2206" s="77" t="s">
        <v>31</v>
      </c>
      <c r="L2206" s="53"/>
      <c r="M2206" s="164"/>
      <c r="N2206" s="164"/>
      <c r="O2206" s="164"/>
      <c r="P2206" s="164"/>
      <c r="Q2206" s="164">
        <f t="shared" si="382"/>
        <v>0</v>
      </c>
      <c r="R2206" s="30"/>
      <c r="T2206" s="5"/>
      <c r="U2206" s="5"/>
      <c r="V2206" s="5"/>
      <c r="W2206" s="5"/>
    </row>
    <row r="2207" spans="1:23" ht="22.5">
      <c r="A2207" s="325"/>
      <c r="B2207" s="318"/>
      <c r="C2207" s="326"/>
      <c r="D2207" s="327"/>
      <c r="E2207" s="318"/>
      <c r="F2207" s="318"/>
      <c r="G2207" s="318"/>
      <c r="H2207" s="318"/>
      <c r="I2207" s="93" t="s">
        <v>181</v>
      </c>
      <c r="J2207" s="323"/>
      <c r="K2207" s="77" t="s">
        <v>11</v>
      </c>
      <c r="L2207" s="53"/>
      <c r="M2207" s="164"/>
      <c r="N2207" s="164"/>
      <c r="O2207" s="164">
        <v>2569.1729999999998</v>
      </c>
      <c r="P2207" s="164">
        <v>600</v>
      </c>
      <c r="Q2207" s="164">
        <f t="shared" si="382"/>
        <v>3169.1729999999998</v>
      </c>
      <c r="R2207" s="30"/>
      <c r="T2207" s="5"/>
      <c r="U2207" s="5"/>
      <c r="V2207" s="5"/>
      <c r="W2207" s="5"/>
    </row>
    <row r="2208" spans="1:23" ht="22.5">
      <c r="A2208" s="325"/>
      <c r="B2208" s="318"/>
      <c r="C2208" s="326"/>
      <c r="D2208" s="327"/>
      <c r="E2208" s="318"/>
      <c r="F2208" s="318"/>
      <c r="G2208" s="318"/>
      <c r="H2208" s="318"/>
      <c r="I2208" s="93" t="s">
        <v>16</v>
      </c>
      <c r="J2208" s="323"/>
      <c r="K2208" s="77" t="s">
        <v>12</v>
      </c>
      <c r="L2208" s="53"/>
      <c r="M2208" s="164"/>
      <c r="N2208" s="164"/>
      <c r="O2208" s="164"/>
      <c r="P2208" s="164">
        <v>1315.499</v>
      </c>
      <c r="Q2208" s="164">
        <f t="shared" si="382"/>
        <v>1315.499</v>
      </c>
      <c r="R2208" s="30"/>
      <c r="T2208" s="5"/>
      <c r="U2208" s="5"/>
      <c r="V2208" s="5"/>
      <c r="W2208" s="5"/>
    </row>
    <row r="2209" spans="1:23" ht="22.5">
      <c r="A2209" s="325"/>
      <c r="B2209" s="318"/>
      <c r="C2209" s="326"/>
      <c r="D2209" s="327"/>
      <c r="E2209" s="318"/>
      <c r="F2209" s="318"/>
      <c r="G2209" s="318"/>
      <c r="H2209" s="318"/>
      <c r="I2209" s="93" t="s">
        <v>16</v>
      </c>
      <c r="J2209" s="323"/>
      <c r="K2209" s="77" t="s">
        <v>56</v>
      </c>
      <c r="L2209" s="53"/>
      <c r="M2209" s="164"/>
      <c r="N2209" s="164"/>
      <c r="O2209" s="164"/>
      <c r="P2209" s="164">
        <v>1468.5160000000001</v>
      </c>
      <c r="Q2209" s="164">
        <f t="shared" si="382"/>
        <v>1468.5160000000001</v>
      </c>
      <c r="R2209" s="30"/>
      <c r="T2209" s="5"/>
      <c r="U2209" s="5"/>
      <c r="V2209" s="5"/>
      <c r="W2209" s="5"/>
    </row>
    <row r="2210" spans="1:23" ht="45">
      <c r="A2210" s="325"/>
      <c r="B2210" s="318"/>
      <c r="C2210" s="326"/>
      <c r="D2210" s="327"/>
      <c r="E2210" s="318"/>
      <c r="F2210" s="318"/>
      <c r="G2210" s="318"/>
      <c r="H2210" s="318"/>
      <c r="I2210" s="93" t="s">
        <v>27</v>
      </c>
      <c r="J2210" s="323"/>
      <c r="K2210" s="77" t="s">
        <v>28</v>
      </c>
      <c r="L2210" s="53"/>
      <c r="M2210" s="164"/>
      <c r="N2210" s="164"/>
      <c r="O2210" s="164">
        <v>421.00299999999999</v>
      </c>
      <c r="P2210" s="164"/>
      <c r="Q2210" s="164">
        <f t="shared" si="382"/>
        <v>421.00299999999999</v>
      </c>
      <c r="R2210" s="30"/>
      <c r="T2210" s="5"/>
      <c r="U2210" s="5"/>
      <c r="V2210" s="5"/>
      <c r="W2210" s="5"/>
    </row>
    <row r="2211" spans="1:23" ht="31.5">
      <c r="A2211" s="325"/>
      <c r="B2211" s="318"/>
      <c r="C2211" s="326"/>
      <c r="D2211" s="327"/>
      <c r="E2211" s="318"/>
      <c r="F2211" s="318"/>
      <c r="G2211" s="318"/>
      <c r="H2211" s="318"/>
      <c r="I2211" s="29" t="s">
        <v>628</v>
      </c>
      <c r="J2211" s="323"/>
      <c r="K2211" s="92" t="s">
        <v>629</v>
      </c>
      <c r="L2211" s="54"/>
      <c r="M2211" s="163">
        <f>M2212</f>
        <v>0</v>
      </c>
      <c r="N2211" s="163">
        <f>N2212</f>
        <v>0</v>
      </c>
      <c r="O2211" s="163">
        <f>O2212</f>
        <v>10</v>
      </c>
      <c r="P2211" s="163">
        <f>P2212</f>
        <v>377.21699999999998</v>
      </c>
      <c r="Q2211" s="163">
        <f t="shared" si="382"/>
        <v>387.21699999999998</v>
      </c>
      <c r="R2211" s="30"/>
      <c r="T2211" s="5"/>
      <c r="U2211" s="5"/>
      <c r="V2211" s="5"/>
      <c r="W2211" s="5"/>
    </row>
    <row r="2212" spans="1:23" ht="22.5">
      <c r="A2212" s="325"/>
      <c r="B2212" s="318"/>
      <c r="C2212" s="326"/>
      <c r="D2212" s="327"/>
      <c r="E2212" s="318"/>
      <c r="F2212" s="318"/>
      <c r="G2212" s="318"/>
      <c r="H2212" s="318"/>
      <c r="I2212" s="93" t="s">
        <v>16</v>
      </c>
      <c r="J2212" s="323"/>
      <c r="K2212" s="77" t="s">
        <v>12</v>
      </c>
      <c r="L2212" s="53"/>
      <c r="M2212" s="164"/>
      <c r="N2212" s="164"/>
      <c r="O2212" s="164">
        <v>10</v>
      </c>
      <c r="P2212" s="164">
        <v>377.21699999999998</v>
      </c>
      <c r="Q2212" s="164">
        <f t="shared" si="382"/>
        <v>387.21699999999998</v>
      </c>
      <c r="R2212" s="30"/>
      <c r="T2212" s="5"/>
      <c r="U2212" s="5"/>
      <c r="V2212" s="5"/>
      <c r="W2212" s="5"/>
    </row>
    <row r="2213" spans="1:23" ht="52.5">
      <c r="A2213" s="325"/>
      <c r="B2213" s="318"/>
      <c r="C2213" s="326"/>
      <c r="D2213" s="327"/>
      <c r="E2213" s="318"/>
      <c r="F2213" s="318"/>
      <c r="G2213" s="318"/>
      <c r="H2213" s="318"/>
      <c r="I2213" s="29" t="s">
        <v>539</v>
      </c>
      <c r="J2213" s="323"/>
      <c r="K2213" s="92" t="s">
        <v>630</v>
      </c>
      <c r="L2213" s="54"/>
      <c r="M2213" s="163">
        <f>M2214+M2215+M2216+M2217+M2218</f>
        <v>0</v>
      </c>
      <c r="N2213" s="163">
        <f>N2214+N2215+N2216+N2217+N2218</f>
        <v>0</v>
      </c>
      <c r="O2213" s="163">
        <f>O2214+O2215+O2216+O2217+O2218</f>
        <v>13064.773999999999</v>
      </c>
      <c r="P2213" s="163">
        <f>P2214+P2215+P2216+P2217+P2218</f>
        <v>9954.3260000000009</v>
      </c>
      <c r="Q2213" s="163">
        <f t="shared" si="382"/>
        <v>23019.1</v>
      </c>
      <c r="R2213" s="30"/>
      <c r="T2213" s="5"/>
      <c r="U2213" s="5"/>
      <c r="V2213" s="5"/>
      <c r="W2213" s="5"/>
    </row>
    <row r="2214" spans="1:23">
      <c r="A2214" s="325"/>
      <c r="B2214" s="318"/>
      <c r="C2214" s="326"/>
      <c r="D2214" s="327"/>
      <c r="E2214" s="318"/>
      <c r="F2214" s="318"/>
      <c r="G2214" s="318"/>
      <c r="H2214" s="318"/>
      <c r="I2214" s="93" t="s">
        <v>562</v>
      </c>
      <c r="J2214" s="323"/>
      <c r="K2214" s="77" t="s">
        <v>31</v>
      </c>
      <c r="L2214" s="53"/>
      <c r="M2214" s="164"/>
      <c r="N2214" s="164"/>
      <c r="O2214" s="163"/>
      <c r="P2214" s="163"/>
      <c r="Q2214" s="164">
        <f t="shared" si="382"/>
        <v>0</v>
      </c>
      <c r="R2214" s="30"/>
      <c r="T2214" s="5"/>
      <c r="U2214" s="5"/>
      <c r="V2214" s="5"/>
      <c r="W2214" s="5"/>
    </row>
    <row r="2215" spans="1:23" ht="22.5">
      <c r="A2215" s="325"/>
      <c r="B2215" s="318"/>
      <c r="C2215" s="326"/>
      <c r="D2215" s="327"/>
      <c r="E2215" s="318"/>
      <c r="F2215" s="318"/>
      <c r="G2215" s="318"/>
      <c r="H2215" s="318"/>
      <c r="I2215" s="93" t="s">
        <v>181</v>
      </c>
      <c r="J2215" s="323"/>
      <c r="K2215" s="77" t="s">
        <v>11</v>
      </c>
      <c r="L2215" s="53"/>
      <c r="M2215" s="164"/>
      <c r="N2215" s="164"/>
      <c r="O2215" s="164">
        <v>11928.666999999999</v>
      </c>
      <c r="P2215" s="164">
        <v>200</v>
      </c>
      <c r="Q2215" s="164">
        <f t="shared" ref="Q2215:Q2252" si="390">M2215+N2215+O2215+P2215</f>
        <v>12128.666999999999</v>
      </c>
      <c r="R2215" s="30"/>
      <c r="T2215" s="5"/>
      <c r="U2215" s="5"/>
      <c r="V2215" s="5"/>
      <c r="W2215" s="5"/>
    </row>
    <row r="2216" spans="1:23" ht="22.5">
      <c r="A2216" s="325"/>
      <c r="B2216" s="318"/>
      <c r="C2216" s="326"/>
      <c r="D2216" s="327"/>
      <c r="E2216" s="318"/>
      <c r="F2216" s="318"/>
      <c r="G2216" s="318"/>
      <c r="H2216" s="318"/>
      <c r="I2216" s="93" t="s">
        <v>16</v>
      </c>
      <c r="J2216" s="323"/>
      <c r="K2216" s="77" t="s">
        <v>12</v>
      </c>
      <c r="L2216" s="53"/>
      <c r="M2216" s="164"/>
      <c r="N2216" s="164"/>
      <c r="O2216" s="164"/>
      <c r="P2216" s="164">
        <v>4185.43</v>
      </c>
      <c r="Q2216" s="164">
        <f t="shared" si="390"/>
        <v>4185.43</v>
      </c>
      <c r="R2216" s="30"/>
      <c r="T2216" s="5"/>
      <c r="U2216" s="5"/>
      <c r="V2216" s="5"/>
      <c r="W2216" s="5"/>
    </row>
    <row r="2217" spans="1:23" ht="33.75">
      <c r="A2217" s="325"/>
      <c r="B2217" s="318"/>
      <c r="C2217" s="326"/>
      <c r="D2217" s="327"/>
      <c r="E2217" s="318"/>
      <c r="F2217" s="318"/>
      <c r="G2217" s="318"/>
      <c r="H2217" s="318"/>
      <c r="I2217" s="93" t="s">
        <v>190</v>
      </c>
      <c r="J2217" s="323"/>
      <c r="K2217" s="77" t="s">
        <v>56</v>
      </c>
      <c r="L2217" s="53"/>
      <c r="M2217" s="164"/>
      <c r="N2217" s="164"/>
      <c r="O2217" s="164"/>
      <c r="P2217" s="164">
        <v>5568.8959999999997</v>
      </c>
      <c r="Q2217" s="164">
        <f t="shared" si="390"/>
        <v>5568.8959999999997</v>
      </c>
      <c r="R2217" s="30"/>
      <c r="T2217" s="5"/>
      <c r="U2217" s="5"/>
      <c r="V2217" s="5"/>
      <c r="W2217" s="5"/>
    </row>
    <row r="2218" spans="1:23" ht="33.75">
      <c r="A2218" s="325"/>
      <c r="B2218" s="318"/>
      <c r="C2218" s="326"/>
      <c r="D2218" s="327"/>
      <c r="E2218" s="318"/>
      <c r="F2218" s="318"/>
      <c r="G2218" s="318"/>
      <c r="H2218" s="318"/>
      <c r="I2218" s="93" t="s">
        <v>305</v>
      </c>
      <c r="J2218" s="323"/>
      <c r="K2218" s="77" t="s">
        <v>134</v>
      </c>
      <c r="L2218" s="53"/>
      <c r="M2218" s="164"/>
      <c r="N2218" s="164"/>
      <c r="O2218" s="164">
        <v>1136.107</v>
      </c>
      <c r="P2218" s="164"/>
      <c r="Q2218" s="164">
        <f t="shared" si="390"/>
        <v>1136.107</v>
      </c>
      <c r="R2218" s="30"/>
      <c r="T2218" s="5"/>
      <c r="U2218" s="5"/>
      <c r="V2218" s="5"/>
      <c r="W2218" s="5"/>
    </row>
    <row r="2219" spans="1:23" ht="63">
      <c r="A2219" s="325"/>
      <c r="B2219" s="318"/>
      <c r="C2219" s="326"/>
      <c r="D2219" s="327"/>
      <c r="E2219" s="318"/>
      <c r="F2219" s="318"/>
      <c r="G2219" s="318"/>
      <c r="H2219" s="318"/>
      <c r="I2219" s="29" t="s">
        <v>563</v>
      </c>
      <c r="J2219" s="323"/>
      <c r="K2219" s="92" t="s">
        <v>564</v>
      </c>
      <c r="L2219" s="54"/>
      <c r="M2219" s="163">
        <f>M2220</f>
        <v>0</v>
      </c>
      <c r="N2219" s="163">
        <f>N2220</f>
        <v>0</v>
      </c>
      <c r="O2219" s="163">
        <f>O2220</f>
        <v>0</v>
      </c>
      <c r="P2219" s="163">
        <f>P2220</f>
        <v>0</v>
      </c>
      <c r="Q2219" s="163">
        <f t="shared" si="390"/>
        <v>0</v>
      </c>
      <c r="R2219" s="30"/>
      <c r="T2219" s="5"/>
      <c r="U2219" s="5"/>
      <c r="V2219" s="5"/>
      <c r="W2219" s="5"/>
    </row>
    <row r="2220" spans="1:23">
      <c r="A2220" s="325"/>
      <c r="B2220" s="318"/>
      <c r="C2220" s="326"/>
      <c r="D2220" s="327"/>
      <c r="E2220" s="318"/>
      <c r="F2220" s="318"/>
      <c r="G2220" s="318"/>
      <c r="H2220" s="318"/>
      <c r="I2220" s="93" t="s">
        <v>562</v>
      </c>
      <c r="J2220" s="323"/>
      <c r="K2220" s="77" t="s">
        <v>31</v>
      </c>
      <c r="L2220" s="53"/>
      <c r="M2220" s="164"/>
      <c r="N2220" s="164"/>
      <c r="O2220" s="164"/>
      <c r="P2220" s="164"/>
      <c r="Q2220" s="164">
        <f t="shared" si="390"/>
        <v>0</v>
      </c>
      <c r="R2220" s="30"/>
      <c r="T2220" s="5"/>
      <c r="U2220" s="5"/>
      <c r="V2220" s="5"/>
      <c r="W2220" s="5"/>
    </row>
    <row r="2221" spans="1:23" ht="42">
      <c r="A2221" s="325"/>
      <c r="B2221" s="318"/>
      <c r="C2221" s="326"/>
      <c r="D2221" s="327"/>
      <c r="E2221" s="318"/>
      <c r="F2221" s="318"/>
      <c r="G2221" s="318"/>
      <c r="H2221" s="318"/>
      <c r="I2221" s="29" t="s">
        <v>631</v>
      </c>
      <c r="J2221" s="323"/>
      <c r="K2221" s="92" t="s">
        <v>632</v>
      </c>
      <c r="L2221" s="54"/>
      <c r="M2221" s="278">
        <f>M2222+M2223</f>
        <v>262.17399999999998</v>
      </c>
      <c r="N2221" s="278">
        <f>N2222+N2223</f>
        <v>3543.1759999999999</v>
      </c>
      <c r="O2221" s="278">
        <f>O2222+O2223</f>
        <v>2545.6489999999999</v>
      </c>
      <c r="P2221" s="278">
        <f>P2222+P2223</f>
        <v>62.362800000000703</v>
      </c>
      <c r="Q2221" s="163">
        <f t="shared" si="390"/>
        <v>6413.3618000000006</v>
      </c>
      <c r="R2221" s="30"/>
      <c r="T2221" s="5"/>
      <c r="U2221" s="5"/>
      <c r="V2221" s="5"/>
      <c r="W2221" s="5"/>
    </row>
    <row r="2222" spans="1:23" ht="22.5">
      <c r="A2222" s="325"/>
      <c r="B2222" s="318"/>
      <c r="C2222" s="326"/>
      <c r="D2222" s="327"/>
      <c r="E2222" s="318"/>
      <c r="F2222" s="318"/>
      <c r="G2222" s="318"/>
      <c r="H2222" s="318"/>
      <c r="I2222" s="93" t="s">
        <v>16</v>
      </c>
      <c r="J2222" s="323"/>
      <c r="K2222" s="77" t="s">
        <v>12</v>
      </c>
      <c r="L2222" s="53"/>
      <c r="M2222" s="277">
        <v>262.17399999999998</v>
      </c>
      <c r="N2222" s="277"/>
      <c r="O2222" s="277"/>
      <c r="P2222" s="277">
        <v>62.362800000000703</v>
      </c>
      <c r="Q2222" s="164">
        <f t="shared" si="390"/>
        <v>324.53680000000065</v>
      </c>
      <c r="R2222" s="30"/>
      <c r="T2222" s="5"/>
      <c r="U2222" s="5"/>
      <c r="V2222" s="5"/>
      <c r="W2222" s="5"/>
    </row>
    <row r="2223" spans="1:23" ht="22.5">
      <c r="A2223" s="325"/>
      <c r="B2223" s="318"/>
      <c r="C2223" s="326"/>
      <c r="D2223" s="327"/>
      <c r="E2223" s="318"/>
      <c r="F2223" s="318"/>
      <c r="G2223" s="318"/>
      <c r="H2223" s="318"/>
      <c r="I2223" s="93" t="s">
        <v>165</v>
      </c>
      <c r="J2223" s="323"/>
      <c r="K2223" s="77" t="s">
        <v>171</v>
      </c>
      <c r="L2223" s="53"/>
      <c r="M2223" s="277"/>
      <c r="N2223" s="277">
        <v>3543.1759999999999</v>
      </c>
      <c r="O2223" s="164">
        <v>2545.6489999999999</v>
      </c>
      <c r="P2223" s="164"/>
      <c r="Q2223" s="164">
        <f t="shared" si="390"/>
        <v>6088.8249999999998</v>
      </c>
      <c r="R2223" s="30"/>
      <c r="T2223" s="5"/>
      <c r="U2223" s="5"/>
      <c r="V2223" s="5"/>
      <c r="W2223" s="5"/>
    </row>
    <row r="2224" spans="1:23" ht="24" customHeight="1">
      <c r="A2224" s="325"/>
      <c r="B2224" s="318"/>
      <c r="C2224" s="326"/>
      <c r="D2224" s="327"/>
      <c r="E2224" s="318"/>
      <c r="F2224" s="318"/>
      <c r="G2224" s="318"/>
      <c r="H2224" s="318"/>
      <c r="I2224" s="29" t="s">
        <v>633</v>
      </c>
      <c r="J2224" s="323"/>
      <c r="K2224" s="92" t="s">
        <v>634</v>
      </c>
      <c r="L2224" s="54"/>
      <c r="M2224" s="278">
        <f>M2225+M2226+M2228+M2227</f>
        <v>104.83799999999999</v>
      </c>
      <c r="N2224" s="278">
        <f t="shared" ref="N2224:P2224" si="391">N2225+N2226+N2228+N2227</f>
        <v>0</v>
      </c>
      <c r="O2224" s="278">
        <f t="shared" si="391"/>
        <v>988.5</v>
      </c>
      <c r="P2224" s="278">
        <f t="shared" si="391"/>
        <v>444.70699999999999</v>
      </c>
      <c r="Q2224" s="163">
        <f t="shared" si="390"/>
        <v>1538.0450000000001</v>
      </c>
      <c r="R2224" s="30"/>
      <c r="T2224" s="5"/>
      <c r="U2224" s="5"/>
      <c r="V2224" s="5"/>
      <c r="W2224" s="5"/>
    </row>
    <row r="2225" spans="1:23">
      <c r="A2225" s="325"/>
      <c r="B2225" s="318"/>
      <c r="C2225" s="326"/>
      <c r="D2225" s="327"/>
      <c r="E2225" s="318"/>
      <c r="F2225" s="318"/>
      <c r="G2225" s="318"/>
      <c r="H2225" s="318"/>
      <c r="I2225" s="93" t="s">
        <v>562</v>
      </c>
      <c r="J2225" s="323"/>
      <c r="K2225" s="77" t="s">
        <v>31</v>
      </c>
      <c r="L2225" s="53"/>
      <c r="M2225" s="277"/>
      <c r="N2225" s="277"/>
      <c r="O2225" s="277"/>
      <c r="P2225" s="277"/>
      <c r="Q2225" s="164">
        <f t="shared" si="390"/>
        <v>0</v>
      </c>
      <c r="R2225" s="30"/>
      <c r="T2225" s="5"/>
      <c r="U2225" s="5"/>
      <c r="V2225" s="5"/>
      <c r="W2225" s="5"/>
    </row>
    <row r="2226" spans="1:23" ht="22.5">
      <c r="A2226" s="325"/>
      <c r="B2226" s="318"/>
      <c r="C2226" s="326"/>
      <c r="D2226" s="327"/>
      <c r="E2226" s="318"/>
      <c r="F2226" s="318"/>
      <c r="G2226" s="318"/>
      <c r="H2226" s="318"/>
      <c r="I2226" s="93" t="s">
        <v>16</v>
      </c>
      <c r="J2226" s="323"/>
      <c r="K2226" s="77" t="s">
        <v>12</v>
      </c>
      <c r="L2226" s="53"/>
      <c r="M2226" s="277">
        <v>104.83799999999999</v>
      </c>
      <c r="N2226" s="277"/>
      <c r="O2226" s="277"/>
      <c r="P2226" s="277">
        <v>444.70699999999999</v>
      </c>
      <c r="Q2226" s="164">
        <f t="shared" si="390"/>
        <v>549.54499999999996</v>
      </c>
      <c r="R2226" s="30"/>
      <c r="T2226" s="5"/>
      <c r="U2226" s="5"/>
      <c r="V2226" s="5"/>
      <c r="W2226" s="5"/>
    </row>
    <row r="2227" spans="1:23">
      <c r="A2227" s="325"/>
      <c r="B2227" s="318"/>
      <c r="C2227" s="326"/>
      <c r="D2227" s="327"/>
      <c r="E2227" s="318"/>
      <c r="F2227" s="318"/>
      <c r="G2227" s="318"/>
      <c r="H2227" s="318"/>
      <c r="I2227" s="93"/>
      <c r="J2227" s="323"/>
      <c r="K2227" s="77" t="s">
        <v>11</v>
      </c>
      <c r="L2227" s="53"/>
      <c r="M2227" s="277"/>
      <c r="N2227" s="277"/>
      <c r="O2227" s="277"/>
      <c r="P2227" s="277"/>
      <c r="Q2227" s="164"/>
      <c r="R2227" s="30"/>
      <c r="T2227" s="5"/>
      <c r="U2227" s="5"/>
      <c r="V2227" s="5"/>
      <c r="W2227" s="5"/>
    </row>
    <row r="2228" spans="1:23" ht="24" customHeight="1">
      <c r="A2228" s="325"/>
      <c r="B2228" s="318"/>
      <c r="C2228" s="326"/>
      <c r="D2228" s="327"/>
      <c r="E2228" s="318"/>
      <c r="F2228" s="318"/>
      <c r="G2228" s="318"/>
      <c r="H2228" s="318"/>
      <c r="I2228" s="93" t="s">
        <v>89</v>
      </c>
      <c r="J2228" s="323"/>
      <c r="K2228" s="77" t="s">
        <v>91</v>
      </c>
      <c r="L2228" s="53"/>
      <c r="M2228" s="277"/>
      <c r="N2228" s="277"/>
      <c r="O2228" s="164">
        <v>988.5</v>
      </c>
      <c r="P2228" s="164"/>
      <c r="Q2228" s="164">
        <f t="shared" si="390"/>
        <v>988.5</v>
      </c>
      <c r="R2228" s="30"/>
      <c r="T2228" s="5"/>
      <c r="U2228" s="5"/>
      <c r="V2228" s="5"/>
      <c r="W2228" s="5"/>
    </row>
    <row r="2229" spans="1:23" ht="36" customHeight="1">
      <c r="A2229" s="325"/>
      <c r="B2229" s="318"/>
      <c r="C2229" s="326"/>
      <c r="D2229" s="327"/>
      <c r="E2229" s="318"/>
      <c r="F2229" s="318"/>
      <c r="G2229" s="318"/>
      <c r="H2229" s="318"/>
      <c r="I2229" s="29" t="s">
        <v>126</v>
      </c>
      <c r="J2229" s="323"/>
      <c r="K2229" s="92" t="s">
        <v>635</v>
      </c>
      <c r="L2229" s="54"/>
      <c r="M2229" s="163">
        <f>M2230+M2231+M2232+M2233</f>
        <v>0</v>
      </c>
      <c r="N2229" s="163">
        <f t="shared" ref="N2229:P2229" si="392">N2230+N2231+N2232+N2233</f>
        <v>0</v>
      </c>
      <c r="O2229" s="163">
        <f t="shared" si="392"/>
        <v>939.66399999999999</v>
      </c>
      <c r="P2229" s="163">
        <f t="shared" si="392"/>
        <v>369.54050000000001</v>
      </c>
      <c r="Q2229" s="163">
        <f t="shared" si="390"/>
        <v>1309.2045000000001</v>
      </c>
      <c r="R2229" s="30"/>
      <c r="T2229" s="5"/>
      <c r="U2229" s="5"/>
      <c r="V2229" s="5"/>
      <c r="W2229" s="5"/>
    </row>
    <row r="2230" spans="1:23" ht="22.5">
      <c r="A2230" s="325"/>
      <c r="B2230" s="318"/>
      <c r="C2230" s="326"/>
      <c r="D2230" s="327"/>
      <c r="E2230" s="318"/>
      <c r="F2230" s="318"/>
      <c r="G2230" s="318"/>
      <c r="H2230" s="318"/>
      <c r="I2230" s="93" t="s">
        <v>181</v>
      </c>
      <c r="J2230" s="323"/>
      <c r="K2230" s="77" t="s">
        <v>11</v>
      </c>
      <c r="L2230" s="53"/>
      <c r="M2230" s="277"/>
      <c r="N2230" s="164"/>
      <c r="O2230" s="164"/>
      <c r="P2230" s="164"/>
      <c r="Q2230" s="164">
        <f t="shared" si="390"/>
        <v>0</v>
      </c>
      <c r="R2230" s="30"/>
      <c r="T2230" s="5"/>
      <c r="U2230" s="5"/>
      <c r="V2230" s="5"/>
      <c r="W2230" s="5"/>
    </row>
    <row r="2231" spans="1:23" ht="22.5">
      <c r="A2231" s="325"/>
      <c r="B2231" s="318"/>
      <c r="C2231" s="326"/>
      <c r="D2231" s="327"/>
      <c r="E2231" s="318"/>
      <c r="F2231" s="318"/>
      <c r="G2231" s="318"/>
      <c r="H2231" s="318"/>
      <c r="I2231" s="93" t="s">
        <v>16</v>
      </c>
      <c r="J2231" s="323"/>
      <c r="K2231" s="77" t="s">
        <v>12</v>
      </c>
      <c r="L2231" s="53"/>
      <c r="M2231" s="277"/>
      <c r="N2231" s="164"/>
      <c r="O2231" s="164">
        <v>104.127</v>
      </c>
      <c r="P2231" s="164">
        <v>81.556899999999999</v>
      </c>
      <c r="Q2231" s="164">
        <f t="shared" si="390"/>
        <v>185.68389999999999</v>
      </c>
      <c r="R2231" s="30"/>
      <c r="T2231" s="5"/>
      <c r="U2231" s="5"/>
      <c r="V2231" s="5"/>
      <c r="W2231" s="5"/>
    </row>
    <row r="2232" spans="1:23" ht="33.75">
      <c r="A2232" s="325"/>
      <c r="B2232" s="318"/>
      <c r="C2232" s="326"/>
      <c r="D2232" s="327"/>
      <c r="E2232" s="318"/>
      <c r="F2232" s="318"/>
      <c r="G2232" s="318"/>
      <c r="H2232" s="318"/>
      <c r="I2232" s="93" t="s">
        <v>190</v>
      </c>
      <c r="J2232" s="323"/>
      <c r="K2232" s="77" t="s">
        <v>56</v>
      </c>
      <c r="L2232" s="53"/>
      <c r="M2232" s="277"/>
      <c r="N2232" s="164"/>
      <c r="O2232" s="164">
        <v>435.53699999999998</v>
      </c>
      <c r="P2232" s="164">
        <v>287.98360000000002</v>
      </c>
      <c r="Q2232" s="164">
        <f t="shared" si="390"/>
        <v>723.52060000000006</v>
      </c>
      <c r="R2232" s="30"/>
      <c r="T2232" s="5"/>
      <c r="U2232" s="5"/>
      <c r="V2232" s="5"/>
      <c r="W2232" s="5"/>
    </row>
    <row r="2233" spans="1:23">
      <c r="A2233" s="325"/>
      <c r="B2233" s="318"/>
      <c r="C2233" s="326"/>
      <c r="D2233" s="327"/>
      <c r="E2233" s="318"/>
      <c r="F2233" s="318"/>
      <c r="G2233" s="318"/>
      <c r="H2233" s="318"/>
      <c r="I2233" s="93"/>
      <c r="J2233" s="323"/>
      <c r="K2233" s="77" t="s">
        <v>17</v>
      </c>
      <c r="L2233" s="53"/>
      <c r="M2233" s="277"/>
      <c r="N2233" s="164"/>
      <c r="O2233" s="164">
        <v>400</v>
      </c>
      <c r="P2233" s="164"/>
      <c r="Q2233" s="164">
        <f t="shared" si="390"/>
        <v>400</v>
      </c>
      <c r="R2233" s="30"/>
      <c r="T2233" s="5"/>
      <c r="U2233" s="5"/>
      <c r="V2233" s="5"/>
      <c r="W2233" s="5"/>
    </row>
    <row r="2234" spans="1:23" ht="24" customHeight="1">
      <c r="A2234" s="325"/>
      <c r="B2234" s="318"/>
      <c r="C2234" s="326"/>
      <c r="D2234" s="327"/>
      <c r="E2234" s="318"/>
      <c r="F2234" s="318"/>
      <c r="G2234" s="318"/>
      <c r="H2234" s="318"/>
      <c r="I2234" s="29" t="s">
        <v>636</v>
      </c>
      <c r="J2234" s="323"/>
      <c r="K2234" s="92" t="s">
        <v>176</v>
      </c>
      <c r="L2234" s="54"/>
      <c r="M2234" s="278">
        <f>M2235+M2236</f>
        <v>2</v>
      </c>
      <c r="N2234" s="278">
        <f>N2235+N2236</f>
        <v>14.566000000000001</v>
      </c>
      <c r="O2234" s="278">
        <f>O2235+O2236</f>
        <v>0</v>
      </c>
      <c r="P2234" s="278">
        <f>P2235+P2236</f>
        <v>0</v>
      </c>
      <c r="Q2234" s="163">
        <f t="shared" si="390"/>
        <v>16.566000000000003</v>
      </c>
      <c r="R2234" s="30"/>
      <c r="T2234" s="5"/>
      <c r="U2234" s="5"/>
      <c r="V2234" s="5"/>
      <c r="W2234" s="5"/>
    </row>
    <row r="2235" spans="1:23" ht="14.25" customHeight="1">
      <c r="A2235" s="325"/>
      <c r="B2235" s="318"/>
      <c r="C2235" s="326"/>
      <c r="D2235" s="327"/>
      <c r="E2235" s="318"/>
      <c r="F2235" s="318"/>
      <c r="G2235" s="318"/>
      <c r="H2235" s="318"/>
      <c r="I2235" s="93" t="s">
        <v>16</v>
      </c>
      <c r="J2235" s="323"/>
      <c r="K2235" s="77" t="s">
        <v>12</v>
      </c>
      <c r="L2235" s="53"/>
      <c r="M2235" s="277">
        <v>2</v>
      </c>
      <c r="N2235" s="164"/>
      <c r="O2235" s="277"/>
      <c r="P2235" s="277"/>
      <c r="Q2235" s="164">
        <f t="shared" si="390"/>
        <v>2</v>
      </c>
      <c r="R2235" s="30"/>
      <c r="T2235" s="5"/>
      <c r="U2235" s="5"/>
      <c r="V2235" s="5"/>
      <c r="W2235" s="5"/>
    </row>
    <row r="2236" spans="1:23" ht="22.5">
      <c r="A2236" s="325"/>
      <c r="B2236" s="318"/>
      <c r="C2236" s="326"/>
      <c r="D2236" s="327"/>
      <c r="E2236" s="318"/>
      <c r="F2236" s="318"/>
      <c r="G2236" s="318"/>
      <c r="H2236" s="318"/>
      <c r="I2236" s="93" t="s">
        <v>165</v>
      </c>
      <c r="J2236" s="323"/>
      <c r="K2236" s="77" t="s">
        <v>171</v>
      </c>
      <c r="L2236" s="53"/>
      <c r="M2236" s="277"/>
      <c r="N2236" s="164">
        <v>14.566000000000001</v>
      </c>
      <c r="O2236" s="277"/>
      <c r="P2236" s="277"/>
      <c r="Q2236" s="164">
        <f t="shared" si="390"/>
        <v>14.566000000000001</v>
      </c>
      <c r="R2236" s="30"/>
      <c r="T2236" s="5"/>
      <c r="U2236" s="5"/>
      <c r="V2236" s="5"/>
      <c r="W2236" s="5"/>
    </row>
    <row r="2237" spans="1:23" ht="36.75" customHeight="1">
      <c r="A2237" s="325"/>
      <c r="B2237" s="318"/>
      <c r="C2237" s="326"/>
      <c r="D2237" s="327"/>
      <c r="E2237" s="318"/>
      <c r="F2237" s="318"/>
      <c r="G2237" s="318"/>
      <c r="H2237" s="318"/>
      <c r="I2237" s="29" t="s">
        <v>570</v>
      </c>
      <c r="J2237" s="323"/>
      <c r="K2237" s="92" t="s">
        <v>74</v>
      </c>
      <c r="L2237" s="54"/>
      <c r="M2237" s="163"/>
      <c r="N2237" s="278"/>
      <c r="O2237" s="278"/>
      <c r="P2237" s="278"/>
      <c r="Q2237" s="163">
        <f t="shared" si="390"/>
        <v>0</v>
      </c>
      <c r="R2237" s="30"/>
      <c r="T2237" s="5"/>
      <c r="U2237" s="5"/>
      <c r="V2237" s="5"/>
      <c r="W2237" s="5"/>
    </row>
    <row r="2238" spans="1:23" ht="84" customHeight="1">
      <c r="A2238" s="325"/>
      <c r="B2238" s="318"/>
      <c r="C2238" s="326"/>
      <c r="D2238" s="327"/>
      <c r="E2238" s="318"/>
      <c r="F2238" s="318"/>
      <c r="G2238" s="318"/>
      <c r="H2238" s="318"/>
      <c r="I2238" s="29" t="s">
        <v>610</v>
      </c>
      <c r="J2238" s="323"/>
      <c r="K2238" s="92" t="s">
        <v>316</v>
      </c>
      <c r="L2238" s="54"/>
      <c r="M2238" s="163"/>
      <c r="N2238" s="278"/>
      <c r="O2238" s="278"/>
      <c r="P2238" s="278"/>
      <c r="Q2238" s="163">
        <f t="shared" si="390"/>
        <v>0</v>
      </c>
      <c r="R2238" s="30"/>
      <c r="T2238" s="5"/>
      <c r="U2238" s="5"/>
      <c r="V2238" s="5"/>
      <c r="W2238" s="5"/>
    </row>
    <row r="2239" spans="1:23" ht="24" customHeight="1">
      <c r="A2239" s="325"/>
      <c r="B2239" s="318"/>
      <c r="C2239" s="326"/>
      <c r="D2239" s="327"/>
      <c r="E2239" s="318"/>
      <c r="F2239" s="318"/>
      <c r="G2239" s="318"/>
      <c r="H2239" s="318"/>
      <c r="I2239" s="29" t="s">
        <v>535</v>
      </c>
      <c r="J2239" s="323"/>
      <c r="K2239" s="92" t="s">
        <v>47</v>
      </c>
      <c r="L2239" s="54"/>
      <c r="M2239" s="279"/>
      <c r="N2239" s="163"/>
      <c r="O2239" s="163"/>
      <c r="P2239" s="163"/>
      <c r="Q2239" s="163">
        <f t="shared" si="390"/>
        <v>0</v>
      </c>
      <c r="R2239" s="30"/>
      <c r="T2239" s="5"/>
      <c r="U2239" s="5"/>
      <c r="V2239" s="5"/>
      <c r="W2239" s="5"/>
    </row>
    <row r="2240" spans="1:23" ht="12" customHeight="1">
      <c r="A2240" s="325"/>
      <c r="B2240" s="318"/>
      <c r="C2240" s="326"/>
      <c r="D2240" s="327"/>
      <c r="E2240" s="318"/>
      <c r="F2240" s="318"/>
      <c r="G2240" s="318"/>
      <c r="H2240" s="318"/>
      <c r="I2240" s="29" t="s">
        <v>131</v>
      </c>
      <c r="J2240" s="323"/>
      <c r="K2240" s="92" t="s">
        <v>155</v>
      </c>
      <c r="L2240" s="54"/>
      <c r="M2240" s="163">
        <v>63</v>
      </c>
      <c r="N2240" s="278"/>
      <c r="O2240" s="278"/>
      <c r="P2240" s="278"/>
      <c r="Q2240" s="163">
        <f t="shared" si="390"/>
        <v>63</v>
      </c>
      <c r="R2240" s="30"/>
      <c r="T2240" s="5"/>
      <c r="U2240" s="5"/>
      <c r="V2240" s="5"/>
      <c r="W2240" s="5"/>
    </row>
    <row r="2241" spans="1:23" ht="24" customHeight="1">
      <c r="A2241" s="325"/>
      <c r="B2241" s="318"/>
      <c r="C2241" s="326"/>
      <c r="D2241" s="327"/>
      <c r="E2241" s="318"/>
      <c r="F2241" s="318"/>
      <c r="G2241" s="318"/>
      <c r="H2241" s="318"/>
      <c r="I2241" s="29" t="s">
        <v>536</v>
      </c>
      <c r="J2241" s="323"/>
      <c r="K2241" s="92" t="s">
        <v>152</v>
      </c>
      <c r="L2241" s="54"/>
      <c r="M2241" s="279">
        <v>90.58</v>
      </c>
      <c r="N2241" s="279">
        <v>115</v>
      </c>
      <c r="O2241" s="163">
        <v>95.57</v>
      </c>
      <c r="P2241" s="163">
        <v>126.545</v>
      </c>
      <c r="Q2241" s="163">
        <f>M2241+N2241+O2241+P2241</f>
        <v>427.69499999999999</v>
      </c>
      <c r="R2241" s="30"/>
      <c r="T2241" s="5"/>
      <c r="U2241" s="5"/>
      <c r="V2241" s="5"/>
      <c r="W2241" s="5"/>
    </row>
    <row r="2242" spans="1:23" ht="31.5">
      <c r="A2242" s="325"/>
      <c r="B2242" s="318"/>
      <c r="C2242" s="326"/>
      <c r="D2242" s="327"/>
      <c r="E2242" s="318"/>
      <c r="F2242" s="318"/>
      <c r="G2242" s="318"/>
      <c r="H2242" s="318"/>
      <c r="I2242" s="29" t="s">
        <v>306</v>
      </c>
      <c r="J2242" s="323"/>
      <c r="K2242" s="92" t="s">
        <v>49</v>
      </c>
      <c r="L2242" s="54"/>
      <c r="M2242" s="279"/>
      <c r="N2242" s="278"/>
      <c r="O2242" s="278"/>
      <c r="P2242" s="278">
        <v>38.4</v>
      </c>
      <c r="Q2242" s="163">
        <f t="shared" si="390"/>
        <v>38.4</v>
      </c>
      <c r="R2242" s="30"/>
      <c r="T2242" s="5"/>
      <c r="U2242" s="5"/>
      <c r="V2242" s="5"/>
      <c r="W2242" s="5"/>
    </row>
    <row r="2243" spans="1:23" ht="31.5">
      <c r="A2243" s="325"/>
      <c r="B2243" s="318"/>
      <c r="C2243" s="326"/>
      <c r="D2243" s="327"/>
      <c r="E2243" s="318"/>
      <c r="F2243" s="318"/>
      <c r="G2243" s="318"/>
      <c r="H2243" s="318"/>
      <c r="I2243" s="29" t="s">
        <v>130</v>
      </c>
      <c r="J2243" s="323"/>
      <c r="K2243" s="92" t="s">
        <v>153</v>
      </c>
      <c r="L2243" s="54"/>
      <c r="M2243" s="279"/>
      <c r="N2243" s="279"/>
      <c r="O2243" s="279">
        <f>O2244+O2245+O2246+O2247</f>
        <v>3245.6720999999998</v>
      </c>
      <c r="P2243" s="279">
        <f>P2244+P2245+P2246+P2247</f>
        <v>4714.5190000000002</v>
      </c>
      <c r="Q2243" s="163">
        <f t="shared" si="390"/>
        <v>7960.1911</v>
      </c>
      <c r="R2243" s="30"/>
      <c r="T2243" s="5"/>
      <c r="U2243" s="5"/>
      <c r="V2243" s="5"/>
      <c r="W2243" s="5"/>
    </row>
    <row r="2244" spans="1:23" ht="24">
      <c r="A2244" s="325"/>
      <c r="B2244" s="318"/>
      <c r="C2244" s="326"/>
      <c r="D2244" s="327"/>
      <c r="E2244" s="318"/>
      <c r="F2244" s="318"/>
      <c r="G2244" s="318"/>
      <c r="H2244" s="318"/>
      <c r="I2244" s="281" t="s">
        <v>181</v>
      </c>
      <c r="J2244" s="323"/>
      <c r="K2244" s="77" t="s">
        <v>11</v>
      </c>
      <c r="L2244" s="53"/>
      <c r="M2244" s="280"/>
      <c r="N2244" s="280"/>
      <c r="O2244" s="164">
        <v>474.84500000000003</v>
      </c>
      <c r="P2244" s="164">
        <v>1257.1469999999999</v>
      </c>
      <c r="Q2244" s="164">
        <f t="shared" si="390"/>
        <v>1731.992</v>
      </c>
      <c r="R2244" s="30"/>
      <c r="T2244" s="5"/>
      <c r="U2244" s="5"/>
      <c r="V2244" s="5"/>
      <c r="W2244" s="5"/>
    </row>
    <row r="2245" spans="1:23" ht="24">
      <c r="A2245" s="325"/>
      <c r="B2245" s="318"/>
      <c r="C2245" s="326"/>
      <c r="D2245" s="327"/>
      <c r="E2245" s="318"/>
      <c r="F2245" s="318"/>
      <c r="G2245" s="318"/>
      <c r="H2245" s="318"/>
      <c r="I2245" s="281" t="s">
        <v>16</v>
      </c>
      <c r="J2245" s="323"/>
      <c r="K2245" s="77" t="s">
        <v>12</v>
      </c>
      <c r="L2245" s="53"/>
      <c r="M2245" s="280"/>
      <c r="N2245" s="280"/>
      <c r="O2245" s="164">
        <v>193.78</v>
      </c>
      <c r="P2245" s="164">
        <v>767.37900000000002</v>
      </c>
      <c r="Q2245" s="164">
        <f t="shared" si="390"/>
        <v>961.15899999999999</v>
      </c>
      <c r="R2245" s="30"/>
      <c r="T2245" s="5"/>
      <c r="U2245" s="5"/>
      <c r="V2245" s="5"/>
      <c r="W2245" s="5"/>
    </row>
    <row r="2246" spans="1:23" ht="36">
      <c r="A2246" s="325"/>
      <c r="B2246" s="318"/>
      <c r="C2246" s="326"/>
      <c r="D2246" s="327"/>
      <c r="E2246" s="318"/>
      <c r="F2246" s="318"/>
      <c r="G2246" s="318"/>
      <c r="H2246" s="318"/>
      <c r="I2246" s="281" t="s">
        <v>72</v>
      </c>
      <c r="J2246" s="323"/>
      <c r="K2246" s="77" t="s">
        <v>56</v>
      </c>
      <c r="L2246" s="53"/>
      <c r="M2246" s="280"/>
      <c r="N2246" s="280"/>
      <c r="O2246" s="164">
        <v>1606.4791</v>
      </c>
      <c r="P2246" s="164">
        <v>2689.9929999999999</v>
      </c>
      <c r="Q2246" s="164">
        <f t="shared" si="390"/>
        <v>4296.4721</v>
      </c>
      <c r="R2246" s="30"/>
      <c r="T2246" s="5"/>
      <c r="U2246" s="5"/>
      <c r="V2246" s="5"/>
      <c r="W2246" s="5"/>
    </row>
    <row r="2247" spans="1:23" ht="48">
      <c r="A2247" s="325"/>
      <c r="B2247" s="318"/>
      <c r="C2247" s="326"/>
      <c r="D2247" s="327"/>
      <c r="E2247" s="318"/>
      <c r="F2247" s="318"/>
      <c r="G2247" s="318"/>
      <c r="H2247" s="318"/>
      <c r="I2247" s="282" t="s">
        <v>18</v>
      </c>
      <c r="J2247" s="323"/>
      <c r="K2247" s="77" t="s">
        <v>17</v>
      </c>
      <c r="L2247" s="53"/>
      <c r="M2247" s="280"/>
      <c r="N2247" s="280"/>
      <c r="O2247" s="164">
        <v>970.56799999999998</v>
      </c>
      <c r="P2247" s="164"/>
      <c r="Q2247" s="164">
        <f t="shared" si="390"/>
        <v>970.56799999999998</v>
      </c>
      <c r="R2247" s="30"/>
      <c r="T2247" s="5"/>
      <c r="U2247" s="5"/>
      <c r="V2247" s="5"/>
      <c r="W2247" s="5"/>
    </row>
    <row r="2248" spans="1:23" ht="31.5" customHeight="1">
      <c r="A2248" s="325"/>
      <c r="B2248" s="318"/>
      <c r="C2248" s="326"/>
      <c r="D2248" s="327"/>
      <c r="E2248" s="318"/>
      <c r="F2248" s="318"/>
      <c r="G2248" s="318"/>
      <c r="H2248" s="318"/>
      <c r="I2248" s="29" t="s">
        <v>637</v>
      </c>
      <c r="J2248" s="323"/>
      <c r="K2248" s="92" t="s">
        <v>638</v>
      </c>
      <c r="L2248" s="54"/>
      <c r="M2248" s="279">
        <v>0</v>
      </c>
      <c r="N2248" s="278">
        <v>0</v>
      </c>
      <c r="O2248" s="278">
        <v>0</v>
      </c>
      <c r="P2248" s="278"/>
      <c r="Q2248" s="163">
        <f t="shared" si="390"/>
        <v>0</v>
      </c>
      <c r="R2248" s="30"/>
      <c r="T2248" s="5"/>
      <c r="U2248" s="5"/>
      <c r="V2248" s="5"/>
      <c r="W2248" s="5"/>
    </row>
    <row r="2249" spans="1:23" ht="36" customHeight="1">
      <c r="A2249" s="325"/>
      <c r="B2249" s="318"/>
      <c r="C2249" s="326"/>
      <c r="D2249" s="327"/>
      <c r="E2249" s="318"/>
      <c r="F2249" s="318"/>
      <c r="G2249" s="318"/>
      <c r="H2249" s="318"/>
      <c r="I2249" s="29" t="s">
        <v>639</v>
      </c>
      <c r="J2249" s="323"/>
      <c r="K2249" s="92" t="s">
        <v>640</v>
      </c>
      <c r="L2249" s="54"/>
      <c r="M2249" s="279">
        <v>0</v>
      </c>
      <c r="N2249" s="278">
        <v>0</v>
      </c>
      <c r="O2249" s="278">
        <v>0</v>
      </c>
      <c r="P2249" s="278"/>
      <c r="Q2249" s="163">
        <f t="shared" si="390"/>
        <v>0</v>
      </c>
      <c r="R2249" s="30"/>
      <c r="T2249" s="5"/>
      <c r="U2249" s="5"/>
      <c r="V2249" s="5"/>
      <c r="W2249" s="5"/>
    </row>
    <row r="2250" spans="1:23" ht="12" customHeight="1">
      <c r="A2250" s="325"/>
      <c r="B2250" s="318"/>
      <c r="C2250" s="326"/>
      <c r="D2250" s="327"/>
      <c r="E2250" s="318"/>
      <c r="F2250" s="318"/>
      <c r="G2250" s="318"/>
      <c r="H2250" s="318"/>
      <c r="I2250" s="29" t="s">
        <v>641</v>
      </c>
      <c r="J2250" s="323"/>
      <c r="K2250" s="92" t="s">
        <v>642</v>
      </c>
      <c r="L2250" s="54"/>
      <c r="M2250" s="278">
        <v>0</v>
      </c>
      <c r="N2250" s="278">
        <v>0</v>
      </c>
      <c r="O2250" s="278">
        <v>0</v>
      </c>
      <c r="P2250" s="278"/>
      <c r="Q2250" s="163">
        <f t="shared" si="390"/>
        <v>0</v>
      </c>
      <c r="R2250" s="30"/>
      <c r="T2250" s="5"/>
      <c r="U2250" s="5"/>
      <c r="V2250" s="5"/>
      <c r="W2250" s="5"/>
    </row>
    <row r="2251" spans="1:23" ht="48" customHeight="1">
      <c r="A2251" s="325"/>
      <c r="B2251" s="318"/>
      <c r="C2251" s="326"/>
      <c r="D2251" s="327"/>
      <c r="E2251" s="318"/>
      <c r="F2251" s="318"/>
      <c r="G2251" s="318"/>
      <c r="H2251" s="318"/>
      <c r="I2251" s="29" t="s">
        <v>643</v>
      </c>
      <c r="J2251" s="323"/>
      <c r="K2251" s="92" t="s">
        <v>644</v>
      </c>
      <c r="L2251" s="54"/>
      <c r="M2251" s="163">
        <v>0</v>
      </c>
      <c r="N2251" s="163">
        <v>0</v>
      </c>
      <c r="O2251" s="278">
        <v>0</v>
      </c>
      <c r="P2251" s="278"/>
      <c r="Q2251" s="163">
        <f t="shared" si="390"/>
        <v>0</v>
      </c>
      <c r="R2251" s="30"/>
      <c r="T2251" s="5"/>
      <c r="U2251" s="5"/>
      <c r="V2251" s="5"/>
      <c r="W2251" s="5"/>
    </row>
    <row r="2252" spans="1:23" ht="36.75" customHeight="1">
      <c r="A2252" s="325"/>
      <c r="B2252" s="319"/>
      <c r="C2252" s="326"/>
      <c r="D2252" s="327"/>
      <c r="E2252" s="318"/>
      <c r="F2252" s="318"/>
      <c r="G2252" s="318"/>
      <c r="H2252" s="318"/>
      <c r="I2252" s="29" t="s">
        <v>645</v>
      </c>
      <c r="J2252" s="324"/>
      <c r="K2252" s="92" t="s">
        <v>646</v>
      </c>
      <c r="L2252" s="54"/>
      <c r="M2252" s="279">
        <v>0</v>
      </c>
      <c r="N2252" s="278">
        <v>0</v>
      </c>
      <c r="O2252" s="278">
        <v>0</v>
      </c>
      <c r="P2252" s="278"/>
      <c r="Q2252" s="163">
        <f t="shared" si="390"/>
        <v>0</v>
      </c>
      <c r="R2252" s="30"/>
      <c r="T2252" s="169"/>
      <c r="U2252" s="5"/>
      <c r="V2252" s="5"/>
      <c r="W2252" s="5"/>
    </row>
    <row r="2253" spans="1:23" ht="36.75" customHeight="1">
      <c r="A2253" s="273"/>
      <c r="B2253" s="283" t="s">
        <v>884</v>
      </c>
      <c r="C2253" s="274"/>
      <c r="D2253" s="275"/>
      <c r="E2253" s="318"/>
      <c r="F2253" s="318"/>
      <c r="G2253" s="318"/>
      <c r="H2253" s="318"/>
      <c r="I2253" s="29"/>
      <c r="J2253" s="272"/>
      <c r="K2253" s="92"/>
      <c r="L2253" s="54"/>
      <c r="M2253" s="279"/>
      <c r="N2253" s="278"/>
      <c r="O2253" s="278"/>
      <c r="P2253" s="278"/>
      <c r="Q2253" s="163"/>
      <c r="R2253" s="30"/>
      <c r="T2253" s="169"/>
      <c r="U2253" s="5"/>
      <c r="V2253" s="5"/>
      <c r="W2253" s="5"/>
    </row>
    <row r="2254" spans="1:23" ht="36.75" customHeight="1">
      <c r="A2254" s="321">
        <v>1</v>
      </c>
      <c r="B2254" s="320" t="s">
        <v>862</v>
      </c>
      <c r="C2254" s="308" t="s">
        <v>885</v>
      </c>
      <c r="D2254" s="311" t="s">
        <v>15</v>
      </c>
      <c r="E2254" s="318"/>
      <c r="F2254" s="318"/>
      <c r="G2254" s="318"/>
      <c r="H2254" s="318"/>
      <c r="I2254" s="284" t="s">
        <v>121</v>
      </c>
      <c r="J2254" s="305">
        <v>472</v>
      </c>
      <c r="K2254" s="285" t="s">
        <v>51</v>
      </c>
      <c r="L2254" s="54"/>
      <c r="M2254" s="279"/>
      <c r="N2254" s="278"/>
      <c r="O2254" s="278"/>
      <c r="P2254" s="278"/>
      <c r="Q2254" s="163"/>
      <c r="R2254" s="30"/>
      <c r="T2254" s="169"/>
      <c r="U2254" s="5"/>
      <c r="V2254" s="5"/>
      <c r="W2254" s="5"/>
    </row>
    <row r="2255" spans="1:23" ht="36.75" customHeight="1">
      <c r="A2255" s="321"/>
      <c r="B2255" s="320"/>
      <c r="C2255" s="309"/>
      <c r="D2255" s="312"/>
      <c r="E2255" s="318"/>
      <c r="F2255" s="318"/>
      <c r="G2255" s="318"/>
      <c r="H2255" s="318"/>
      <c r="I2255" s="286" t="s">
        <v>33</v>
      </c>
      <c r="J2255" s="306"/>
      <c r="K2255" s="287" t="s">
        <v>40</v>
      </c>
      <c r="L2255" s="54"/>
      <c r="M2255" s="279"/>
      <c r="N2255" s="278"/>
      <c r="O2255" s="278"/>
      <c r="P2255" s="278"/>
      <c r="Q2255" s="163"/>
      <c r="R2255" s="30"/>
      <c r="T2255" s="169"/>
      <c r="U2255" s="5"/>
      <c r="V2255" s="5"/>
      <c r="W2255" s="5"/>
    </row>
    <row r="2256" spans="1:23" ht="36.75" customHeight="1">
      <c r="A2256" s="321"/>
      <c r="B2256" s="320"/>
      <c r="C2256" s="309"/>
      <c r="D2256" s="312"/>
      <c r="E2256" s="318"/>
      <c r="F2256" s="318"/>
      <c r="G2256" s="318"/>
      <c r="H2256" s="318"/>
      <c r="I2256" s="286" t="s">
        <v>72</v>
      </c>
      <c r="J2256" s="306"/>
      <c r="K2256" s="287" t="s">
        <v>56</v>
      </c>
      <c r="L2256" s="54"/>
      <c r="M2256" s="279"/>
      <c r="N2256" s="278"/>
      <c r="O2256" s="278"/>
      <c r="P2256" s="278"/>
      <c r="Q2256" s="163"/>
      <c r="R2256" s="30"/>
      <c r="T2256" s="169"/>
      <c r="U2256" s="5"/>
      <c r="V2256" s="5"/>
      <c r="W2256" s="5"/>
    </row>
    <row r="2257" spans="1:23" ht="36.75" customHeight="1">
      <c r="A2257" s="321"/>
      <c r="B2257" s="320"/>
      <c r="C2257" s="309"/>
      <c r="D2257" s="312"/>
      <c r="E2257" s="318"/>
      <c r="F2257" s="318"/>
      <c r="G2257" s="318"/>
      <c r="H2257" s="318"/>
      <c r="I2257" s="284" t="s">
        <v>250</v>
      </c>
      <c r="J2257" s="306"/>
      <c r="K2257" s="285" t="s">
        <v>52</v>
      </c>
      <c r="L2257" s="54"/>
      <c r="M2257" s="279"/>
      <c r="N2257" s="278"/>
      <c r="O2257" s="278"/>
      <c r="P2257" s="278"/>
      <c r="Q2257" s="163"/>
      <c r="R2257" s="30"/>
      <c r="T2257" s="169"/>
      <c r="U2257" s="5"/>
      <c r="V2257" s="5"/>
      <c r="W2257" s="5"/>
    </row>
    <row r="2258" spans="1:23" ht="36.75" customHeight="1">
      <c r="A2258" s="321"/>
      <c r="B2258" s="320"/>
      <c r="C2258" s="309"/>
      <c r="D2258" s="312"/>
      <c r="E2258" s="318"/>
      <c r="F2258" s="318"/>
      <c r="G2258" s="318"/>
      <c r="H2258" s="318"/>
      <c r="I2258" s="286" t="s">
        <v>33</v>
      </c>
      <c r="J2258" s="306"/>
      <c r="K2258" s="287" t="s">
        <v>40</v>
      </c>
      <c r="L2258" s="54"/>
      <c r="M2258" s="279"/>
      <c r="N2258" s="278"/>
      <c r="O2258" s="278"/>
      <c r="P2258" s="278"/>
      <c r="Q2258" s="163"/>
      <c r="R2258" s="30"/>
      <c r="T2258" s="169"/>
      <c r="U2258" s="5"/>
      <c r="V2258" s="5"/>
      <c r="W2258" s="5"/>
    </row>
    <row r="2259" spans="1:23" ht="36.75" customHeight="1">
      <c r="A2259" s="321"/>
      <c r="B2259" s="320"/>
      <c r="C2259" s="309"/>
      <c r="D2259" s="312"/>
      <c r="E2259" s="318"/>
      <c r="F2259" s="318"/>
      <c r="G2259" s="318"/>
      <c r="H2259" s="318"/>
      <c r="I2259" s="284" t="s">
        <v>863</v>
      </c>
      <c r="J2259" s="306"/>
      <c r="K2259" s="285" t="s">
        <v>191</v>
      </c>
      <c r="L2259" s="54"/>
      <c r="M2259" s="279"/>
      <c r="N2259" s="278"/>
      <c r="O2259" s="278"/>
      <c r="P2259" s="278"/>
      <c r="Q2259" s="163"/>
      <c r="R2259" s="30"/>
      <c r="T2259" s="169"/>
      <c r="U2259" s="5"/>
      <c r="V2259" s="5"/>
      <c r="W2259" s="5"/>
    </row>
    <row r="2260" spans="1:23" ht="36.75" customHeight="1">
      <c r="A2260" s="321"/>
      <c r="B2260" s="320"/>
      <c r="C2260" s="309"/>
      <c r="D2260" s="312"/>
      <c r="E2260" s="318"/>
      <c r="F2260" s="318"/>
      <c r="G2260" s="318"/>
      <c r="H2260" s="318"/>
      <c r="I2260" s="286" t="s">
        <v>18</v>
      </c>
      <c r="J2260" s="306"/>
      <c r="K2260" s="287" t="s">
        <v>17</v>
      </c>
      <c r="L2260" s="54"/>
      <c r="M2260" s="279"/>
      <c r="N2260" s="278"/>
      <c r="O2260" s="278"/>
      <c r="P2260" s="278"/>
      <c r="Q2260" s="163"/>
      <c r="R2260" s="30"/>
      <c r="T2260" s="169"/>
      <c r="U2260" s="5"/>
      <c r="V2260" s="5"/>
      <c r="W2260" s="5"/>
    </row>
    <row r="2261" spans="1:23" ht="36.75" customHeight="1">
      <c r="A2261" s="305">
        <v>2</v>
      </c>
      <c r="B2261" s="314" t="s">
        <v>864</v>
      </c>
      <c r="C2261" s="309"/>
      <c r="D2261" s="312"/>
      <c r="E2261" s="318"/>
      <c r="F2261" s="318"/>
      <c r="G2261" s="318"/>
      <c r="H2261" s="318"/>
      <c r="I2261" s="288" t="s">
        <v>121</v>
      </c>
      <c r="J2261" s="306"/>
      <c r="K2261" s="289" t="s">
        <v>51</v>
      </c>
      <c r="L2261" s="54"/>
      <c r="M2261" s="279"/>
      <c r="N2261" s="278"/>
      <c r="O2261" s="278"/>
      <c r="P2261" s="278"/>
      <c r="Q2261" s="163"/>
      <c r="R2261" s="30"/>
      <c r="T2261" s="169"/>
      <c r="U2261" s="5"/>
      <c r="V2261" s="5"/>
      <c r="W2261" s="5"/>
    </row>
    <row r="2262" spans="1:23" ht="36.75" customHeight="1">
      <c r="A2262" s="306"/>
      <c r="B2262" s="315"/>
      <c r="C2262" s="309"/>
      <c r="D2262" s="312"/>
      <c r="E2262" s="318"/>
      <c r="F2262" s="318"/>
      <c r="G2262" s="318"/>
      <c r="H2262" s="318"/>
      <c r="I2262" s="290" t="s">
        <v>72</v>
      </c>
      <c r="J2262" s="306"/>
      <c r="K2262" s="291" t="s">
        <v>56</v>
      </c>
      <c r="L2262" s="54"/>
      <c r="M2262" s="279"/>
      <c r="N2262" s="278"/>
      <c r="O2262" s="278"/>
      <c r="P2262" s="278"/>
      <c r="Q2262" s="163"/>
      <c r="R2262" s="30"/>
      <c r="T2262" s="169"/>
      <c r="U2262" s="5"/>
      <c r="V2262" s="5"/>
      <c r="W2262" s="5"/>
    </row>
    <row r="2263" spans="1:23" ht="36.75" customHeight="1">
      <c r="A2263" s="306"/>
      <c r="B2263" s="315"/>
      <c r="C2263" s="309"/>
      <c r="D2263" s="312"/>
      <c r="E2263" s="318"/>
      <c r="F2263" s="318"/>
      <c r="G2263" s="318"/>
      <c r="H2263" s="318"/>
      <c r="I2263" s="292" t="s">
        <v>863</v>
      </c>
      <c r="J2263" s="306"/>
      <c r="K2263" s="289" t="s">
        <v>191</v>
      </c>
      <c r="L2263" s="54"/>
      <c r="M2263" s="279"/>
      <c r="N2263" s="278"/>
      <c r="O2263" s="278"/>
      <c r="P2263" s="278"/>
      <c r="Q2263" s="163"/>
      <c r="R2263" s="30"/>
      <c r="T2263" s="169"/>
      <c r="U2263" s="5"/>
      <c r="V2263" s="5"/>
      <c r="W2263" s="5"/>
    </row>
    <row r="2264" spans="1:23" ht="36.75" customHeight="1">
      <c r="A2264" s="307"/>
      <c r="B2264" s="316"/>
      <c r="C2264" s="309"/>
      <c r="D2264" s="312"/>
      <c r="E2264" s="318"/>
      <c r="F2264" s="318"/>
      <c r="G2264" s="318"/>
      <c r="H2264" s="318"/>
      <c r="I2264" s="293" t="s">
        <v>72</v>
      </c>
      <c r="J2264" s="306"/>
      <c r="K2264" s="291" t="s">
        <v>56</v>
      </c>
      <c r="L2264" s="54"/>
      <c r="M2264" s="279"/>
      <c r="N2264" s="278"/>
      <c r="O2264" s="278"/>
      <c r="P2264" s="278"/>
      <c r="Q2264" s="163"/>
      <c r="R2264" s="30"/>
      <c r="T2264" s="169"/>
      <c r="U2264" s="5"/>
      <c r="V2264" s="5"/>
      <c r="W2264" s="5"/>
    </row>
    <row r="2265" spans="1:23" ht="36.75" customHeight="1">
      <c r="A2265" s="305">
        <v>3</v>
      </c>
      <c r="B2265" s="314" t="s">
        <v>865</v>
      </c>
      <c r="C2265" s="309"/>
      <c r="D2265" s="312"/>
      <c r="E2265" s="318"/>
      <c r="F2265" s="318"/>
      <c r="G2265" s="318"/>
      <c r="H2265" s="318"/>
      <c r="I2265" s="294" t="s">
        <v>365</v>
      </c>
      <c r="J2265" s="306"/>
      <c r="K2265" s="295" t="s">
        <v>191</v>
      </c>
      <c r="L2265" s="54"/>
      <c r="M2265" s="279"/>
      <c r="N2265" s="278"/>
      <c r="O2265" s="278"/>
      <c r="P2265" s="278"/>
      <c r="Q2265" s="163"/>
      <c r="R2265" s="30"/>
      <c r="T2265" s="169"/>
      <c r="U2265" s="5"/>
      <c r="V2265" s="5"/>
      <c r="W2265" s="5"/>
    </row>
    <row r="2266" spans="1:23" ht="36.75" customHeight="1">
      <c r="A2266" s="306"/>
      <c r="B2266" s="315"/>
      <c r="C2266" s="309"/>
      <c r="D2266" s="312"/>
      <c r="E2266" s="318"/>
      <c r="F2266" s="318"/>
      <c r="G2266" s="318"/>
      <c r="H2266" s="318"/>
      <c r="I2266" s="296" t="s">
        <v>33</v>
      </c>
      <c r="J2266" s="306"/>
      <c r="K2266" s="297" t="s">
        <v>40</v>
      </c>
      <c r="L2266" s="54"/>
      <c r="M2266" s="279"/>
      <c r="N2266" s="278"/>
      <c r="O2266" s="278"/>
      <c r="P2266" s="278"/>
      <c r="Q2266" s="163"/>
      <c r="R2266" s="30"/>
      <c r="T2266" s="169"/>
      <c r="U2266" s="5"/>
      <c r="V2266" s="5"/>
      <c r="W2266" s="5"/>
    </row>
    <row r="2267" spans="1:23" ht="36.75" customHeight="1">
      <c r="A2267" s="306"/>
      <c r="B2267" s="315"/>
      <c r="C2267" s="309"/>
      <c r="D2267" s="312"/>
      <c r="E2267" s="318"/>
      <c r="F2267" s="318"/>
      <c r="G2267" s="318"/>
      <c r="H2267" s="318"/>
      <c r="I2267" s="298" t="s">
        <v>866</v>
      </c>
      <c r="J2267" s="306"/>
      <c r="K2267" s="297" t="s">
        <v>56</v>
      </c>
      <c r="L2267" s="54"/>
      <c r="M2267" s="279"/>
      <c r="N2267" s="278"/>
      <c r="O2267" s="278"/>
      <c r="P2267" s="278"/>
      <c r="Q2267" s="163"/>
      <c r="R2267" s="30"/>
      <c r="T2267" s="169"/>
      <c r="U2267" s="5"/>
      <c r="V2267" s="5"/>
      <c r="W2267" s="5"/>
    </row>
    <row r="2268" spans="1:23" ht="36.75" customHeight="1">
      <c r="A2268" s="307"/>
      <c r="B2268" s="316"/>
      <c r="C2268" s="309"/>
      <c r="D2268" s="312"/>
      <c r="E2268" s="318"/>
      <c r="F2268" s="318"/>
      <c r="G2268" s="318"/>
      <c r="H2268" s="318"/>
      <c r="I2268" s="296" t="s">
        <v>18</v>
      </c>
      <c r="J2268" s="306"/>
      <c r="K2268" s="297" t="s">
        <v>17</v>
      </c>
      <c r="L2268" s="54"/>
      <c r="M2268" s="279"/>
      <c r="N2268" s="278"/>
      <c r="O2268" s="278"/>
      <c r="P2268" s="278"/>
      <c r="Q2268" s="163"/>
      <c r="R2268" s="30"/>
      <c r="T2268" s="169"/>
      <c r="U2268" s="5"/>
      <c r="V2268" s="5"/>
      <c r="W2268" s="5"/>
    </row>
    <row r="2269" spans="1:23" ht="36.75" customHeight="1">
      <c r="A2269" s="305">
        <v>4</v>
      </c>
      <c r="B2269" s="314" t="s">
        <v>867</v>
      </c>
      <c r="C2269" s="309"/>
      <c r="D2269" s="312"/>
      <c r="E2269" s="318"/>
      <c r="F2269" s="318"/>
      <c r="G2269" s="318"/>
      <c r="H2269" s="318"/>
      <c r="I2269" s="299" t="s">
        <v>121</v>
      </c>
      <c r="J2269" s="306"/>
      <c r="K2269" s="295" t="s">
        <v>51</v>
      </c>
      <c r="L2269" s="54"/>
      <c r="M2269" s="279"/>
      <c r="N2269" s="278"/>
      <c r="O2269" s="278"/>
      <c r="P2269" s="278"/>
      <c r="Q2269" s="163"/>
      <c r="R2269" s="30"/>
      <c r="T2269" s="169"/>
      <c r="U2269" s="5"/>
      <c r="V2269" s="5"/>
      <c r="W2269" s="5"/>
    </row>
    <row r="2270" spans="1:23" ht="36.75" customHeight="1">
      <c r="A2270" s="306"/>
      <c r="B2270" s="315"/>
      <c r="C2270" s="309"/>
      <c r="D2270" s="312"/>
      <c r="E2270" s="318"/>
      <c r="F2270" s="318"/>
      <c r="G2270" s="318"/>
      <c r="H2270" s="318"/>
      <c r="I2270" s="298" t="s">
        <v>868</v>
      </c>
      <c r="J2270" s="306"/>
      <c r="K2270" s="297" t="s">
        <v>11</v>
      </c>
      <c r="L2270" s="54"/>
      <c r="M2270" s="279"/>
      <c r="N2270" s="278"/>
      <c r="O2270" s="278"/>
      <c r="P2270" s="278"/>
      <c r="Q2270" s="163"/>
      <c r="R2270" s="30"/>
      <c r="T2270" s="169"/>
      <c r="U2270" s="5"/>
      <c r="V2270" s="5"/>
      <c r="W2270" s="5"/>
    </row>
    <row r="2271" spans="1:23" ht="36.75" customHeight="1">
      <c r="A2271" s="306"/>
      <c r="B2271" s="315"/>
      <c r="C2271" s="309"/>
      <c r="D2271" s="312"/>
      <c r="E2271" s="318"/>
      <c r="F2271" s="318"/>
      <c r="G2271" s="318"/>
      <c r="H2271" s="318"/>
      <c r="I2271" s="296" t="s">
        <v>33</v>
      </c>
      <c r="J2271" s="306"/>
      <c r="K2271" s="297" t="s">
        <v>40</v>
      </c>
      <c r="L2271" s="54"/>
      <c r="M2271" s="279"/>
      <c r="N2271" s="278"/>
      <c r="O2271" s="278"/>
      <c r="P2271" s="278"/>
      <c r="Q2271" s="163"/>
      <c r="R2271" s="30"/>
      <c r="T2271" s="169"/>
      <c r="U2271" s="5"/>
      <c r="V2271" s="5"/>
      <c r="W2271" s="5"/>
    </row>
    <row r="2272" spans="1:23" ht="36.75" customHeight="1">
      <c r="A2272" s="307"/>
      <c r="B2272" s="316"/>
      <c r="C2272" s="309"/>
      <c r="D2272" s="312"/>
      <c r="E2272" s="318"/>
      <c r="F2272" s="318"/>
      <c r="G2272" s="318"/>
      <c r="H2272" s="318"/>
      <c r="I2272" s="298" t="s">
        <v>866</v>
      </c>
      <c r="J2272" s="306"/>
      <c r="K2272" s="297" t="s">
        <v>56</v>
      </c>
      <c r="L2272" s="54"/>
      <c r="M2272" s="279"/>
      <c r="N2272" s="278"/>
      <c r="O2272" s="278"/>
      <c r="P2272" s="278"/>
      <c r="Q2272" s="163"/>
      <c r="R2272" s="30"/>
      <c r="T2272" s="169"/>
      <c r="U2272" s="5"/>
      <c r="V2272" s="5"/>
      <c r="W2272" s="5"/>
    </row>
    <row r="2273" spans="1:23" ht="36.75" customHeight="1">
      <c r="A2273" s="305">
        <v>5</v>
      </c>
      <c r="B2273" s="314" t="s">
        <v>869</v>
      </c>
      <c r="C2273" s="309"/>
      <c r="D2273" s="312"/>
      <c r="E2273" s="318"/>
      <c r="F2273" s="318"/>
      <c r="G2273" s="318"/>
      <c r="H2273" s="318"/>
      <c r="I2273" s="299" t="s">
        <v>121</v>
      </c>
      <c r="J2273" s="306"/>
      <c r="K2273" s="295" t="s">
        <v>51</v>
      </c>
      <c r="L2273" s="54"/>
      <c r="M2273" s="279"/>
      <c r="N2273" s="278"/>
      <c r="O2273" s="278"/>
      <c r="P2273" s="278"/>
      <c r="Q2273" s="163"/>
      <c r="R2273" s="30"/>
      <c r="T2273" s="169"/>
      <c r="U2273" s="5"/>
      <c r="V2273" s="5"/>
      <c r="W2273" s="5"/>
    </row>
    <row r="2274" spans="1:23" ht="36.75" customHeight="1">
      <c r="A2274" s="306"/>
      <c r="B2274" s="315"/>
      <c r="C2274" s="309"/>
      <c r="D2274" s="312"/>
      <c r="E2274" s="318"/>
      <c r="F2274" s="318"/>
      <c r="G2274" s="318"/>
      <c r="H2274" s="318"/>
      <c r="I2274" s="298" t="s">
        <v>868</v>
      </c>
      <c r="J2274" s="306"/>
      <c r="K2274" s="297" t="s">
        <v>11</v>
      </c>
      <c r="L2274" s="54"/>
      <c r="M2274" s="279"/>
      <c r="N2274" s="278"/>
      <c r="O2274" s="278"/>
      <c r="P2274" s="278"/>
      <c r="Q2274" s="163"/>
      <c r="R2274" s="30"/>
      <c r="T2274" s="169"/>
      <c r="U2274" s="5"/>
      <c r="V2274" s="5"/>
      <c r="W2274" s="5"/>
    </row>
    <row r="2275" spans="1:23" ht="36.75" customHeight="1">
      <c r="A2275" s="306"/>
      <c r="B2275" s="315"/>
      <c r="C2275" s="309"/>
      <c r="D2275" s="312"/>
      <c r="E2275" s="318"/>
      <c r="F2275" s="318"/>
      <c r="G2275" s="318"/>
      <c r="H2275" s="318"/>
      <c r="I2275" s="296" t="s">
        <v>33</v>
      </c>
      <c r="J2275" s="306"/>
      <c r="K2275" s="297" t="s">
        <v>40</v>
      </c>
      <c r="L2275" s="54"/>
      <c r="M2275" s="279"/>
      <c r="N2275" s="278"/>
      <c r="O2275" s="278"/>
      <c r="P2275" s="278"/>
      <c r="Q2275" s="163"/>
      <c r="R2275" s="30"/>
      <c r="T2275" s="169"/>
      <c r="U2275" s="5"/>
      <c r="V2275" s="5"/>
      <c r="W2275" s="5"/>
    </row>
    <row r="2276" spans="1:23" ht="36.75" customHeight="1">
      <c r="A2276" s="306"/>
      <c r="B2276" s="315"/>
      <c r="C2276" s="309"/>
      <c r="D2276" s="312"/>
      <c r="E2276" s="318"/>
      <c r="F2276" s="318"/>
      <c r="G2276" s="318"/>
      <c r="H2276" s="318"/>
      <c r="I2276" s="298" t="s">
        <v>866</v>
      </c>
      <c r="J2276" s="306"/>
      <c r="K2276" s="297" t="s">
        <v>56</v>
      </c>
      <c r="L2276" s="54"/>
      <c r="M2276" s="279"/>
      <c r="N2276" s="278"/>
      <c r="O2276" s="278"/>
      <c r="P2276" s="278"/>
      <c r="Q2276" s="163"/>
      <c r="R2276" s="30"/>
      <c r="T2276" s="169"/>
      <c r="U2276" s="5"/>
      <c r="V2276" s="5"/>
      <c r="W2276" s="5"/>
    </row>
    <row r="2277" spans="1:23" ht="36.75" customHeight="1">
      <c r="A2277" s="306"/>
      <c r="B2277" s="315"/>
      <c r="C2277" s="309"/>
      <c r="D2277" s="312"/>
      <c r="E2277" s="318"/>
      <c r="F2277" s="318"/>
      <c r="G2277" s="318"/>
      <c r="H2277" s="318"/>
      <c r="I2277" s="294" t="s">
        <v>870</v>
      </c>
      <c r="J2277" s="306"/>
      <c r="K2277" s="295" t="s">
        <v>142</v>
      </c>
      <c r="L2277" s="54"/>
      <c r="M2277" s="279"/>
      <c r="N2277" s="278"/>
      <c r="O2277" s="278"/>
      <c r="P2277" s="278"/>
      <c r="Q2277" s="163"/>
      <c r="R2277" s="30"/>
      <c r="T2277" s="169"/>
      <c r="U2277" s="5"/>
      <c r="V2277" s="5"/>
      <c r="W2277" s="5"/>
    </row>
    <row r="2278" spans="1:23" ht="36.75" customHeight="1">
      <c r="A2278" s="306"/>
      <c r="B2278" s="315"/>
      <c r="C2278" s="309"/>
      <c r="D2278" s="312"/>
      <c r="E2278" s="318"/>
      <c r="F2278" s="318"/>
      <c r="G2278" s="318"/>
      <c r="H2278" s="318"/>
      <c r="I2278" s="298" t="s">
        <v>868</v>
      </c>
      <c r="J2278" s="306"/>
      <c r="K2278" s="297" t="s">
        <v>11</v>
      </c>
      <c r="L2278" s="54"/>
      <c r="M2278" s="279"/>
      <c r="N2278" s="278"/>
      <c r="O2278" s="278"/>
      <c r="P2278" s="278"/>
      <c r="Q2278" s="163"/>
      <c r="R2278" s="30"/>
      <c r="T2278" s="169"/>
      <c r="U2278" s="5"/>
      <c r="V2278" s="5"/>
      <c r="W2278" s="5"/>
    </row>
    <row r="2279" spans="1:23" ht="36.75" customHeight="1">
      <c r="A2279" s="306"/>
      <c r="B2279" s="315"/>
      <c r="C2279" s="309"/>
      <c r="D2279" s="312"/>
      <c r="E2279" s="318"/>
      <c r="F2279" s="318"/>
      <c r="G2279" s="318"/>
      <c r="H2279" s="318"/>
      <c r="I2279" s="294" t="s">
        <v>365</v>
      </c>
      <c r="J2279" s="306"/>
      <c r="K2279" s="295" t="s">
        <v>191</v>
      </c>
      <c r="L2279" s="54"/>
      <c r="M2279" s="279"/>
      <c r="N2279" s="278"/>
      <c r="O2279" s="278"/>
      <c r="P2279" s="278"/>
      <c r="Q2279" s="163"/>
      <c r="R2279" s="30"/>
      <c r="T2279" s="169"/>
      <c r="U2279" s="5"/>
      <c r="V2279" s="5"/>
      <c r="W2279" s="5"/>
    </row>
    <row r="2280" spans="1:23" ht="36.75" customHeight="1">
      <c r="A2280" s="306"/>
      <c r="B2280" s="315"/>
      <c r="C2280" s="309"/>
      <c r="D2280" s="312"/>
      <c r="E2280" s="318"/>
      <c r="F2280" s="318"/>
      <c r="G2280" s="318"/>
      <c r="H2280" s="318"/>
      <c r="I2280" s="298" t="s">
        <v>866</v>
      </c>
      <c r="J2280" s="306"/>
      <c r="K2280" s="297" t="s">
        <v>56</v>
      </c>
      <c r="L2280" s="54"/>
      <c r="M2280" s="279"/>
      <c r="N2280" s="278"/>
      <c r="O2280" s="278"/>
      <c r="P2280" s="278"/>
      <c r="Q2280" s="163"/>
      <c r="R2280" s="30"/>
      <c r="T2280" s="169"/>
      <c r="U2280" s="5"/>
      <c r="V2280" s="5"/>
      <c r="W2280" s="5"/>
    </row>
    <row r="2281" spans="1:23" ht="36.75" customHeight="1">
      <c r="A2281" s="306"/>
      <c r="B2281" s="315"/>
      <c r="C2281" s="309"/>
      <c r="D2281" s="312"/>
      <c r="E2281" s="318"/>
      <c r="F2281" s="318"/>
      <c r="G2281" s="318"/>
      <c r="H2281" s="318"/>
      <c r="I2281" s="296" t="s">
        <v>18</v>
      </c>
      <c r="J2281" s="306"/>
      <c r="K2281" s="297" t="s">
        <v>17</v>
      </c>
      <c r="L2281" s="54"/>
      <c r="M2281" s="279"/>
      <c r="N2281" s="278"/>
      <c r="O2281" s="278"/>
      <c r="P2281" s="278"/>
      <c r="Q2281" s="163"/>
      <c r="R2281" s="30"/>
      <c r="T2281" s="169"/>
      <c r="U2281" s="5"/>
      <c r="V2281" s="5"/>
      <c r="W2281" s="5"/>
    </row>
    <row r="2282" spans="1:23" ht="36.75" customHeight="1">
      <c r="A2282" s="306"/>
      <c r="B2282" s="315"/>
      <c r="C2282" s="309"/>
      <c r="D2282" s="312"/>
      <c r="E2282" s="318"/>
      <c r="F2282" s="318"/>
      <c r="G2282" s="318"/>
      <c r="H2282" s="318"/>
      <c r="I2282" s="294" t="s">
        <v>253</v>
      </c>
      <c r="J2282" s="306"/>
      <c r="K2282" s="295" t="s">
        <v>192</v>
      </c>
      <c r="L2282" s="54"/>
      <c r="M2282" s="279"/>
      <c r="N2282" s="278"/>
      <c r="O2282" s="278"/>
      <c r="P2282" s="278"/>
      <c r="Q2282" s="163"/>
      <c r="R2282" s="30"/>
      <c r="T2282" s="169"/>
      <c r="U2282" s="5"/>
      <c r="V2282" s="5"/>
      <c r="W2282" s="5"/>
    </row>
    <row r="2283" spans="1:23" ht="36.75" customHeight="1">
      <c r="A2283" s="307"/>
      <c r="B2283" s="316"/>
      <c r="C2283" s="309"/>
      <c r="D2283" s="312"/>
      <c r="E2283" s="318"/>
      <c r="F2283" s="318"/>
      <c r="G2283" s="318"/>
      <c r="H2283" s="318"/>
      <c r="I2283" s="298" t="s">
        <v>871</v>
      </c>
      <c r="J2283" s="306"/>
      <c r="K2283" s="300" t="s">
        <v>56</v>
      </c>
      <c r="L2283" s="54"/>
      <c r="M2283" s="279"/>
      <c r="N2283" s="278"/>
      <c r="O2283" s="278"/>
      <c r="P2283" s="278"/>
      <c r="Q2283" s="163"/>
      <c r="R2283" s="30"/>
      <c r="T2283" s="169"/>
      <c r="U2283" s="5"/>
      <c r="V2283" s="5"/>
      <c r="W2283" s="5"/>
    </row>
    <row r="2284" spans="1:23" ht="48">
      <c r="A2284" s="305">
        <v>6</v>
      </c>
      <c r="B2284" s="314" t="s">
        <v>872</v>
      </c>
      <c r="C2284" s="309"/>
      <c r="D2284" s="312"/>
      <c r="E2284" s="318"/>
      <c r="F2284" s="318"/>
      <c r="G2284" s="318"/>
      <c r="H2284" s="318"/>
      <c r="I2284" s="299" t="s">
        <v>121</v>
      </c>
      <c r="J2284" s="306"/>
      <c r="K2284" s="295" t="s">
        <v>51</v>
      </c>
      <c r="L2284" s="54"/>
      <c r="M2284" s="279"/>
      <c r="N2284" s="278"/>
      <c r="O2284" s="278"/>
      <c r="P2284" s="278"/>
      <c r="Q2284" s="163"/>
      <c r="R2284" s="30"/>
      <c r="T2284" s="169"/>
      <c r="U2284" s="5"/>
      <c r="V2284" s="5"/>
      <c r="W2284" s="5"/>
    </row>
    <row r="2285" spans="1:23" ht="24">
      <c r="A2285" s="306"/>
      <c r="B2285" s="315"/>
      <c r="C2285" s="309"/>
      <c r="D2285" s="312"/>
      <c r="E2285" s="318"/>
      <c r="F2285" s="318"/>
      <c r="G2285" s="318"/>
      <c r="H2285" s="318"/>
      <c r="I2285" s="298" t="s">
        <v>868</v>
      </c>
      <c r="J2285" s="306"/>
      <c r="K2285" s="297" t="s">
        <v>11</v>
      </c>
      <c r="L2285" s="54"/>
      <c r="M2285" s="279"/>
      <c r="N2285" s="278"/>
      <c r="O2285" s="278"/>
      <c r="P2285" s="278"/>
      <c r="Q2285" s="163"/>
      <c r="R2285" s="30"/>
      <c r="T2285" s="169"/>
      <c r="U2285" s="5"/>
      <c r="V2285" s="5"/>
      <c r="W2285" s="5"/>
    </row>
    <row r="2286" spans="1:23" ht="36">
      <c r="A2286" s="306"/>
      <c r="B2286" s="315"/>
      <c r="C2286" s="309"/>
      <c r="D2286" s="312"/>
      <c r="E2286" s="318"/>
      <c r="F2286" s="318"/>
      <c r="G2286" s="318"/>
      <c r="H2286" s="318"/>
      <c r="I2286" s="296" t="s">
        <v>33</v>
      </c>
      <c r="J2286" s="306"/>
      <c r="K2286" s="297" t="s">
        <v>40</v>
      </c>
      <c r="L2286" s="54"/>
      <c r="M2286" s="279"/>
      <c r="N2286" s="278"/>
      <c r="O2286" s="278"/>
      <c r="P2286" s="278"/>
      <c r="Q2286" s="163"/>
      <c r="R2286" s="30"/>
      <c r="T2286" s="169"/>
      <c r="U2286" s="5"/>
      <c r="V2286" s="5"/>
      <c r="W2286" s="5"/>
    </row>
    <row r="2287" spans="1:23" ht="36">
      <c r="A2287" s="306"/>
      <c r="B2287" s="315"/>
      <c r="C2287" s="309"/>
      <c r="D2287" s="312"/>
      <c r="E2287" s="318"/>
      <c r="F2287" s="318"/>
      <c r="G2287" s="318"/>
      <c r="H2287" s="318"/>
      <c r="I2287" s="298" t="s">
        <v>866</v>
      </c>
      <c r="J2287" s="306"/>
      <c r="K2287" s="297" t="s">
        <v>56</v>
      </c>
      <c r="L2287" s="54"/>
      <c r="M2287" s="279"/>
      <c r="N2287" s="278"/>
      <c r="O2287" s="278"/>
      <c r="P2287" s="278"/>
      <c r="Q2287" s="163"/>
      <c r="R2287" s="30"/>
      <c r="T2287" s="169"/>
      <c r="U2287" s="5"/>
      <c r="V2287" s="5"/>
      <c r="W2287" s="5"/>
    </row>
    <row r="2288" spans="1:23" ht="12">
      <c r="A2288" s="306"/>
      <c r="B2288" s="315"/>
      <c r="C2288" s="309"/>
      <c r="D2288" s="312"/>
      <c r="E2288" s="318"/>
      <c r="F2288" s="318"/>
      <c r="G2288" s="318"/>
      <c r="H2288" s="318"/>
      <c r="I2288" s="294" t="s">
        <v>873</v>
      </c>
      <c r="J2288" s="306"/>
      <c r="K2288" s="295" t="s">
        <v>11</v>
      </c>
      <c r="L2288" s="54"/>
      <c r="M2288" s="279"/>
      <c r="N2288" s="278"/>
      <c r="O2288" s="278"/>
      <c r="P2288" s="278"/>
      <c r="Q2288" s="163"/>
      <c r="R2288" s="30"/>
      <c r="T2288" s="169"/>
      <c r="U2288" s="5"/>
      <c r="V2288" s="5"/>
      <c r="W2288" s="5"/>
    </row>
    <row r="2289" spans="1:23" ht="24">
      <c r="A2289" s="306"/>
      <c r="B2289" s="315"/>
      <c r="C2289" s="309"/>
      <c r="D2289" s="312"/>
      <c r="E2289" s="318"/>
      <c r="F2289" s="318"/>
      <c r="G2289" s="318"/>
      <c r="H2289" s="318"/>
      <c r="I2289" s="296" t="s">
        <v>874</v>
      </c>
      <c r="J2289" s="306"/>
      <c r="K2289" s="297" t="s">
        <v>12</v>
      </c>
      <c r="L2289" s="54"/>
      <c r="M2289" s="279"/>
      <c r="N2289" s="278"/>
      <c r="O2289" s="278"/>
      <c r="P2289" s="278"/>
      <c r="Q2289" s="163"/>
      <c r="R2289" s="30"/>
      <c r="T2289" s="169"/>
      <c r="U2289" s="5"/>
      <c r="V2289" s="5"/>
      <c r="W2289" s="5"/>
    </row>
    <row r="2290" spans="1:23" ht="60">
      <c r="A2290" s="306"/>
      <c r="B2290" s="315"/>
      <c r="C2290" s="309"/>
      <c r="D2290" s="312"/>
      <c r="E2290" s="318"/>
      <c r="F2290" s="318"/>
      <c r="G2290" s="318"/>
      <c r="H2290" s="318"/>
      <c r="I2290" s="294" t="s">
        <v>365</v>
      </c>
      <c r="J2290" s="306"/>
      <c r="K2290" s="295" t="s">
        <v>191</v>
      </c>
      <c r="L2290" s="54"/>
      <c r="M2290" s="279"/>
      <c r="N2290" s="278"/>
      <c r="O2290" s="278"/>
      <c r="P2290" s="278"/>
      <c r="Q2290" s="163"/>
      <c r="R2290" s="30"/>
      <c r="T2290" s="169"/>
      <c r="U2290" s="5"/>
      <c r="V2290" s="5"/>
      <c r="W2290" s="5"/>
    </row>
    <row r="2291" spans="1:23" ht="36">
      <c r="A2291" s="306"/>
      <c r="B2291" s="315"/>
      <c r="C2291" s="309"/>
      <c r="D2291" s="312"/>
      <c r="E2291" s="318"/>
      <c r="F2291" s="318"/>
      <c r="G2291" s="318"/>
      <c r="H2291" s="318"/>
      <c r="I2291" s="298" t="s">
        <v>866</v>
      </c>
      <c r="J2291" s="306"/>
      <c r="K2291" s="297" t="s">
        <v>56</v>
      </c>
      <c r="L2291" s="54"/>
      <c r="M2291" s="279"/>
      <c r="N2291" s="278"/>
      <c r="O2291" s="278"/>
      <c r="P2291" s="278"/>
      <c r="Q2291" s="163"/>
      <c r="R2291" s="30"/>
      <c r="T2291" s="169"/>
      <c r="U2291" s="5"/>
      <c r="V2291" s="5"/>
      <c r="W2291" s="5"/>
    </row>
    <row r="2292" spans="1:23" ht="48">
      <c r="A2292" s="307"/>
      <c r="B2292" s="316"/>
      <c r="C2292" s="309"/>
      <c r="D2292" s="312"/>
      <c r="E2292" s="318"/>
      <c r="F2292" s="318"/>
      <c r="G2292" s="318"/>
      <c r="H2292" s="318"/>
      <c r="I2292" s="296" t="s">
        <v>18</v>
      </c>
      <c r="J2292" s="306"/>
      <c r="K2292" s="300" t="s">
        <v>17</v>
      </c>
      <c r="L2292" s="54"/>
      <c r="M2292" s="279"/>
      <c r="N2292" s="278"/>
      <c r="O2292" s="278"/>
      <c r="P2292" s="278"/>
      <c r="Q2292" s="163"/>
      <c r="R2292" s="30"/>
      <c r="T2292" s="169"/>
      <c r="U2292" s="5"/>
      <c r="V2292" s="5"/>
      <c r="W2292" s="5"/>
    </row>
    <row r="2293" spans="1:23" ht="48">
      <c r="A2293" s="305">
        <v>7</v>
      </c>
      <c r="B2293" s="314" t="s">
        <v>875</v>
      </c>
      <c r="C2293" s="309"/>
      <c r="D2293" s="312"/>
      <c r="E2293" s="318"/>
      <c r="F2293" s="318"/>
      <c r="G2293" s="318"/>
      <c r="H2293" s="318"/>
      <c r="I2293" s="299" t="s">
        <v>121</v>
      </c>
      <c r="J2293" s="306"/>
      <c r="K2293" s="295" t="s">
        <v>51</v>
      </c>
      <c r="L2293" s="54"/>
      <c r="M2293" s="279"/>
      <c r="N2293" s="278"/>
      <c r="O2293" s="278"/>
      <c r="P2293" s="278"/>
      <c r="Q2293" s="163"/>
      <c r="R2293" s="30"/>
      <c r="T2293" s="169"/>
      <c r="U2293" s="5"/>
      <c r="V2293" s="5"/>
      <c r="W2293" s="5"/>
    </row>
    <row r="2294" spans="1:23" ht="24">
      <c r="A2294" s="306"/>
      <c r="B2294" s="315"/>
      <c r="C2294" s="309"/>
      <c r="D2294" s="312"/>
      <c r="E2294" s="318"/>
      <c r="F2294" s="318"/>
      <c r="G2294" s="318"/>
      <c r="H2294" s="318"/>
      <c r="I2294" s="298" t="s">
        <v>876</v>
      </c>
      <c r="J2294" s="306"/>
      <c r="K2294" s="297" t="s">
        <v>11</v>
      </c>
      <c r="L2294" s="54"/>
      <c r="M2294" s="279"/>
      <c r="N2294" s="278"/>
      <c r="O2294" s="278"/>
      <c r="P2294" s="278"/>
      <c r="Q2294" s="163"/>
      <c r="R2294" s="30"/>
      <c r="T2294" s="169"/>
      <c r="U2294" s="5"/>
      <c r="V2294" s="5"/>
      <c r="W2294" s="5"/>
    </row>
    <row r="2295" spans="1:23" ht="60">
      <c r="A2295" s="306"/>
      <c r="B2295" s="315"/>
      <c r="C2295" s="309"/>
      <c r="D2295" s="312"/>
      <c r="E2295" s="318"/>
      <c r="F2295" s="318"/>
      <c r="G2295" s="318"/>
      <c r="H2295" s="318"/>
      <c r="I2295" s="299" t="s">
        <v>877</v>
      </c>
      <c r="J2295" s="306"/>
      <c r="K2295" s="295" t="s">
        <v>191</v>
      </c>
      <c r="L2295" s="54"/>
      <c r="M2295" s="279"/>
      <c r="N2295" s="278"/>
      <c r="O2295" s="278"/>
      <c r="P2295" s="278"/>
      <c r="Q2295" s="163"/>
      <c r="R2295" s="30"/>
      <c r="T2295" s="169"/>
      <c r="U2295" s="5"/>
      <c r="V2295" s="5"/>
      <c r="W2295" s="5"/>
    </row>
    <row r="2296" spans="1:23" ht="36">
      <c r="A2296" s="307"/>
      <c r="B2296" s="316"/>
      <c r="C2296" s="309"/>
      <c r="D2296" s="312"/>
      <c r="E2296" s="318"/>
      <c r="F2296" s="318"/>
      <c r="G2296" s="318"/>
      <c r="H2296" s="318"/>
      <c r="I2296" s="298" t="s">
        <v>878</v>
      </c>
      <c r="J2296" s="306"/>
      <c r="K2296" s="300" t="s">
        <v>17</v>
      </c>
      <c r="L2296" s="54"/>
      <c r="M2296" s="279"/>
      <c r="N2296" s="278"/>
      <c r="O2296" s="278"/>
      <c r="P2296" s="278"/>
      <c r="Q2296" s="163"/>
      <c r="R2296" s="30"/>
      <c r="T2296" s="169"/>
      <c r="U2296" s="5"/>
      <c r="V2296" s="5"/>
      <c r="W2296" s="5"/>
    </row>
    <row r="2297" spans="1:23" ht="48">
      <c r="A2297" s="305">
        <v>8</v>
      </c>
      <c r="B2297" s="314" t="s">
        <v>879</v>
      </c>
      <c r="C2297" s="309"/>
      <c r="D2297" s="312"/>
      <c r="E2297" s="318"/>
      <c r="F2297" s="318"/>
      <c r="G2297" s="318"/>
      <c r="H2297" s="318"/>
      <c r="I2297" s="294" t="s">
        <v>121</v>
      </c>
      <c r="J2297" s="306"/>
      <c r="K2297" s="301" t="s">
        <v>51</v>
      </c>
      <c r="L2297" s="54"/>
      <c r="M2297" s="279"/>
      <c r="N2297" s="278"/>
      <c r="O2297" s="278"/>
      <c r="P2297" s="278"/>
      <c r="Q2297" s="163"/>
      <c r="R2297" s="30"/>
      <c r="T2297" s="169"/>
      <c r="U2297" s="5"/>
      <c r="V2297" s="5"/>
      <c r="W2297" s="5"/>
    </row>
    <row r="2298" spans="1:23" ht="24">
      <c r="A2298" s="306"/>
      <c r="B2298" s="315"/>
      <c r="C2298" s="309"/>
      <c r="D2298" s="312"/>
      <c r="E2298" s="318"/>
      <c r="F2298" s="318"/>
      <c r="G2298" s="318"/>
      <c r="H2298" s="318"/>
      <c r="I2298" s="298" t="s">
        <v>868</v>
      </c>
      <c r="J2298" s="306"/>
      <c r="K2298" s="297" t="s">
        <v>11</v>
      </c>
      <c r="L2298" s="54"/>
      <c r="M2298" s="279"/>
      <c r="N2298" s="278"/>
      <c r="O2298" s="278"/>
      <c r="P2298" s="278"/>
      <c r="Q2298" s="163"/>
      <c r="R2298" s="30"/>
      <c r="T2298" s="169"/>
      <c r="U2298" s="5"/>
      <c r="V2298" s="5"/>
      <c r="W2298" s="5"/>
    </row>
    <row r="2299" spans="1:23" ht="24">
      <c r="A2299" s="306"/>
      <c r="B2299" s="315"/>
      <c r="C2299" s="309"/>
      <c r="D2299" s="312"/>
      <c r="E2299" s="318"/>
      <c r="F2299" s="318"/>
      <c r="G2299" s="318"/>
      <c r="H2299" s="318"/>
      <c r="I2299" s="296" t="s">
        <v>880</v>
      </c>
      <c r="J2299" s="306"/>
      <c r="K2299" s="302" t="s">
        <v>40</v>
      </c>
      <c r="L2299" s="54"/>
      <c r="M2299" s="279"/>
      <c r="N2299" s="278"/>
      <c r="O2299" s="278"/>
      <c r="P2299" s="278"/>
      <c r="Q2299" s="163"/>
      <c r="R2299" s="30"/>
      <c r="T2299" s="169"/>
      <c r="U2299" s="5"/>
      <c r="V2299" s="5"/>
      <c r="W2299" s="5"/>
    </row>
    <row r="2300" spans="1:23" ht="36">
      <c r="A2300" s="306"/>
      <c r="B2300" s="315"/>
      <c r="C2300" s="309"/>
      <c r="D2300" s="312"/>
      <c r="E2300" s="318"/>
      <c r="F2300" s="318"/>
      <c r="G2300" s="318"/>
      <c r="H2300" s="318"/>
      <c r="I2300" s="296" t="s">
        <v>866</v>
      </c>
      <c r="J2300" s="306"/>
      <c r="K2300" s="302" t="s">
        <v>56</v>
      </c>
      <c r="L2300" s="54"/>
      <c r="M2300" s="279"/>
      <c r="N2300" s="278"/>
      <c r="O2300" s="278"/>
      <c r="P2300" s="278"/>
      <c r="Q2300" s="163"/>
      <c r="R2300" s="30"/>
      <c r="T2300" s="169"/>
      <c r="U2300" s="5"/>
      <c r="V2300" s="5"/>
      <c r="W2300" s="5"/>
    </row>
    <row r="2301" spans="1:23" ht="60">
      <c r="A2301" s="306"/>
      <c r="B2301" s="315"/>
      <c r="C2301" s="309"/>
      <c r="D2301" s="312"/>
      <c r="E2301" s="318"/>
      <c r="F2301" s="318"/>
      <c r="G2301" s="318"/>
      <c r="H2301" s="318"/>
      <c r="I2301" s="299" t="s">
        <v>881</v>
      </c>
      <c r="J2301" s="306"/>
      <c r="K2301" s="301" t="s">
        <v>191</v>
      </c>
      <c r="L2301" s="54"/>
      <c r="M2301" s="279"/>
      <c r="N2301" s="278"/>
      <c r="O2301" s="278"/>
      <c r="P2301" s="278"/>
      <c r="Q2301" s="163"/>
      <c r="R2301" s="30"/>
      <c r="T2301" s="169"/>
      <c r="U2301" s="5"/>
      <c r="V2301" s="5"/>
      <c r="W2301" s="5"/>
    </row>
    <row r="2302" spans="1:23" ht="24">
      <c r="A2302" s="306"/>
      <c r="B2302" s="315"/>
      <c r="C2302" s="309"/>
      <c r="D2302" s="312"/>
      <c r="E2302" s="318"/>
      <c r="F2302" s="318"/>
      <c r="G2302" s="318"/>
      <c r="H2302" s="318"/>
      <c r="I2302" s="296" t="s">
        <v>880</v>
      </c>
      <c r="J2302" s="306"/>
      <c r="K2302" s="302" t="s">
        <v>40</v>
      </c>
      <c r="L2302" s="54"/>
      <c r="M2302" s="279"/>
      <c r="N2302" s="278"/>
      <c r="O2302" s="278"/>
      <c r="P2302" s="278"/>
      <c r="Q2302" s="163"/>
      <c r="R2302" s="30"/>
      <c r="T2302" s="169"/>
      <c r="U2302" s="5"/>
      <c r="V2302" s="5"/>
      <c r="W2302" s="5"/>
    </row>
    <row r="2303" spans="1:23" ht="36">
      <c r="A2303" s="306"/>
      <c r="B2303" s="315"/>
      <c r="C2303" s="309"/>
      <c r="D2303" s="312"/>
      <c r="E2303" s="318"/>
      <c r="F2303" s="318"/>
      <c r="G2303" s="318"/>
      <c r="H2303" s="318"/>
      <c r="I2303" s="296" t="s">
        <v>866</v>
      </c>
      <c r="J2303" s="306"/>
      <c r="K2303" s="302" t="s">
        <v>56</v>
      </c>
      <c r="L2303" s="54"/>
      <c r="M2303" s="279"/>
      <c r="N2303" s="278"/>
      <c r="O2303" s="278"/>
      <c r="P2303" s="278"/>
      <c r="Q2303" s="163"/>
      <c r="R2303" s="30"/>
      <c r="T2303" s="169"/>
      <c r="U2303" s="5"/>
      <c r="V2303" s="5"/>
      <c r="W2303" s="5"/>
    </row>
    <row r="2304" spans="1:23" ht="36">
      <c r="A2304" s="307"/>
      <c r="B2304" s="316"/>
      <c r="C2304" s="309"/>
      <c r="D2304" s="312"/>
      <c r="E2304" s="318"/>
      <c r="F2304" s="318"/>
      <c r="G2304" s="318"/>
      <c r="H2304" s="318"/>
      <c r="I2304" s="303" t="s">
        <v>878</v>
      </c>
      <c r="J2304" s="306"/>
      <c r="K2304" s="304" t="s">
        <v>17</v>
      </c>
      <c r="L2304" s="54"/>
      <c r="M2304" s="279"/>
      <c r="N2304" s="278"/>
      <c r="O2304" s="278"/>
      <c r="P2304" s="278"/>
      <c r="Q2304" s="163"/>
      <c r="R2304" s="30"/>
      <c r="T2304" s="169"/>
      <c r="U2304" s="5"/>
      <c r="V2304" s="5"/>
      <c r="W2304" s="5"/>
    </row>
    <row r="2305" spans="1:23" ht="48">
      <c r="A2305" s="305">
        <v>9</v>
      </c>
      <c r="B2305" s="314" t="s">
        <v>882</v>
      </c>
      <c r="C2305" s="309"/>
      <c r="D2305" s="312"/>
      <c r="E2305" s="318"/>
      <c r="F2305" s="318"/>
      <c r="G2305" s="318"/>
      <c r="H2305" s="318"/>
      <c r="I2305" s="294" t="s">
        <v>121</v>
      </c>
      <c r="J2305" s="306"/>
      <c r="K2305" s="301" t="s">
        <v>51</v>
      </c>
      <c r="L2305" s="54"/>
      <c r="M2305" s="279"/>
      <c r="N2305" s="278"/>
      <c r="O2305" s="278"/>
      <c r="P2305" s="278"/>
      <c r="Q2305" s="163"/>
      <c r="R2305" s="30"/>
      <c r="T2305" s="169"/>
      <c r="U2305" s="5"/>
      <c r="V2305" s="5"/>
      <c r="W2305" s="5"/>
    </row>
    <row r="2306" spans="1:23" ht="24">
      <c r="A2306" s="306"/>
      <c r="B2306" s="315"/>
      <c r="C2306" s="309"/>
      <c r="D2306" s="312"/>
      <c r="E2306" s="318"/>
      <c r="F2306" s="318"/>
      <c r="G2306" s="318"/>
      <c r="H2306" s="318"/>
      <c r="I2306" s="298" t="s">
        <v>868</v>
      </c>
      <c r="J2306" s="306"/>
      <c r="K2306" s="297" t="s">
        <v>11</v>
      </c>
      <c r="L2306" s="54"/>
      <c r="M2306" s="279"/>
      <c r="N2306" s="278"/>
      <c r="O2306" s="278"/>
      <c r="P2306" s="278"/>
      <c r="Q2306" s="163"/>
      <c r="R2306" s="30"/>
      <c r="T2306" s="169"/>
      <c r="U2306" s="5"/>
      <c r="V2306" s="5"/>
      <c r="W2306" s="5"/>
    </row>
    <row r="2307" spans="1:23" ht="24">
      <c r="A2307" s="306"/>
      <c r="B2307" s="315"/>
      <c r="C2307" s="309"/>
      <c r="D2307" s="312"/>
      <c r="E2307" s="318"/>
      <c r="F2307" s="318"/>
      <c r="G2307" s="318"/>
      <c r="H2307" s="318"/>
      <c r="I2307" s="296" t="s">
        <v>880</v>
      </c>
      <c r="J2307" s="306"/>
      <c r="K2307" s="302" t="s">
        <v>40</v>
      </c>
      <c r="L2307" s="54"/>
      <c r="M2307" s="279"/>
      <c r="N2307" s="278"/>
      <c r="O2307" s="278"/>
      <c r="P2307" s="278"/>
      <c r="Q2307" s="163"/>
      <c r="R2307" s="30"/>
      <c r="T2307" s="169"/>
      <c r="U2307" s="5"/>
      <c r="V2307" s="5"/>
      <c r="W2307" s="5"/>
    </row>
    <row r="2308" spans="1:23" ht="36">
      <c r="A2308" s="306"/>
      <c r="B2308" s="315"/>
      <c r="C2308" s="309"/>
      <c r="D2308" s="312"/>
      <c r="E2308" s="318"/>
      <c r="F2308" s="318"/>
      <c r="G2308" s="318"/>
      <c r="H2308" s="318"/>
      <c r="I2308" s="296" t="s">
        <v>866</v>
      </c>
      <c r="J2308" s="306"/>
      <c r="K2308" s="302" t="s">
        <v>56</v>
      </c>
      <c r="L2308" s="54"/>
      <c r="M2308" s="279"/>
      <c r="N2308" s="278"/>
      <c r="O2308" s="278"/>
      <c r="P2308" s="278"/>
      <c r="Q2308" s="163"/>
      <c r="R2308" s="30"/>
      <c r="T2308" s="169"/>
      <c r="U2308" s="5"/>
      <c r="V2308" s="5"/>
      <c r="W2308" s="5"/>
    </row>
    <row r="2309" spans="1:23" ht="60">
      <c r="A2309" s="306"/>
      <c r="B2309" s="315"/>
      <c r="C2309" s="309"/>
      <c r="D2309" s="312"/>
      <c r="E2309" s="318"/>
      <c r="F2309" s="318"/>
      <c r="G2309" s="318"/>
      <c r="H2309" s="318"/>
      <c r="I2309" s="299" t="s">
        <v>881</v>
      </c>
      <c r="J2309" s="306"/>
      <c r="K2309" s="301" t="s">
        <v>191</v>
      </c>
      <c r="L2309" s="54"/>
      <c r="M2309" s="279"/>
      <c r="N2309" s="278"/>
      <c r="O2309" s="278"/>
      <c r="P2309" s="278"/>
      <c r="Q2309" s="163"/>
      <c r="R2309" s="30"/>
      <c r="T2309" s="169"/>
      <c r="U2309" s="5"/>
      <c r="V2309" s="5"/>
      <c r="W2309" s="5"/>
    </row>
    <row r="2310" spans="1:23" ht="24">
      <c r="A2310" s="306"/>
      <c r="B2310" s="315"/>
      <c r="C2310" s="309"/>
      <c r="D2310" s="312"/>
      <c r="E2310" s="318"/>
      <c r="F2310" s="318"/>
      <c r="G2310" s="318"/>
      <c r="H2310" s="318"/>
      <c r="I2310" s="296" t="s">
        <v>880</v>
      </c>
      <c r="J2310" s="306"/>
      <c r="K2310" s="302" t="s">
        <v>40</v>
      </c>
      <c r="L2310" s="54"/>
      <c r="M2310" s="279"/>
      <c r="N2310" s="278"/>
      <c r="O2310" s="278"/>
      <c r="P2310" s="278"/>
      <c r="Q2310" s="163"/>
      <c r="R2310" s="30"/>
      <c r="T2310" s="169"/>
      <c r="U2310" s="5"/>
      <c r="V2310" s="5"/>
      <c r="W2310" s="5"/>
    </row>
    <row r="2311" spans="1:23" ht="36">
      <c r="A2311" s="307"/>
      <c r="B2311" s="316"/>
      <c r="C2311" s="310"/>
      <c r="D2311" s="313"/>
      <c r="E2311" s="319"/>
      <c r="F2311" s="319"/>
      <c r="G2311" s="319"/>
      <c r="H2311" s="319"/>
      <c r="I2311" s="296" t="s">
        <v>866</v>
      </c>
      <c r="J2311" s="307"/>
      <c r="K2311" s="302" t="s">
        <v>56</v>
      </c>
      <c r="L2311" s="54"/>
      <c r="M2311" s="279"/>
      <c r="N2311" s="278"/>
      <c r="O2311" s="278"/>
      <c r="P2311" s="278"/>
      <c r="Q2311" s="163"/>
      <c r="R2311" s="30"/>
      <c r="T2311" s="169"/>
      <c r="U2311" s="5"/>
      <c r="V2311" s="5"/>
      <c r="W2311" s="5"/>
    </row>
    <row r="2312" spans="1:23" ht="63">
      <c r="A2312" s="23">
        <v>2</v>
      </c>
      <c r="B2312" s="60"/>
      <c r="C2312" s="24" t="s">
        <v>378</v>
      </c>
      <c r="D2312" s="24" t="s">
        <v>15</v>
      </c>
      <c r="E2312" s="25" t="s">
        <v>561</v>
      </c>
      <c r="F2312" s="23" t="s">
        <v>379</v>
      </c>
      <c r="G2312" s="23" t="s">
        <v>20</v>
      </c>
      <c r="H2312" s="23" t="s">
        <v>20</v>
      </c>
      <c r="I2312" s="83"/>
      <c r="J2312" s="141"/>
      <c r="K2312" s="84"/>
      <c r="L2312" s="117"/>
      <c r="M2312" s="117"/>
      <c r="N2312" s="117">
        <f>N2313+N2316+N2320+N2323+N2328+N2329+N2331+N2332+N2333+N2334+N2337+N2342+N2330</f>
        <v>66748.800000000003</v>
      </c>
      <c r="O2312" s="117">
        <f>O2313+O2316+O2320+O2323+O2328+O2329+O2331+O2332+O2333+O2334+O2337+O2342+O2330</f>
        <v>96.494561476900003</v>
      </c>
      <c r="P2312" s="117">
        <f>P2313+P2316+P2320+P2323+P2328+P2329+P2331+P2332+P2333+P2334+P2337+P2342+P2330</f>
        <v>43.606619899999998</v>
      </c>
      <c r="Q2312" s="117">
        <f>P2312+O2312+N2312+M2312+L2312</f>
        <v>66888.901181376903</v>
      </c>
      <c r="R2312" s="145"/>
      <c r="S2312" s="239"/>
    </row>
    <row r="2313" spans="1:23" s="8" customFormat="1" ht="64.5" customHeight="1">
      <c r="A2313" s="343">
        <v>1</v>
      </c>
      <c r="B2313" s="366" t="s">
        <v>376</v>
      </c>
      <c r="C2313" s="366" t="s">
        <v>378</v>
      </c>
      <c r="D2313" s="366" t="s">
        <v>15</v>
      </c>
      <c r="E2313" s="366" t="s">
        <v>561</v>
      </c>
      <c r="F2313" s="343" t="s">
        <v>886</v>
      </c>
      <c r="G2313" s="343" t="s">
        <v>20</v>
      </c>
      <c r="H2313" s="343" t="s">
        <v>20</v>
      </c>
      <c r="I2313" s="115" t="s">
        <v>533</v>
      </c>
      <c r="J2313" s="343">
        <v>279</v>
      </c>
      <c r="K2313" s="68" t="s">
        <v>10</v>
      </c>
      <c r="L2313" s="89"/>
      <c r="M2313" s="89"/>
      <c r="N2313" s="89">
        <f>N2314+N2315</f>
        <v>350.81</v>
      </c>
      <c r="O2313" s="89">
        <f t="shared" ref="O2313:P2313" si="393">O2314+O2315</f>
        <v>0.36904362210000002</v>
      </c>
      <c r="P2313" s="89">
        <f t="shared" si="393"/>
        <v>0.17407790000000001</v>
      </c>
      <c r="Q2313" s="30">
        <f t="shared" ref="Q2313:Q2323" si="394">P2313+O2313</f>
        <v>0.54312152210000009</v>
      </c>
      <c r="R2313" s="144"/>
      <c r="S2313" s="240"/>
    </row>
    <row r="2314" spans="1:23" ht="22.5">
      <c r="A2314" s="344"/>
      <c r="B2314" s="367"/>
      <c r="C2314" s="367"/>
      <c r="D2314" s="367"/>
      <c r="E2314" s="367"/>
      <c r="F2314" s="344"/>
      <c r="G2314" s="344"/>
      <c r="H2314" s="344"/>
      <c r="I2314" s="67" t="s">
        <v>16</v>
      </c>
      <c r="J2314" s="344"/>
      <c r="K2314" s="69" t="s">
        <v>12</v>
      </c>
      <c r="L2314" s="45"/>
      <c r="M2314" s="45"/>
      <c r="N2314" s="45"/>
      <c r="O2314" s="90"/>
      <c r="P2314" s="90">
        <v>0.17407790000000001</v>
      </c>
      <c r="Q2314" s="30">
        <f t="shared" si="394"/>
        <v>0.17407790000000001</v>
      </c>
      <c r="R2314" s="150"/>
      <c r="S2314" s="239"/>
    </row>
    <row r="2315" spans="1:23" ht="33.75">
      <c r="A2315" s="344"/>
      <c r="B2315" s="367"/>
      <c r="C2315" s="367"/>
      <c r="D2315" s="367"/>
      <c r="E2315" s="367"/>
      <c r="F2315" s="344"/>
      <c r="G2315" s="344"/>
      <c r="H2315" s="344"/>
      <c r="I2315" s="67" t="s">
        <v>108</v>
      </c>
      <c r="J2315" s="344"/>
      <c r="K2315" s="69" t="s">
        <v>132</v>
      </c>
      <c r="L2315" s="45"/>
      <c r="M2315" s="45"/>
      <c r="N2315" s="45">
        <v>350.81</v>
      </c>
      <c r="O2315" s="90">
        <v>0.36904362210000002</v>
      </c>
      <c r="P2315" s="90"/>
      <c r="Q2315" s="30">
        <f t="shared" si="394"/>
        <v>0.36904362210000002</v>
      </c>
      <c r="R2315" s="150"/>
      <c r="S2315" s="239"/>
    </row>
    <row r="2316" spans="1:23" s="8" customFormat="1" ht="52.5">
      <c r="A2316" s="344"/>
      <c r="B2316" s="367"/>
      <c r="C2316" s="367"/>
      <c r="D2316" s="367"/>
      <c r="E2316" s="367"/>
      <c r="F2316" s="344"/>
      <c r="G2316" s="344"/>
      <c r="H2316" s="344"/>
      <c r="I2316" s="115" t="s">
        <v>373</v>
      </c>
      <c r="J2316" s="344"/>
      <c r="K2316" s="68" t="s">
        <v>172</v>
      </c>
      <c r="L2316" s="89"/>
      <c r="M2316" s="89"/>
      <c r="N2316" s="89">
        <f>N2317+N2319</f>
        <v>3117.4540000000002</v>
      </c>
      <c r="O2316" s="89">
        <f>O2317+O2319</f>
        <v>1.2958238549000001</v>
      </c>
      <c r="P2316" s="89"/>
      <c r="Q2316" s="30">
        <f t="shared" si="394"/>
        <v>1.2958238549000001</v>
      </c>
      <c r="R2316" s="144"/>
      <c r="S2316" s="240"/>
    </row>
    <row r="2317" spans="1:23" ht="22.5">
      <c r="A2317" s="344"/>
      <c r="B2317" s="367"/>
      <c r="C2317" s="367"/>
      <c r="D2317" s="367"/>
      <c r="E2317" s="367"/>
      <c r="F2317" s="344"/>
      <c r="G2317" s="344"/>
      <c r="H2317" s="344"/>
      <c r="I2317" s="67" t="s">
        <v>181</v>
      </c>
      <c r="J2317" s="344"/>
      <c r="K2317" s="69" t="s">
        <v>11</v>
      </c>
      <c r="L2317" s="45"/>
      <c r="M2317" s="45"/>
      <c r="N2317" s="45"/>
      <c r="O2317" s="90">
        <v>0.93929385489999995</v>
      </c>
      <c r="P2317" s="90"/>
      <c r="Q2317" s="30">
        <f t="shared" si="394"/>
        <v>0.93929385489999995</v>
      </c>
      <c r="R2317" s="150"/>
      <c r="S2317" s="239"/>
    </row>
    <row r="2318" spans="1:23" ht="22.5">
      <c r="A2318" s="344"/>
      <c r="B2318" s="367"/>
      <c r="C2318" s="367"/>
      <c r="D2318" s="367"/>
      <c r="E2318" s="367"/>
      <c r="F2318" s="344"/>
      <c r="G2318" s="344"/>
      <c r="H2318" s="344"/>
      <c r="I2318" s="67" t="s">
        <v>16</v>
      </c>
      <c r="J2318" s="344"/>
      <c r="K2318" s="69" t="s">
        <v>12</v>
      </c>
      <c r="L2318" s="45"/>
      <c r="M2318" s="45"/>
      <c r="N2318" s="45"/>
      <c r="O2318" s="90">
        <v>0.277057</v>
      </c>
      <c r="P2318" s="90"/>
      <c r="Q2318" s="30">
        <f t="shared" si="394"/>
        <v>0.277057</v>
      </c>
      <c r="R2318" s="150"/>
      <c r="S2318" s="239"/>
    </row>
    <row r="2319" spans="1:23" ht="33.75">
      <c r="A2319" s="344"/>
      <c r="B2319" s="367"/>
      <c r="C2319" s="367"/>
      <c r="D2319" s="367"/>
      <c r="E2319" s="367"/>
      <c r="F2319" s="344"/>
      <c r="G2319" s="344"/>
      <c r="H2319" s="344"/>
      <c r="I2319" s="67" t="s">
        <v>305</v>
      </c>
      <c r="J2319" s="344"/>
      <c r="K2319" s="69" t="s">
        <v>134</v>
      </c>
      <c r="L2319" s="45"/>
      <c r="M2319" s="45"/>
      <c r="N2319" s="45">
        <v>3117.4540000000002</v>
      </c>
      <c r="O2319" s="90">
        <v>0.35653000000000001</v>
      </c>
      <c r="P2319" s="90"/>
      <c r="Q2319" s="30">
        <f t="shared" si="394"/>
        <v>0.35653000000000001</v>
      </c>
      <c r="R2319" s="150"/>
      <c r="S2319" s="239"/>
    </row>
    <row r="2320" spans="1:23" ht="84">
      <c r="A2320" s="344"/>
      <c r="B2320" s="367"/>
      <c r="C2320" s="367"/>
      <c r="D2320" s="367"/>
      <c r="E2320" s="367"/>
      <c r="F2320" s="344"/>
      <c r="G2320" s="344"/>
      <c r="H2320" s="344"/>
      <c r="I2320" s="115" t="s">
        <v>534</v>
      </c>
      <c r="J2320" s="344"/>
      <c r="K2320" s="68" t="s">
        <v>56</v>
      </c>
      <c r="L2320" s="45"/>
      <c r="M2320" s="45"/>
      <c r="N2320" s="89">
        <f>N2322+N2321</f>
        <v>1791.0450000000001</v>
      </c>
      <c r="O2320" s="89">
        <f>O2322+O2321</f>
        <v>3.262451</v>
      </c>
      <c r="P2320" s="89">
        <f>P2322+P2321</f>
        <v>1.2989329999999999</v>
      </c>
      <c r="Q2320" s="30">
        <f t="shared" si="394"/>
        <v>4.5613840000000003</v>
      </c>
      <c r="R2320" s="150"/>
      <c r="S2320" s="239"/>
    </row>
    <row r="2321" spans="1:19">
      <c r="A2321" s="344"/>
      <c r="B2321" s="367"/>
      <c r="C2321" s="367"/>
      <c r="D2321" s="367"/>
      <c r="E2321" s="367"/>
      <c r="F2321" s="344"/>
      <c r="G2321" s="344"/>
      <c r="H2321" s="344"/>
      <c r="I2321" s="128" t="s">
        <v>16</v>
      </c>
      <c r="J2321" s="344"/>
      <c r="K2321" s="69" t="s">
        <v>12</v>
      </c>
      <c r="L2321" s="45"/>
      <c r="M2321" s="45"/>
      <c r="N2321" s="45"/>
      <c r="O2321" s="89"/>
      <c r="P2321" s="90">
        <v>1.2989329999999999</v>
      </c>
      <c r="Q2321" s="30">
        <f t="shared" si="394"/>
        <v>1.2989329999999999</v>
      </c>
      <c r="R2321" s="150"/>
      <c r="S2321" s="239"/>
    </row>
    <row r="2322" spans="1:19" ht="33.75">
      <c r="A2322" s="344"/>
      <c r="B2322" s="367"/>
      <c r="C2322" s="367"/>
      <c r="D2322" s="367"/>
      <c r="E2322" s="367"/>
      <c r="F2322" s="344"/>
      <c r="G2322" s="344"/>
      <c r="H2322" s="344"/>
      <c r="I2322" s="67" t="s">
        <v>108</v>
      </c>
      <c r="J2322" s="344"/>
      <c r="K2322" s="69" t="s">
        <v>132</v>
      </c>
      <c r="L2322" s="45"/>
      <c r="M2322" s="45"/>
      <c r="N2322" s="45">
        <v>1791.0450000000001</v>
      </c>
      <c r="O2322" s="90">
        <v>3.262451</v>
      </c>
      <c r="P2322" s="90"/>
      <c r="Q2322" s="30">
        <f t="shared" si="394"/>
        <v>3.262451</v>
      </c>
      <c r="R2322" s="150"/>
      <c r="S2322" s="239"/>
    </row>
    <row r="2323" spans="1:19" s="8" customFormat="1" ht="52.5">
      <c r="A2323" s="344"/>
      <c r="B2323" s="367"/>
      <c r="C2323" s="367"/>
      <c r="D2323" s="367"/>
      <c r="E2323" s="367"/>
      <c r="F2323" s="344"/>
      <c r="G2323" s="344"/>
      <c r="H2323" s="344"/>
      <c r="I2323" s="115" t="s">
        <v>539</v>
      </c>
      <c r="J2323" s="344"/>
      <c r="K2323" s="68" t="s">
        <v>143</v>
      </c>
      <c r="L2323" s="42"/>
      <c r="M2323" s="42"/>
      <c r="N2323" s="89">
        <f>N2325+N2324</f>
        <v>1179.0430000000001</v>
      </c>
      <c r="O2323" s="89">
        <f>O2325</f>
        <v>4</v>
      </c>
      <c r="P2323" s="89">
        <f>P2325</f>
        <v>0.68113800000000002</v>
      </c>
      <c r="Q2323" s="30">
        <f t="shared" si="394"/>
        <v>4.6811379999999998</v>
      </c>
      <c r="R2323" s="144"/>
      <c r="S2323" s="240"/>
    </row>
    <row r="2324" spans="1:19" s="8" customFormat="1" ht="12">
      <c r="A2324" s="344"/>
      <c r="B2324" s="367"/>
      <c r="C2324" s="367"/>
      <c r="D2324" s="367"/>
      <c r="E2324" s="367"/>
      <c r="F2324" s="344"/>
      <c r="G2324" s="344"/>
      <c r="H2324" s="344"/>
      <c r="I2324" s="137" t="s">
        <v>562</v>
      </c>
      <c r="J2324" s="344"/>
      <c r="K2324" s="68" t="s">
        <v>31</v>
      </c>
      <c r="L2324" s="42"/>
      <c r="M2324" s="42"/>
      <c r="N2324" s="89">
        <v>978.04300000000001</v>
      </c>
      <c r="O2324" s="89"/>
      <c r="P2324" s="89"/>
      <c r="Q2324" s="30"/>
      <c r="R2324" s="144"/>
      <c r="S2324" s="240"/>
    </row>
    <row r="2325" spans="1:19" ht="48">
      <c r="A2325" s="344"/>
      <c r="B2325" s="367"/>
      <c r="C2325" s="367"/>
      <c r="D2325" s="367"/>
      <c r="E2325" s="367"/>
      <c r="F2325" s="344"/>
      <c r="G2325" s="344"/>
      <c r="H2325" s="344"/>
      <c r="I2325" s="137" t="s">
        <v>537</v>
      </c>
      <c r="J2325" s="344"/>
      <c r="K2325" s="69" t="s">
        <v>56</v>
      </c>
      <c r="L2325" s="45"/>
      <c r="M2325" s="45"/>
      <c r="N2325" s="45">
        <v>201</v>
      </c>
      <c r="O2325" s="90">
        <v>4</v>
      </c>
      <c r="P2325" s="90">
        <v>0.68113800000000002</v>
      </c>
      <c r="Q2325" s="30">
        <f t="shared" ref="Q2325:Q2342" si="395">P2325+O2325</f>
        <v>4.6811379999999998</v>
      </c>
      <c r="R2325" s="150"/>
      <c r="S2325" s="239"/>
    </row>
    <row r="2326" spans="1:19" s="8" customFormat="1" ht="105">
      <c r="A2326" s="344"/>
      <c r="B2326" s="367"/>
      <c r="C2326" s="367"/>
      <c r="D2326" s="367"/>
      <c r="E2326" s="367"/>
      <c r="F2326" s="344"/>
      <c r="G2326" s="344"/>
      <c r="H2326" s="344"/>
      <c r="I2326" s="115" t="s">
        <v>542</v>
      </c>
      <c r="J2326" s="344"/>
      <c r="K2326" s="68" t="s">
        <v>145</v>
      </c>
      <c r="L2326" s="42"/>
      <c r="M2326" s="42"/>
      <c r="N2326" s="42"/>
      <c r="O2326" s="89"/>
      <c r="P2326" s="89">
        <f>P2327</f>
        <v>0.57642199999999999</v>
      </c>
      <c r="Q2326" s="30">
        <f t="shared" si="395"/>
        <v>0.57642199999999999</v>
      </c>
      <c r="R2326" s="144"/>
      <c r="S2326" s="240"/>
    </row>
    <row r="2327" spans="1:19" ht="22.5">
      <c r="A2327" s="344"/>
      <c r="B2327" s="367"/>
      <c r="C2327" s="367"/>
      <c r="D2327" s="367"/>
      <c r="E2327" s="367"/>
      <c r="F2327" s="344"/>
      <c r="G2327" s="344"/>
      <c r="H2327" s="344"/>
      <c r="I2327" s="67" t="s">
        <v>16</v>
      </c>
      <c r="J2327" s="344"/>
      <c r="K2327" s="69" t="s">
        <v>12</v>
      </c>
      <c r="L2327" s="45"/>
      <c r="M2327" s="45"/>
      <c r="N2327" s="45"/>
      <c r="O2327" s="90"/>
      <c r="P2327" s="90">
        <v>0.57642199999999999</v>
      </c>
      <c r="Q2327" s="30">
        <f t="shared" si="395"/>
        <v>0.57642199999999999</v>
      </c>
      <c r="R2327" s="150"/>
      <c r="S2327" s="239"/>
    </row>
    <row r="2328" spans="1:19" s="8" customFormat="1" ht="52.5">
      <c r="A2328" s="344"/>
      <c r="B2328" s="367"/>
      <c r="C2328" s="367"/>
      <c r="D2328" s="367"/>
      <c r="E2328" s="367"/>
      <c r="F2328" s="344"/>
      <c r="G2328" s="344"/>
      <c r="H2328" s="344"/>
      <c r="I2328" s="115" t="s">
        <v>538</v>
      </c>
      <c r="J2328" s="344"/>
      <c r="K2328" s="68" t="s">
        <v>271</v>
      </c>
      <c r="L2328" s="42"/>
      <c r="M2328" s="42"/>
      <c r="N2328" s="42">
        <v>1085.2560000000001</v>
      </c>
      <c r="O2328" s="89">
        <v>0.52173799990000003</v>
      </c>
      <c r="P2328" s="89">
        <v>0.41</v>
      </c>
      <c r="Q2328" s="30">
        <f t="shared" si="395"/>
        <v>0.93173799989999995</v>
      </c>
      <c r="R2328" s="144"/>
      <c r="S2328" s="240"/>
    </row>
    <row r="2329" spans="1:19" s="8" customFormat="1" ht="63">
      <c r="A2329" s="344"/>
      <c r="B2329" s="367"/>
      <c r="C2329" s="367"/>
      <c r="D2329" s="367"/>
      <c r="E2329" s="367"/>
      <c r="F2329" s="344"/>
      <c r="G2329" s="344"/>
      <c r="H2329" s="344"/>
      <c r="I2329" s="115" t="s">
        <v>541</v>
      </c>
      <c r="J2329" s="344"/>
      <c r="K2329" s="68" t="s">
        <v>540</v>
      </c>
      <c r="L2329" s="42"/>
      <c r="M2329" s="42"/>
      <c r="N2329" s="42">
        <v>3251.4520000000002</v>
      </c>
      <c r="O2329" s="89">
        <v>0.95536399999999999</v>
      </c>
      <c r="P2329" s="89">
        <v>1.573285</v>
      </c>
      <c r="Q2329" s="30">
        <f t="shared" si="395"/>
        <v>2.5286490000000001</v>
      </c>
      <c r="R2329" s="144"/>
      <c r="S2329" s="240"/>
    </row>
    <row r="2330" spans="1:19" s="8" customFormat="1" ht="72">
      <c r="A2330" s="344"/>
      <c r="B2330" s="367"/>
      <c r="C2330" s="367"/>
      <c r="D2330" s="367"/>
      <c r="E2330" s="367"/>
      <c r="F2330" s="344"/>
      <c r="G2330" s="344"/>
      <c r="H2330" s="344"/>
      <c r="I2330" s="138" t="s">
        <v>563</v>
      </c>
      <c r="J2330" s="344"/>
      <c r="K2330" s="68" t="s">
        <v>564</v>
      </c>
      <c r="L2330" s="42"/>
      <c r="M2330" s="42"/>
      <c r="N2330" s="42">
        <v>2197.89</v>
      </c>
      <c r="O2330" s="89"/>
      <c r="P2330" s="89"/>
      <c r="Q2330" s="30">
        <f t="shared" si="395"/>
        <v>0</v>
      </c>
      <c r="R2330" s="144"/>
      <c r="S2330" s="240"/>
    </row>
    <row r="2331" spans="1:19" s="8" customFormat="1" ht="63">
      <c r="A2331" s="344"/>
      <c r="B2331" s="367"/>
      <c r="C2331" s="367"/>
      <c r="D2331" s="367"/>
      <c r="E2331" s="367"/>
      <c r="F2331" s="344"/>
      <c r="G2331" s="344"/>
      <c r="H2331" s="344"/>
      <c r="I2331" s="115" t="s">
        <v>535</v>
      </c>
      <c r="J2331" s="344"/>
      <c r="K2331" s="68" t="s">
        <v>47</v>
      </c>
      <c r="L2331" s="42"/>
      <c r="M2331" s="42"/>
      <c r="N2331" s="42"/>
      <c r="O2331" s="89">
        <v>7.4999999999999997E-2</v>
      </c>
      <c r="P2331" s="89"/>
      <c r="Q2331" s="30">
        <f t="shared" si="395"/>
        <v>7.4999999999999997E-2</v>
      </c>
      <c r="R2331" s="144"/>
      <c r="S2331" s="240"/>
    </row>
    <row r="2332" spans="1:19" s="8" customFormat="1" ht="42">
      <c r="A2332" s="344"/>
      <c r="B2332" s="367"/>
      <c r="C2332" s="367"/>
      <c r="D2332" s="367"/>
      <c r="E2332" s="367"/>
      <c r="F2332" s="344"/>
      <c r="G2332" s="344"/>
      <c r="H2332" s="344"/>
      <c r="I2332" s="115" t="s">
        <v>38</v>
      </c>
      <c r="J2332" s="344"/>
      <c r="K2332" s="68" t="s">
        <v>48</v>
      </c>
      <c r="L2332" s="42"/>
      <c r="M2332" s="42"/>
      <c r="N2332" s="42"/>
      <c r="O2332" s="89">
        <v>0.90133300000000005</v>
      </c>
      <c r="P2332" s="89"/>
      <c r="Q2332" s="30">
        <f t="shared" si="395"/>
        <v>0.90133300000000005</v>
      </c>
      <c r="R2332" s="144"/>
      <c r="S2332" s="240"/>
    </row>
    <row r="2333" spans="1:19" s="8" customFormat="1" ht="50.25" customHeight="1">
      <c r="A2333" s="344"/>
      <c r="B2333" s="367"/>
      <c r="C2333" s="367"/>
      <c r="D2333" s="367"/>
      <c r="E2333" s="367"/>
      <c r="F2333" s="344"/>
      <c r="G2333" s="344"/>
      <c r="H2333" s="344"/>
      <c r="I2333" s="115" t="s">
        <v>536</v>
      </c>
      <c r="J2333" s="344"/>
      <c r="K2333" s="68" t="s">
        <v>152</v>
      </c>
      <c r="L2333" s="42"/>
      <c r="M2333" s="42"/>
      <c r="N2333" s="42">
        <v>10</v>
      </c>
      <c r="O2333" s="89">
        <v>0.50443000000000005</v>
      </c>
      <c r="P2333" s="89"/>
      <c r="Q2333" s="30">
        <f t="shared" si="395"/>
        <v>0.50443000000000005</v>
      </c>
      <c r="R2333" s="144"/>
      <c r="S2333" s="240"/>
    </row>
    <row r="2334" spans="1:19" s="8" customFormat="1" ht="31.5">
      <c r="A2334" s="344"/>
      <c r="B2334" s="367"/>
      <c r="C2334" s="367"/>
      <c r="D2334" s="367"/>
      <c r="E2334" s="367"/>
      <c r="F2334" s="344"/>
      <c r="G2334" s="344"/>
      <c r="H2334" s="344"/>
      <c r="I2334" s="115" t="s">
        <v>306</v>
      </c>
      <c r="J2334" s="344"/>
      <c r="K2334" s="68" t="s">
        <v>49</v>
      </c>
      <c r="L2334" s="42"/>
      <c r="M2334" s="42"/>
      <c r="N2334" s="89">
        <f>N2335+N2336</f>
        <v>9172.9150000000009</v>
      </c>
      <c r="O2334" s="89">
        <f>O2335+O2336</f>
        <v>23.681307</v>
      </c>
      <c r="P2334" s="89">
        <f>P2335+P2336</f>
        <v>15.91107</v>
      </c>
      <c r="Q2334" s="30">
        <f t="shared" si="395"/>
        <v>39.592376999999999</v>
      </c>
      <c r="R2334" s="144"/>
      <c r="S2334" s="240"/>
    </row>
    <row r="2335" spans="1:19" ht="22.5">
      <c r="A2335" s="344"/>
      <c r="B2335" s="367"/>
      <c r="C2335" s="367"/>
      <c r="D2335" s="367"/>
      <c r="E2335" s="367"/>
      <c r="F2335" s="344"/>
      <c r="G2335" s="344"/>
      <c r="H2335" s="344"/>
      <c r="I2335" s="67" t="s">
        <v>16</v>
      </c>
      <c r="J2335" s="344"/>
      <c r="K2335" s="69" t="s">
        <v>12</v>
      </c>
      <c r="L2335" s="45"/>
      <c r="M2335" s="45"/>
      <c r="N2335" s="45">
        <v>9172.9150000000009</v>
      </c>
      <c r="O2335" s="90">
        <v>19.657788</v>
      </c>
      <c r="P2335" s="90">
        <v>15.91107</v>
      </c>
      <c r="Q2335" s="30">
        <f t="shared" si="395"/>
        <v>35.568857999999999</v>
      </c>
      <c r="R2335" s="150"/>
      <c r="S2335" s="239"/>
    </row>
    <row r="2336" spans="1:19" ht="33.75">
      <c r="A2336" s="344"/>
      <c r="B2336" s="367"/>
      <c r="C2336" s="367"/>
      <c r="D2336" s="367"/>
      <c r="E2336" s="367"/>
      <c r="F2336" s="344"/>
      <c r="G2336" s="344"/>
      <c r="H2336" s="344"/>
      <c r="I2336" s="67" t="s">
        <v>108</v>
      </c>
      <c r="J2336" s="344"/>
      <c r="K2336" s="69" t="s">
        <v>132</v>
      </c>
      <c r="L2336" s="45"/>
      <c r="M2336" s="45"/>
      <c r="N2336" s="45"/>
      <c r="O2336" s="90">
        <v>4.0235190000000003</v>
      </c>
      <c r="P2336" s="90"/>
      <c r="Q2336" s="30">
        <f t="shared" si="395"/>
        <v>4.0235190000000003</v>
      </c>
      <c r="R2336" s="150"/>
      <c r="S2336" s="239"/>
    </row>
    <row r="2337" spans="1:19" s="8" customFormat="1" ht="31.5">
      <c r="A2337" s="344"/>
      <c r="B2337" s="367"/>
      <c r="C2337" s="367"/>
      <c r="D2337" s="367"/>
      <c r="E2337" s="367"/>
      <c r="F2337" s="344"/>
      <c r="G2337" s="344"/>
      <c r="H2337" s="344"/>
      <c r="I2337" s="115" t="s">
        <v>130</v>
      </c>
      <c r="J2337" s="344"/>
      <c r="K2337" s="68" t="s">
        <v>153</v>
      </c>
      <c r="L2337" s="42"/>
      <c r="M2337" s="42"/>
      <c r="N2337" s="89">
        <f>N2338+N2339+N2340+N2341</f>
        <v>44592.934999999998</v>
      </c>
      <c r="O2337" s="89">
        <f>O2338+O2339+O2340+O2341</f>
        <v>60.928071000000003</v>
      </c>
      <c r="P2337" s="89">
        <f>P2338+P2339+P2340+P2341</f>
        <v>23.374704000000001</v>
      </c>
      <c r="Q2337" s="30">
        <f t="shared" si="395"/>
        <v>84.302774999999997</v>
      </c>
      <c r="R2337" s="144"/>
      <c r="S2337" s="240"/>
    </row>
    <row r="2338" spans="1:19" ht="22.5">
      <c r="A2338" s="344"/>
      <c r="B2338" s="367"/>
      <c r="C2338" s="367"/>
      <c r="D2338" s="367"/>
      <c r="E2338" s="367"/>
      <c r="F2338" s="344"/>
      <c r="G2338" s="344"/>
      <c r="H2338" s="344"/>
      <c r="I2338" s="67" t="s">
        <v>181</v>
      </c>
      <c r="J2338" s="344"/>
      <c r="K2338" s="69" t="s">
        <v>11</v>
      </c>
      <c r="L2338" s="45"/>
      <c r="M2338" s="45"/>
      <c r="N2338" s="45">
        <v>3498.3139999999999</v>
      </c>
      <c r="O2338" s="90">
        <v>3.1782439999999998</v>
      </c>
      <c r="P2338" s="90">
        <v>7.5615550000000002</v>
      </c>
      <c r="Q2338" s="30">
        <f t="shared" si="395"/>
        <v>10.739799</v>
      </c>
      <c r="R2338" s="150"/>
      <c r="S2338" s="239"/>
    </row>
    <row r="2339" spans="1:19" ht="22.5">
      <c r="A2339" s="344"/>
      <c r="B2339" s="367"/>
      <c r="C2339" s="367"/>
      <c r="D2339" s="367"/>
      <c r="E2339" s="367"/>
      <c r="F2339" s="344"/>
      <c r="G2339" s="344"/>
      <c r="H2339" s="344"/>
      <c r="I2339" s="67" t="s">
        <v>16</v>
      </c>
      <c r="J2339" s="344"/>
      <c r="K2339" s="69" t="s">
        <v>12</v>
      </c>
      <c r="L2339" s="45"/>
      <c r="M2339" s="45"/>
      <c r="N2339" s="45">
        <v>9845.518</v>
      </c>
      <c r="O2339" s="90">
        <v>1.7671559999999999</v>
      </c>
      <c r="P2339" s="90">
        <v>5.4339320000000004</v>
      </c>
      <c r="Q2339" s="30">
        <f t="shared" si="395"/>
        <v>7.2010880000000004</v>
      </c>
      <c r="R2339" s="150"/>
      <c r="S2339" s="239"/>
    </row>
    <row r="2340" spans="1:19" ht="33.75">
      <c r="A2340" s="344"/>
      <c r="B2340" s="367"/>
      <c r="C2340" s="367"/>
      <c r="D2340" s="367"/>
      <c r="E2340" s="367"/>
      <c r="F2340" s="344"/>
      <c r="G2340" s="344"/>
      <c r="H2340" s="344"/>
      <c r="I2340" s="67" t="s">
        <v>537</v>
      </c>
      <c r="J2340" s="344"/>
      <c r="K2340" s="69" t="s">
        <v>56</v>
      </c>
      <c r="L2340" s="45"/>
      <c r="M2340" s="45"/>
      <c r="N2340" s="45">
        <v>31249.102999999999</v>
      </c>
      <c r="O2340" s="90">
        <v>45.660451999999999</v>
      </c>
      <c r="P2340" s="90">
        <v>10.379217000000001</v>
      </c>
      <c r="Q2340" s="30">
        <f t="shared" si="395"/>
        <v>56.039669000000004</v>
      </c>
      <c r="R2340" s="150"/>
      <c r="S2340" s="239"/>
    </row>
    <row r="2341" spans="1:19" ht="45">
      <c r="A2341" s="344"/>
      <c r="B2341" s="367"/>
      <c r="C2341" s="367"/>
      <c r="D2341" s="367"/>
      <c r="E2341" s="367"/>
      <c r="F2341" s="344"/>
      <c r="G2341" s="344"/>
      <c r="H2341" s="344"/>
      <c r="I2341" s="67" t="s">
        <v>18</v>
      </c>
      <c r="J2341" s="344"/>
      <c r="K2341" s="69" t="s">
        <v>17</v>
      </c>
      <c r="L2341" s="45"/>
      <c r="M2341" s="45"/>
      <c r="N2341" s="45"/>
      <c r="O2341" s="90">
        <v>10.322219</v>
      </c>
      <c r="P2341" s="90"/>
      <c r="Q2341" s="30">
        <f t="shared" si="395"/>
        <v>10.322219</v>
      </c>
      <c r="R2341" s="150"/>
      <c r="S2341" s="239"/>
    </row>
    <row r="2342" spans="1:19" s="8" customFormat="1" ht="42">
      <c r="A2342" s="345"/>
      <c r="B2342" s="368"/>
      <c r="C2342" s="368"/>
      <c r="D2342" s="368"/>
      <c r="E2342" s="368"/>
      <c r="F2342" s="345"/>
      <c r="G2342" s="345"/>
      <c r="H2342" s="345"/>
      <c r="I2342" s="115" t="s">
        <v>532</v>
      </c>
      <c r="J2342" s="344"/>
      <c r="K2342" s="68" t="s">
        <v>134</v>
      </c>
      <c r="L2342" s="42"/>
      <c r="M2342" s="42"/>
      <c r="N2342" s="42"/>
      <c r="O2342" s="89"/>
      <c r="P2342" s="89">
        <v>0.18341199999999999</v>
      </c>
      <c r="Q2342" s="30">
        <f t="shared" si="395"/>
        <v>0.18341199999999999</v>
      </c>
      <c r="R2342" s="144"/>
      <c r="S2342" s="240"/>
    </row>
    <row r="2343" spans="1:19" ht="84">
      <c r="A2343" s="23">
        <v>3</v>
      </c>
      <c r="B2343" s="25"/>
      <c r="C2343" s="25" t="s">
        <v>14</v>
      </c>
      <c r="D2343" s="25" t="s">
        <v>15</v>
      </c>
      <c r="E2343" s="25" t="s">
        <v>576</v>
      </c>
      <c r="F2343" s="25" t="s">
        <v>592</v>
      </c>
      <c r="G2343" s="25" t="s">
        <v>888</v>
      </c>
      <c r="H2343" s="25" t="s">
        <v>889</v>
      </c>
      <c r="I2343" s="61"/>
      <c r="J2343" s="141"/>
      <c r="K2343" s="62"/>
      <c r="L2343" s="28"/>
      <c r="M2343" s="28"/>
      <c r="N2343" s="28">
        <f>+N2344+N2354+N2370+N2403+N2416+N2426+N2432+N2453+N2459+N2465+N2471+N2475+N2479+N2542+N2570+N2578+N2615+N2634+N2659+N2680+N2700+N2719+N2742+N2764+N2784+N2806+N2828+N2851</f>
        <v>15459.387499999999</v>
      </c>
      <c r="O2343" s="28">
        <f>+O2344+O2354+O2370+O2403+O2416+O2426+O2432+O2453+O2459+O2465+O2471+O2475+O2479+O2542+O2570+O2578+O2615+O2634+O2659+O2680+O2700+O2719+O2742+O2764+O2784+O2806+O2828+O2851</f>
        <v>55443.577060000003</v>
      </c>
      <c r="P2343" s="28">
        <f>+P2344+P2354+P2370+P2403+P2416+P2426+P2432+P2453+P2459+P2465+P2471+P2475+P2479+P2542+P2570+P2578+P2615+P2634+P2659+P2680+P2700+P2719+P2742+P2764+P2784+P2806+P2828+P2851</f>
        <v>24388.437840000002</v>
      </c>
      <c r="Q2343" s="28">
        <f>M2343+N2343+O2343+P2343</f>
        <v>95291.402400000006</v>
      </c>
      <c r="R2343" s="23">
        <v>1</v>
      </c>
    </row>
    <row r="2344" spans="1:19" ht="12.75" customHeight="1">
      <c r="A2344" s="322">
        <v>1</v>
      </c>
      <c r="B2344" s="317" t="s">
        <v>411</v>
      </c>
      <c r="C2344" s="317" t="s">
        <v>378</v>
      </c>
      <c r="D2344" s="317" t="s">
        <v>15</v>
      </c>
      <c r="E2344" s="317" t="s">
        <v>576</v>
      </c>
      <c r="F2344" s="317" t="s">
        <v>381</v>
      </c>
      <c r="G2344" s="317" t="s">
        <v>888</v>
      </c>
      <c r="H2344" s="317" t="s">
        <v>889</v>
      </c>
      <c r="I2344" s="50" t="s">
        <v>13</v>
      </c>
      <c r="J2344" s="343">
        <v>112</v>
      </c>
      <c r="K2344" s="49"/>
      <c r="L2344" s="42"/>
      <c r="M2344" s="42"/>
      <c r="N2344" s="42">
        <f t="shared" ref="N2344" si="396">+N2345+N2350+N2352</f>
        <v>38.045000000000002</v>
      </c>
      <c r="O2344" s="42">
        <f>+O2345+O2350+O2352</f>
        <v>59.729020000000006</v>
      </c>
      <c r="P2344" s="42">
        <f>+P2345+P2350+P2352</f>
        <v>25.923069999999999</v>
      </c>
      <c r="Q2344" s="42">
        <f t="shared" ref="Q2344:Q2407" si="397">M2344+N2344+O2344+P2344</f>
        <v>123.69709</v>
      </c>
      <c r="R2344" s="229"/>
    </row>
    <row r="2345" spans="1:19" s="8" customFormat="1" ht="42">
      <c r="A2345" s="323"/>
      <c r="B2345" s="318"/>
      <c r="C2345" s="318"/>
      <c r="D2345" s="318"/>
      <c r="E2345" s="318"/>
      <c r="F2345" s="318"/>
      <c r="G2345" s="318"/>
      <c r="H2345" s="318"/>
      <c r="I2345" s="48" t="s">
        <v>25</v>
      </c>
      <c r="J2345" s="344"/>
      <c r="K2345" s="59" t="s">
        <v>10</v>
      </c>
      <c r="L2345" s="112"/>
      <c r="M2345" s="112"/>
      <c r="N2345" s="112">
        <f t="shared" ref="N2345" si="398">SUM(N2346:N2349)</f>
        <v>38.045000000000002</v>
      </c>
      <c r="O2345" s="112">
        <f>SUM(O2346:O2349)</f>
        <v>58.698220000000006</v>
      </c>
      <c r="P2345" s="112">
        <f>SUM(P2346:P2349)</f>
        <v>25.641999999999999</v>
      </c>
      <c r="Q2345" s="42">
        <f t="shared" si="397"/>
        <v>122.38522</v>
      </c>
      <c r="R2345" s="88"/>
      <c r="S2345" s="6"/>
    </row>
    <row r="2346" spans="1:19" ht="22.5">
      <c r="A2346" s="323"/>
      <c r="B2346" s="318"/>
      <c r="C2346" s="318"/>
      <c r="D2346" s="318"/>
      <c r="E2346" s="318"/>
      <c r="F2346" s="318"/>
      <c r="G2346" s="318"/>
      <c r="H2346" s="318"/>
      <c r="I2346" s="55" t="s">
        <v>181</v>
      </c>
      <c r="J2346" s="344"/>
      <c r="K2346" s="52" t="s">
        <v>11</v>
      </c>
      <c r="L2346" s="45"/>
      <c r="M2346" s="45"/>
      <c r="N2346" s="45"/>
      <c r="O2346" s="40">
        <v>0.59</v>
      </c>
      <c r="P2346" s="41"/>
      <c r="Q2346" s="45">
        <f t="shared" si="397"/>
        <v>0.59</v>
      </c>
      <c r="R2346" s="229"/>
    </row>
    <row r="2347" spans="1:19" ht="22.5">
      <c r="A2347" s="323"/>
      <c r="B2347" s="318"/>
      <c r="C2347" s="318"/>
      <c r="D2347" s="318"/>
      <c r="E2347" s="318"/>
      <c r="F2347" s="318"/>
      <c r="G2347" s="318"/>
      <c r="H2347" s="318"/>
      <c r="I2347" s="55" t="s">
        <v>16</v>
      </c>
      <c r="J2347" s="344"/>
      <c r="K2347" s="52" t="s">
        <v>12</v>
      </c>
      <c r="L2347" s="45"/>
      <c r="M2347" s="45"/>
      <c r="N2347" s="45">
        <v>20.904</v>
      </c>
      <c r="O2347" s="70">
        <v>28.143219999999999</v>
      </c>
      <c r="P2347" s="70">
        <v>25.641999999999999</v>
      </c>
      <c r="Q2347" s="45">
        <f t="shared" si="397"/>
        <v>74.689219999999992</v>
      </c>
      <c r="R2347" s="229"/>
    </row>
    <row r="2348" spans="1:19" ht="45">
      <c r="A2348" s="323"/>
      <c r="B2348" s="318"/>
      <c r="C2348" s="318"/>
      <c r="D2348" s="318"/>
      <c r="E2348" s="318"/>
      <c r="F2348" s="318"/>
      <c r="G2348" s="318"/>
      <c r="H2348" s="318"/>
      <c r="I2348" s="55" t="s">
        <v>27</v>
      </c>
      <c r="J2348" s="344"/>
      <c r="K2348" s="52" t="s">
        <v>28</v>
      </c>
      <c r="L2348" s="45"/>
      <c r="M2348" s="45"/>
      <c r="N2348" s="45">
        <v>17.140999999999998</v>
      </c>
      <c r="O2348" s="40">
        <v>29.134</v>
      </c>
      <c r="P2348" s="41"/>
      <c r="Q2348" s="45">
        <f t="shared" si="397"/>
        <v>46.274999999999999</v>
      </c>
      <c r="R2348" s="229"/>
    </row>
    <row r="2349" spans="1:19" ht="45">
      <c r="A2349" s="323"/>
      <c r="B2349" s="318"/>
      <c r="C2349" s="318"/>
      <c r="D2349" s="318"/>
      <c r="E2349" s="318"/>
      <c r="F2349" s="318"/>
      <c r="G2349" s="318"/>
      <c r="H2349" s="318"/>
      <c r="I2349" s="55" t="s">
        <v>18</v>
      </c>
      <c r="J2349" s="344"/>
      <c r="K2349" s="52" t="s">
        <v>17</v>
      </c>
      <c r="L2349" s="45"/>
      <c r="M2349" s="45"/>
      <c r="N2349" s="45"/>
      <c r="O2349" s="40">
        <v>0.83099999999999996</v>
      </c>
      <c r="P2349" s="41"/>
      <c r="Q2349" s="45">
        <f t="shared" si="397"/>
        <v>0.83099999999999996</v>
      </c>
      <c r="R2349" s="229"/>
    </row>
    <row r="2350" spans="1:19" s="8" customFormat="1" ht="21">
      <c r="A2350" s="323"/>
      <c r="B2350" s="318"/>
      <c r="C2350" s="318"/>
      <c r="D2350" s="318"/>
      <c r="E2350" s="318"/>
      <c r="F2350" s="318"/>
      <c r="G2350" s="318"/>
      <c r="H2350" s="318"/>
      <c r="I2350" s="113" t="s">
        <v>29</v>
      </c>
      <c r="J2350" s="344"/>
      <c r="K2350" s="59" t="s">
        <v>30</v>
      </c>
      <c r="L2350" s="112"/>
      <c r="M2350" s="112"/>
      <c r="N2350" s="112">
        <f t="shared" ref="N2350" si="399">N2351</f>
        <v>0</v>
      </c>
      <c r="O2350" s="112">
        <f>O2351</f>
        <v>0</v>
      </c>
      <c r="P2350" s="112">
        <f>P2351</f>
        <v>0.28106999999999999</v>
      </c>
      <c r="Q2350" s="42">
        <f t="shared" si="397"/>
        <v>0.28106999999999999</v>
      </c>
      <c r="R2350" s="88"/>
      <c r="S2350" s="6"/>
    </row>
    <row r="2351" spans="1:19" ht="22.5">
      <c r="A2351" s="323"/>
      <c r="B2351" s="318"/>
      <c r="C2351" s="318"/>
      <c r="D2351" s="318"/>
      <c r="E2351" s="318"/>
      <c r="F2351" s="318"/>
      <c r="G2351" s="318"/>
      <c r="H2351" s="318"/>
      <c r="I2351" s="71" t="s">
        <v>16</v>
      </c>
      <c r="J2351" s="344"/>
      <c r="K2351" s="52" t="s">
        <v>12</v>
      </c>
      <c r="L2351" s="45"/>
      <c r="M2351" s="45"/>
      <c r="N2351" s="45"/>
      <c r="O2351" s="40"/>
      <c r="P2351" s="70">
        <v>0.28106999999999999</v>
      </c>
      <c r="Q2351" s="45">
        <f t="shared" si="397"/>
        <v>0.28106999999999999</v>
      </c>
      <c r="R2351" s="229"/>
    </row>
    <row r="2352" spans="1:19" s="8" customFormat="1" ht="21">
      <c r="A2352" s="323"/>
      <c r="B2352" s="318"/>
      <c r="C2352" s="318"/>
      <c r="D2352" s="318"/>
      <c r="E2352" s="318"/>
      <c r="F2352" s="318"/>
      <c r="G2352" s="318"/>
      <c r="H2352" s="318"/>
      <c r="I2352" s="48" t="s">
        <v>285</v>
      </c>
      <c r="J2352" s="344"/>
      <c r="K2352" s="59" t="s">
        <v>31</v>
      </c>
      <c r="L2352" s="112"/>
      <c r="M2352" s="112"/>
      <c r="N2352" s="112">
        <f t="shared" ref="N2352" si="400">N2353</f>
        <v>0</v>
      </c>
      <c r="O2352" s="112">
        <f>O2353</f>
        <v>1.0307999999999999</v>
      </c>
      <c r="P2352" s="112">
        <f>P2353</f>
        <v>0</v>
      </c>
      <c r="Q2352" s="42">
        <f t="shared" si="397"/>
        <v>1.0307999999999999</v>
      </c>
      <c r="R2352" s="88"/>
      <c r="S2352" s="6"/>
    </row>
    <row r="2353" spans="1:19" ht="22.5">
      <c r="A2353" s="324"/>
      <c r="B2353" s="319"/>
      <c r="C2353" s="318"/>
      <c r="D2353" s="318"/>
      <c r="E2353" s="318"/>
      <c r="F2353" s="318"/>
      <c r="G2353" s="318"/>
      <c r="H2353" s="318"/>
      <c r="I2353" s="55" t="s">
        <v>181</v>
      </c>
      <c r="J2353" s="345"/>
      <c r="K2353" s="52" t="s">
        <v>11</v>
      </c>
      <c r="L2353" s="45"/>
      <c r="M2353" s="45"/>
      <c r="N2353" s="45"/>
      <c r="O2353" s="70">
        <v>1.0307999999999999</v>
      </c>
      <c r="P2353" s="41"/>
      <c r="Q2353" s="45">
        <f t="shared" si="397"/>
        <v>1.0307999999999999</v>
      </c>
      <c r="R2353" s="229"/>
    </row>
    <row r="2354" spans="1:19" ht="15" customHeight="1">
      <c r="A2354" s="322">
        <v>2</v>
      </c>
      <c r="B2354" s="317" t="s">
        <v>286</v>
      </c>
      <c r="C2354" s="318"/>
      <c r="D2354" s="318"/>
      <c r="E2354" s="318"/>
      <c r="F2354" s="318"/>
      <c r="G2354" s="318"/>
      <c r="H2354" s="318"/>
      <c r="I2354" s="50" t="s">
        <v>13</v>
      </c>
      <c r="J2354" s="343">
        <v>122</v>
      </c>
      <c r="K2354" s="49"/>
      <c r="L2354" s="42"/>
      <c r="M2354" s="42"/>
      <c r="N2354" s="42">
        <f t="shared" ref="N2354" si="401">+N2355+N2360+N2362+N2367</f>
        <v>168.86179999999996</v>
      </c>
      <c r="O2354" s="42">
        <f>+O2355+O2360+O2362+O2367</f>
        <v>412.33821999999998</v>
      </c>
      <c r="P2354" s="42">
        <f>+P2355+P2360+P2362+P2367</f>
        <v>137.58557000000002</v>
      </c>
      <c r="Q2354" s="45">
        <f t="shared" si="397"/>
        <v>718.78558999999996</v>
      </c>
      <c r="R2354" s="229"/>
    </row>
    <row r="2355" spans="1:19" s="8" customFormat="1" ht="42">
      <c r="A2355" s="323"/>
      <c r="B2355" s="318"/>
      <c r="C2355" s="318"/>
      <c r="D2355" s="318"/>
      <c r="E2355" s="318"/>
      <c r="F2355" s="318"/>
      <c r="G2355" s="318"/>
      <c r="H2355" s="318"/>
      <c r="I2355" s="48" t="s">
        <v>32</v>
      </c>
      <c r="J2355" s="344"/>
      <c r="K2355" s="59" t="s">
        <v>10</v>
      </c>
      <c r="L2355" s="112"/>
      <c r="M2355" s="112"/>
      <c r="N2355" s="112">
        <f t="shared" ref="N2355" si="402">SUM(N2356:N2359)</f>
        <v>138.38619999999997</v>
      </c>
      <c r="O2355" s="112">
        <f>SUM(O2356:O2359)</f>
        <v>260.31831999999997</v>
      </c>
      <c r="P2355" s="112">
        <f>SUM(P2356:P2359)</f>
        <v>122.6263</v>
      </c>
      <c r="Q2355" s="42">
        <f t="shared" si="397"/>
        <v>521.3308199999999</v>
      </c>
      <c r="R2355" s="88"/>
      <c r="S2355" s="6"/>
    </row>
    <row r="2356" spans="1:19" ht="22.5">
      <c r="A2356" s="323"/>
      <c r="B2356" s="318"/>
      <c r="C2356" s="318"/>
      <c r="D2356" s="318"/>
      <c r="E2356" s="318"/>
      <c r="F2356" s="318"/>
      <c r="G2356" s="318"/>
      <c r="H2356" s="318"/>
      <c r="I2356" s="55" t="s">
        <v>181</v>
      </c>
      <c r="J2356" s="344"/>
      <c r="K2356" s="52" t="s">
        <v>11</v>
      </c>
      <c r="L2356" s="45"/>
      <c r="M2356" s="45"/>
      <c r="N2356" s="45"/>
      <c r="O2356" s="40">
        <v>2.585</v>
      </c>
      <c r="P2356" s="41"/>
      <c r="Q2356" s="45">
        <f t="shared" si="397"/>
        <v>2.585</v>
      </c>
      <c r="R2356" s="229"/>
    </row>
    <row r="2357" spans="1:19" ht="22.5">
      <c r="A2357" s="323"/>
      <c r="B2357" s="318"/>
      <c r="C2357" s="318"/>
      <c r="D2357" s="318"/>
      <c r="E2357" s="318"/>
      <c r="F2357" s="318"/>
      <c r="G2357" s="318"/>
      <c r="H2357" s="318"/>
      <c r="I2357" s="55" t="s">
        <v>16</v>
      </c>
      <c r="J2357" s="344"/>
      <c r="K2357" s="52" t="s">
        <v>12</v>
      </c>
      <c r="L2357" s="45"/>
      <c r="M2357" s="45"/>
      <c r="N2357" s="45">
        <v>67.079899999999995</v>
      </c>
      <c r="O2357" s="70">
        <v>120.03431999999999</v>
      </c>
      <c r="P2357" s="70">
        <v>122.6263</v>
      </c>
      <c r="Q2357" s="45">
        <f t="shared" si="397"/>
        <v>309.74052</v>
      </c>
      <c r="R2357" s="229"/>
    </row>
    <row r="2358" spans="1:19" ht="45">
      <c r="A2358" s="323"/>
      <c r="B2358" s="318"/>
      <c r="C2358" s="318"/>
      <c r="D2358" s="318"/>
      <c r="E2358" s="318"/>
      <c r="F2358" s="318"/>
      <c r="G2358" s="318"/>
      <c r="H2358" s="318"/>
      <c r="I2358" s="55" t="s">
        <v>27</v>
      </c>
      <c r="J2358" s="344"/>
      <c r="K2358" s="52" t="s">
        <v>28</v>
      </c>
      <c r="L2358" s="45"/>
      <c r="M2358" s="45"/>
      <c r="N2358" s="45">
        <v>71.306299999999993</v>
      </c>
      <c r="O2358" s="40">
        <v>133.87799999999999</v>
      </c>
      <c r="P2358" s="41"/>
      <c r="Q2358" s="45">
        <f t="shared" si="397"/>
        <v>205.18429999999998</v>
      </c>
      <c r="R2358" s="229"/>
    </row>
    <row r="2359" spans="1:19" ht="45">
      <c r="A2359" s="323"/>
      <c r="B2359" s="318"/>
      <c r="C2359" s="318"/>
      <c r="D2359" s="318"/>
      <c r="E2359" s="318"/>
      <c r="F2359" s="318"/>
      <c r="G2359" s="318"/>
      <c r="H2359" s="318"/>
      <c r="I2359" s="55" t="s">
        <v>18</v>
      </c>
      <c r="J2359" s="344"/>
      <c r="K2359" s="52" t="s">
        <v>17</v>
      </c>
      <c r="L2359" s="45"/>
      <c r="M2359" s="45"/>
      <c r="N2359" s="45"/>
      <c r="O2359" s="40">
        <v>3.8210000000000002</v>
      </c>
      <c r="P2359" s="41"/>
      <c r="Q2359" s="45">
        <f t="shared" si="397"/>
        <v>3.8210000000000002</v>
      </c>
      <c r="R2359" s="229"/>
    </row>
    <row r="2360" spans="1:19" s="8" customFormat="1" ht="21">
      <c r="A2360" s="323"/>
      <c r="B2360" s="318"/>
      <c r="C2360" s="318"/>
      <c r="D2360" s="318"/>
      <c r="E2360" s="318"/>
      <c r="F2360" s="318"/>
      <c r="G2360" s="318"/>
      <c r="H2360" s="318"/>
      <c r="I2360" s="48" t="s">
        <v>29</v>
      </c>
      <c r="J2360" s="344"/>
      <c r="K2360" s="59" t="s">
        <v>30</v>
      </c>
      <c r="L2360" s="112"/>
      <c r="M2360" s="112"/>
      <c r="N2360" s="112">
        <f t="shared" ref="N2360" si="403">N2361</f>
        <v>0.39</v>
      </c>
      <c r="O2360" s="112">
        <f>O2361</f>
        <v>7.0674000000000001</v>
      </c>
      <c r="P2360" s="112">
        <f>P2361</f>
        <v>1.5527</v>
      </c>
      <c r="Q2360" s="42">
        <f t="shared" si="397"/>
        <v>9.0100999999999996</v>
      </c>
      <c r="R2360" s="88"/>
      <c r="S2360" s="6"/>
    </row>
    <row r="2361" spans="1:19" ht="22.5">
      <c r="A2361" s="323"/>
      <c r="B2361" s="318"/>
      <c r="C2361" s="318"/>
      <c r="D2361" s="318"/>
      <c r="E2361" s="318"/>
      <c r="F2361" s="318"/>
      <c r="G2361" s="318"/>
      <c r="H2361" s="318"/>
      <c r="I2361" s="55" t="s">
        <v>16</v>
      </c>
      <c r="J2361" s="344"/>
      <c r="K2361" s="52" t="s">
        <v>12</v>
      </c>
      <c r="L2361" s="45"/>
      <c r="M2361" s="45"/>
      <c r="N2361" s="45">
        <v>0.39</v>
      </c>
      <c r="O2361" s="70">
        <v>7.0674000000000001</v>
      </c>
      <c r="P2361" s="70">
        <v>1.5527</v>
      </c>
      <c r="Q2361" s="45">
        <f t="shared" si="397"/>
        <v>9.0100999999999996</v>
      </c>
      <c r="R2361" s="229"/>
    </row>
    <row r="2362" spans="1:19" s="8" customFormat="1" ht="31.5">
      <c r="A2362" s="323"/>
      <c r="B2362" s="318"/>
      <c r="C2362" s="318"/>
      <c r="D2362" s="318"/>
      <c r="E2362" s="318"/>
      <c r="F2362" s="318"/>
      <c r="G2362" s="318"/>
      <c r="H2362" s="318"/>
      <c r="I2362" s="48" t="s">
        <v>34</v>
      </c>
      <c r="J2362" s="344"/>
      <c r="K2362" s="59" t="s">
        <v>31</v>
      </c>
      <c r="L2362" s="112"/>
      <c r="M2362" s="112"/>
      <c r="N2362" s="112">
        <f t="shared" ref="N2362" si="404">SUM(N2363:N2366)</f>
        <v>9.9779999999999998</v>
      </c>
      <c r="O2362" s="112">
        <f>SUM(O2363:O2366)</f>
        <v>15.597</v>
      </c>
      <c r="P2362" s="112">
        <f>SUM(P2363:P2366)</f>
        <v>8.9209700000000005</v>
      </c>
      <c r="Q2362" s="42">
        <f t="shared" si="397"/>
        <v>34.49597</v>
      </c>
      <c r="R2362" s="88"/>
      <c r="S2362" s="6"/>
    </row>
    <row r="2363" spans="1:19" ht="22.5">
      <c r="A2363" s="323"/>
      <c r="B2363" s="318"/>
      <c r="C2363" s="318"/>
      <c r="D2363" s="318"/>
      <c r="E2363" s="318"/>
      <c r="F2363" s="318"/>
      <c r="G2363" s="318"/>
      <c r="H2363" s="318"/>
      <c r="I2363" s="55" t="s">
        <v>181</v>
      </c>
      <c r="J2363" s="344"/>
      <c r="K2363" s="52" t="s">
        <v>11</v>
      </c>
      <c r="L2363" s="45"/>
      <c r="M2363" s="45"/>
      <c r="N2363" s="45"/>
      <c r="O2363" s="40">
        <v>0.94599999999999995</v>
      </c>
      <c r="P2363" s="41"/>
      <c r="Q2363" s="45">
        <f t="shared" si="397"/>
        <v>0.94599999999999995</v>
      </c>
      <c r="R2363" s="229"/>
    </row>
    <row r="2364" spans="1:19" ht="22.5">
      <c r="A2364" s="323"/>
      <c r="B2364" s="318"/>
      <c r="C2364" s="318"/>
      <c r="D2364" s="318"/>
      <c r="E2364" s="318"/>
      <c r="F2364" s="318"/>
      <c r="G2364" s="318"/>
      <c r="H2364" s="318"/>
      <c r="I2364" s="55" t="s">
        <v>16</v>
      </c>
      <c r="J2364" s="344"/>
      <c r="K2364" s="52" t="s">
        <v>12</v>
      </c>
      <c r="L2364" s="45"/>
      <c r="M2364" s="45"/>
      <c r="N2364" s="45">
        <v>2.0259999999999998</v>
      </c>
      <c r="O2364" s="70">
        <v>5.2460000000000004</v>
      </c>
      <c r="P2364" s="70">
        <v>8.9209700000000005</v>
      </c>
      <c r="Q2364" s="45">
        <f t="shared" si="397"/>
        <v>16.192970000000003</v>
      </c>
      <c r="R2364" s="229"/>
    </row>
    <row r="2365" spans="1:19" ht="33.75">
      <c r="A2365" s="323"/>
      <c r="B2365" s="318"/>
      <c r="C2365" s="318"/>
      <c r="D2365" s="318"/>
      <c r="E2365" s="318"/>
      <c r="F2365" s="318"/>
      <c r="G2365" s="318"/>
      <c r="H2365" s="318"/>
      <c r="I2365" s="55" t="s">
        <v>35</v>
      </c>
      <c r="J2365" s="344"/>
      <c r="K2365" s="52" t="s">
        <v>41</v>
      </c>
      <c r="L2365" s="45"/>
      <c r="M2365" s="45"/>
      <c r="N2365" s="45">
        <v>7.952</v>
      </c>
      <c r="O2365" s="40">
        <v>8.218</v>
      </c>
      <c r="P2365" s="41"/>
      <c r="Q2365" s="45">
        <f t="shared" si="397"/>
        <v>16.170000000000002</v>
      </c>
      <c r="R2365" s="229"/>
    </row>
    <row r="2366" spans="1:19" ht="45">
      <c r="A2366" s="323"/>
      <c r="B2366" s="318"/>
      <c r="C2366" s="318"/>
      <c r="D2366" s="318"/>
      <c r="E2366" s="318"/>
      <c r="F2366" s="318"/>
      <c r="G2366" s="318"/>
      <c r="H2366" s="318"/>
      <c r="I2366" s="55" t="s">
        <v>18</v>
      </c>
      <c r="J2366" s="344"/>
      <c r="K2366" s="52" t="s">
        <v>17</v>
      </c>
      <c r="L2366" s="45"/>
      <c r="M2366" s="45"/>
      <c r="N2366" s="45"/>
      <c r="O2366" s="40">
        <v>1.1870000000000001</v>
      </c>
      <c r="P2366" s="41"/>
      <c r="Q2366" s="45">
        <f t="shared" si="397"/>
        <v>1.1870000000000001</v>
      </c>
      <c r="R2366" s="229"/>
    </row>
    <row r="2367" spans="1:19" s="8" customFormat="1" ht="42">
      <c r="A2367" s="323"/>
      <c r="B2367" s="318"/>
      <c r="C2367" s="318"/>
      <c r="D2367" s="318"/>
      <c r="E2367" s="318"/>
      <c r="F2367" s="318"/>
      <c r="G2367" s="318"/>
      <c r="H2367" s="318"/>
      <c r="I2367" s="48" t="s">
        <v>36</v>
      </c>
      <c r="J2367" s="344"/>
      <c r="K2367" s="59" t="s">
        <v>44</v>
      </c>
      <c r="L2367" s="112"/>
      <c r="M2367" s="112"/>
      <c r="N2367" s="112">
        <f t="shared" ref="N2367" si="405">SUM(N2368:N2369)</f>
        <v>20.107600000000001</v>
      </c>
      <c r="O2367" s="112">
        <f>SUM(O2368:O2369)</f>
        <v>129.35550000000001</v>
      </c>
      <c r="P2367" s="112">
        <f>SUM(P2368:P2369)</f>
        <v>4.4855999999999998</v>
      </c>
      <c r="Q2367" s="42">
        <f t="shared" si="397"/>
        <v>153.9487</v>
      </c>
      <c r="R2367" s="88"/>
      <c r="S2367" s="6"/>
    </row>
    <row r="2368" spans="1:19" ht="22.5">
      <c r="A2368" s="323"/>
      <c r="B2368" s="318"/>
      <c r="C2368" s="318"/>
      <c r="D2368" s="318"/>
      <c r="E2368" s="318"/>
      <c r="F2368" s="318"/>
      <c r="G2368" s="318"/>
      <c r="H2368" s="318"/>
      <c r="I2368" s="55" t="s">
        <v>16</v>
      </c>
      <c r="J2368" s="344"/>
      <c r="K2368" s="52" t="s">
        <v>12</v>
      </c>
      <c r="L2368" s="45"/>
      <c r="M2368" s="45"/>
      <c r="N2368" s="45">
        <v>20.107600000000001</v>
      </c>
      <c r="O2368" s="70">
        <v>3.6406999999999998</v>
      </c>
      <c r="P2368" s="70">
        <v>4.4855999999999998</v>
      </c>
      <c r="Q2368" s="45">
        <f t="shared" si="397"/>
        <v>28.233899999999998</v>
      </c>
      <c r="R2368" s="229"/>
    </row>
    <row r="2369" spans="1:19" ht="22.5">
      <c r="A2369" s="324"/>
      <c r="B2369" s="319"/>
      <c r="C2369" s="318"/>
      <c r="D2369" s="318"/>
      <c r="E2369" s="318"/>
      <c r="F2369" s="318"/>
      <c r="G2369" s="318"/>
      <c r="H2369" s="318"/>
      <c r="I2369" s="55" t="s">
        <v>33</v>
      </c>
      <c r="J2369" s="345"/>
      <c r="K2369" s="52" t="s">
        <v>40</v>
      </c>
      <c r="L2369" s="45"/>
      <c r="M2369" s="45"/>
      <c r="N2369" s="45"/>
      <c r="O2369" s="70">
        <v>125.7148</v>
      </c>
      <c r="P2369" s="41"/>
      <c r="Q2369" s="45">
        <f t="shared" si="397"/>
        <v>125.7148</v>
      </c>
      <c r="R2369" s="229"/>
    </row>
    <row r="2370" spans="1:19" ht="15" customHeight="1">
      <c r="A2370" s="322">
        <v>3</v>
      </c>
      <c r="B2370" s="317" t="s">
        <v>287</v>
      </c>
      <c r="C2370" s="318"/>
      <c r="D2370" s="318"/>
      <c r="E2370" s="318"/>
      <c r="F2370" s="318"/>
      <c r="G2370" s="318"/>
      <c r="H2370" s="318"/>
      <c r="I2370" s="50" t="s">
        <v>13</v>
      </c>
      <c r="J2370" s="343">
        <v>451</v>
      </c>
      <c r="K2370" s="49"/>
      <c r="L2370" s="42"/>
      <c r="M2370" s="42"/>
      <c r="N2370" s="42">
        <f>+N2371+N2376+N2380+N2382+N2384+N2386+N2392+N2396+N2401</f>
        <v>646.63249999999994</v>
      </c>
      <c r="O2370" s="42">
        <f>+O2371+O2376+O2380+O2382+O2384+O2386+O2392+O2396+O2401</f>
        <v>1968.7023200000001</v>
      </c>
      <c r="P2370" s="42">
        <f>+P2371+P2376+P2380+P2382+P2384+P2386+P2392+P2396+P2401</f>
        <v>639.20123999999998</v>
      </c>
      <c r="Q2370" s="42">
        <f t="shared" si="397"/>
        <v>3254.5360599999999</v>
      </c>
      <c r="R2370" s="229"/>
    </row>
    <row r="2371" spans="1:19" s="8" customFormat="1" ht="63">
      <c r="A2371" s="323"/>
      <c r="B2371" s="318"/>
      <c r="C2371" s="318"/>
      <c r="D2371" s="318"/>
      <c r="E2371" s="318"/>
      <c r="F2371" s="318"/>
      <c r="G2371" s="318"/>
      <c r="H2371" s="318"/>
      <c r="I2371" s="48" t="s">
        <v>217</v>
      </c>
      <c r="J2371" s="344"/>
      <c r="K2371" s="59" t="s">
        <v>10</v>
      </c>
      <c r="L2371" s="112"/>
      <c r="M2371" s="112"/>
      <c r="N2371" s="112">
        <f t="shared" ref="N2371" si="406">SUM(N2372:N2375)</f>
        <v>67.5642</v>
      </c>
      <c r="O2371" s="112">
        <f>SUM(O2372:O2375)</f>
        <v>86.310320000000004</v>
      </c>
      <c r="P2371" s="112">
        <f>SUM(P2372:P2375)</f>
        <v>44.30518</v>
      </c>
      <c r="Q2371" s="42">
        <f t="shared" si="397"/>
        <v>198.17970000000003</v>
      </c>
      <c r="R2371" s="88"/>
      <c r="S2371" s="6"/>
    </row>
    <row r="2372" spans="1:19" ht="22.5">
      <c r="A2372" s="323"/>
      <c r="B2372" s="318"/>
      <c r="C2372" s="318"/>
      <c r="D2372" s="318"/>
      <c r="E2372" s="318"/>
      <c r="F2372" s="318"/>
      <c r="G2372" s="318"/>
      <c r="H2372" s="318"/>
      <c r="I2372" s="55" t="s">
        <v>181</v>
      </c>
      <c r="J2372" s="344"/>
      <c r="K2372" s="52" t="s">
        <v>11</v>
      </c>
      <c r="L2372" s="45"/>
      <c r="M2372" s="45"/>
      <c r="N2372" s="45"/>
      <c r="O2372" s="40">
        <v>1.9510000000000001</v>
      </c>
      <c r="P2372" s="41"/>
      <c r="Q2372" s="45">
        <f t="shared" si="397"/>
        <v>1.9510000000000001</v>
      </c>
      <c r="R2372" s="229"/>
    </row>
    <row r="2373" spans="1:19" ht="22.5">
      <c r="A2373" s="323"/>
      <c r="B2373" s="318"/>
      <c r="C2373" s="318"/>
      <c r="D2373" s="318"/>
      <c r="E2373" s="318"/>
      <c r="F2373" s="318"/>
      <c r="G2373" s="318"/>
      <c r="H2373" s="318"/>
      <c r="I2373" s="55" t="s">
        <v>16</v>
      </c>
      <c r="J2373" s="344"/>
      <c r="K2373" s="52" t="s">
        <v>12</v>
      </c>
      <c r="L2373" s="45"/>
      <c r="M2373" s="45"/>
      <c r="N2373" s="45">
        <v>35.611199999999997</v>
      </c>
      <c r="O2373" s="70">
        <v>38.967320000000001</v>
      </c>
      <c r="P2373" s="70">
        <v>44.30518</v>
      </c>
      <c r="Q2373" s="45">
        <f t="shared" si="397"/>
        <v>118.8837</v>
      </c>
      <c r="R2373" s="229"/>
    </row>
    <row r="2374" spans="1:19" ht="45">
      <c r="A2374" s="323"/>
      <c r="B2374" s="318"/>
      <c r="C2374" s="318"/>
      <c r="D2374" s="318"/>
      <c r="E2374" s="318"/>
      <c r="F2374" s="318"/>
      <c r="G2374" s="318"/>
      <c r="H2374" s="318"/>
      <c r="I2374" s="55" t="s">
        <v>59</v>
      </c>
      <c r="J2374" s="344"/>
      <c r="K2374" s="52" t="s">
        <v>68</v>
      </c>
      <c r="L2374" s="45"/>
      <c r="M2374" s="45"/>
      <c r="N2374" s="45">
        <v>31.952999999999999</v>
      </c>
      <c r="O2374" s="40">
        <v>43.814</v>
      </c>
      <c r="P2374" s="41"/>
      <c r="Q2374" s="45">
        <f t="shared" si="397"/>
        <v>75.766999999999996</v>
      </c>
      <c r="R2374" s="229"/>
    </row>
    <row r="2375" spans="1:19" ht="45">
      <c r="A2375" s="323"/>
      <c r="B2375" s="318"/>
      <c r="C2375" s="318"/>
      <c r="D2375" s="318"/>
      <c r="E2375" s="318"/>
      <c r="F2375" s="318"/>
      <c r="G2375" s="318"/>
      <c r="H2375" s="318"/>
      <c r="I2375" s="55" t="s">
        <v>18</v>
      </c>
      <c r="J2375" s="344"/>
      <c r="K2375" s="52" t="s">
        <v>17</v>
      </c>
      <c r="L2375" s="45"/>
      <c r="M2375" s="45"/>
      <c r="N2375" s="45"/>
      <c r="O2375" s="40">
        <v>1.5780000000000001</v>
      </c>
      <c r="P2375" s="41"/>
      <c r="Q2375" s="45">
        <f t="shared" si="397"/>
        <v>1.5780000000000001</v>
      </c>
      <c r="R2375" s="229"/>
    </row>
    <row r="2376" spans="1:19" s="8" customFormat="1" ht="21">
      <c r="A2376" s="323"/>
      <c r="B2376" s="318"/>
      <c r="C2376" s="318"/>
      <c r="D2376" s="318"/>
      <c r="E2376" s="318"/>
      <c r="F2376" s="318"/>
      <c r="G2376" s="318"/>
      <c r="H2376" s="318"/>
      <c r="I2376" s="48" t="s">
        <v>219</v>
      </c>
      <c r="J2376" s="344"/>
      <c r="K2376" s="59" t="s">
        <v>31</v>
      </c>
      <c r="L2376" s="112"/>
      <c r="M2376" s="112"/>
      <c r="N2376" s="112">
        <f>SUM(N2377:N2379)</f>
        <v>231.46</v>
      </c>
      <c r="O2376" s="112">
        <f>SUM(O2377:O2379)</f>
        <v>370.02330000000001</v>
      </c>
      <c r="P2376" s="112">
        <f>SUM(P2377:P2379)</f>
        <v>160.14648</v>
      </c>
      <c r="Q2376" s="42">
        <f t="shared" si="397"/>
        <v>761.62977999999998</v>
      </c>
      <c r="R2376" s="88"/>
      <c r="S2376" s="6"/>
    </row>
    <row r="2377" spans="1:19" ht="22.5">
      <c r="A2377" s="323"/>
      <c r="B2377" s="318"/>
      <c r="C2377" s="318"/>
      <c r="D2377" s="318"/>
      <c r="E2377" s="318"/>
      <c r="F2377" s="318"/>
      <c r="G2377" s="318"/>
      <c r="H2377" s="318"/>
      <c r="I2377" s="55" t="s">
        <v>181</v>
      </c>
      <c r="J2377" s="344"/>
      <c r="K2377" s="52" t="s">
        <v>11</v>
      </c>
      <c r="L2377" s="45"/>
      <c r="M2377" s="45"/>
      <c r="N2377" s="45">
        <v>231.46</v>
      </c>
      <c r="O2377" s="70">
        <v>311.52260000000001</v>
      </c>
      <c r="P2377" s="41"/>
      <c r="Q2377" s="45">
        <f t="shared" si="397"/>
        <v>542.98260000000005</v>
      </c>
      <c r="R2377" s="229"/>
    </row>
    <row r="2378" spans="1:19" ht="22.5">
      <c r="A2378" s="323"/>
      <c r="B2378" s="318"/>
      <c r="C2378" s="318"/>
      <c r="D2378" s="318"/>
      <c r="E2378" s="318"/>
      <c r="F2378" s="318"/>
      <c r="G2378" s="318"/>
      <c r="H2378" s="318"/>
      <c r="I2378" s="55" t="s">
        <v>16</v>
      </c>
      <c r="J2378" s="344"/>
      <c r="K2378" s="52" t="s">
        <v>12</v>
      </c>
      <c r="L2378" s="45"/>
      <c r="M2378" s="45"/>
      <c r="N2378" s="45"/>
      <c r="O2378" s="70">
        <v>58.500700000000002</v>
      </c>
      <c r="P2378" s="70">
        <v>4.9267799999999999</v>
      </c>
      <c r="Q2378" s="45">
        <f t="shared" si="397"/>
        <v>63.427480000000003</v>
      </c>
      <c r="R2378" s="229"/>
    </row>
    <row r="2379" spans="1:19" ht="22.5">
      <c r="A2379" s="323"/>
      <c r="B2379" s="318"/>
      <c r="C2379" s="318"/>
      <c r="D2379" s="318"/>
      <c r="E2379" s="318"/>
      <c r="F2379" s="318"/>
      <c r="G2379" s="318"/>
      <c r="H2379" s="318"/>
      <c r="I2379" s="56" t="s">
        <v>33</v>
      </c>
      <c r="J2379" s="344"/>
      <c r="K2379" s="52" t="s">
        <v>40</v>
      </c>
      <c r="L2379" s="45"/>
      <c r="M2379" s="45"/>
      <c r="N2379" s="45"/>
      <c r="O2379" s="40"/>
      <c r="P2379" s="70">
        <v>155.21969999999999</v>
      </c>
      <c r="Q2379" s="45">
        <f t="shared" si="397"/>
        <v>155.21969999999999</v>
      </c>
      <c r="R2379" s="229"/>
    </row>
    <row r="2380" spans="1:19" s="8" customFormat="1" ht="52.5">
      <c r="A2380" s="323"/>
      <c r="B2380" s="318"/>
      <c r="C2380" s="318"/>
      <c r="D2380" s="318"/>
      <c r="E2380" s="318"/>
      <c r="F2380" s="318"/>
      <c r="G2380" s="318"/>
      <c r="H2380" s="318"/>
      <c r="I2380" s="48" t="s">
        <v>65</v>
      </c>
      <c r="J2380" s="344"/>
      <c r="K2380" s="59" t="s">
        <v>45</v>
      </c>
      <c r="L2380" s="112"/>
      <c r="M2380" s="112"/>
      <c r="N2380" s="112">
        <f t="shared" ref="N2380" si="407">N2381</f>
        <v>18.056699999999999</v>
      </c>
      <c r="O2380" s="112">
        <f>O2381</f>
        <v>43.924999999999997</v>
      </c>
      <c r="P2380" s="112">
        <f>P2381</f>
        <v>39.8934</v>
      </c>
      <c r="Q2380" s="42">
        <f t="shared" si="397"/>
        <v>101.8751</v>
      </c>
      <c r="R2380" s="88"/>
      <c r="S2380" s="6"/>
    </row>
    <row r="2381" spans="1:19" ht="22.5">
      <c r="A2381" s="323"/>
      <c r="B2381" s="318"/>
      <c r="C2381" s="318"/>
      <c r="D2381" s="318"/>
      <c r="E2381" s="318"/>
      <c r="F2381" s="318"/>
      <c r="G2381" s="318"/>
      <c r="H2381" s="318"/>
      <c r="I2381" s="55" t="s">
        <v>16</v>
      </c>
      <c r="J2381" s="344"/>
      <c r="K2381" s="52" t="s">
        <v>12</v>
      </c>
      <c r="L2381" s="45"/>
      <c r="M2381" s="45"/>
      <c r="N2381" s="45">
        <v>18.056699999999999</v>
      </c>
      <c r="O2381" s="40">
        <v>43.924999999999997</v>
      </c>
      <c r="P2381" s="70">
        <v>39.8934</v>
      </c>
      <c r="Q2381" s="45">
        <f t="shared" si="397"/>
        <v>101.8751</v>
      </c>
      <c r="R2381" s="229"/>
    </row>
    <row r="2382" spans="1:19" s="8" customFormat="1" ht="42">
      <c r="A2382" s="323"/>
      <c r="B2382" s="318"/>
      <c r="C2382" s="318"/>
      <c r="D2382" s="318"/>
      <c r="E2382" s="318"/>
      <c r="F2382" s="318"/>
      <c r="G2382" s="318"/>
      <c r="H2382" s="318"/>
      <c r="I2382" s="48" t="s">
        <v>288</v>
      </c>
      <c r="J2382" s="344"/>
      <c r="K2382" s="59" t="s">
        <v>82</v>
      </c>
      <c r="L2382" s="112"/>
      <c r="M2382" s="112"/>
      <c r="N2382" s="112">
        <f t="shared" ref="N2382" si="408">N2383</f>
        <v>0.96899999999999997</v>
      </c>
      <c r="O2382" s="112">
        <f>O2383</f>
        <v>1.865</v>
      </c>
      <c r="P2382" s="112">
        <f>P2383</f>
        <v>1.1200000000000001</v>
      </c>
      <c r="Q2382" s="42">
        <f t="shared" si="397"/>
        <v>3.9540000000000002</v>
      </c>
      <c r="R2382" s="88"/>
      <c r="S2382" s="6"/>
    </row>
    <row r="2383" spans="1:19" ht="22.5">
      <c r="A2383" s="323"/>
      <c r="B2383" s="318"/>
      <c r="C2383" s="318"/>
      <c r="D2383" s="318"/>
      <c r="E2383" s="318"/>
      <c r="F2383" s="318"/>
      <c r="G2383" s="318"/>
      <c r="H2383" s="318"/>
      <c r="I2383" s="55" t="s">
        <v>16</v>
      </c>
      <c r="J2383" s="344"/>
      <c r="K2383" s="52" t="s">
        <v>12</v>
      </c>
      <c r="L2383" s="45"/>
      <c r="M2383" s="45"/>
      <c r="N2383" s="45">
        <v>0.96899999999999997</v>
      </c>
      <c r="O2383" s="40">
        <v>1.865</v>
      </c>
      <c r="P2383" s="39">
        <v>1.1200000000000001</v>
      </c>
      <c r="Q2383" s="45">
        <f t="shared" si="397"/>
        <v>3.9540000000000002</v>
      </c>
      <c r="R2383" s="229"/>
    </row>
    <row r="2384" spans="1:19" s="8" customFormat="1" ht="52.5">
      <c r="A2384" s="323"/>
      <c r="B2384" s="318"/>
      <c r="C2384" s="318"/>
      <c r="D2384" s="318"/>
      <c r="E2384" s="318"/>
      <c r="F2384" s="318"/>
      <c r="G2384" s="318"/>
      <c r="H2384" s="318"/>
      <c r="I2384" s="48" t="s">
        <v>66</v>
      </c>
      <c r="J2384" s="344"/>
      <c r="K2384" s="59" t="s">
        <v>11</v>
      </c>
      <c r="L2384" s="112"/>
      <c r="M2384" s="112"/>
      <c r="N2384" s="112">
        <f t="shared" ref="N2384" si="409">N2385</f>
        <v>3</v>
      </c>
      <c r="O2384" s="112">
        <f>O2385</f>
        <v>0</v>
      </c>
      <c r="P2384" s="112">
        <f>P2385</f>
        <v>0</v>
      </c>
      <c r="Q2384" s="42">
        <f t="shared" si="397"/>
        <v>3</v>
      </c>
      <c r="R2384" s="88"/>
      <c r="S2384" s="6"/>
    </row>
    <row r="2385" spans="1:23" ht="22.5">
      <c r="A2385" s="323"/>
      <c r="B2385" s="318"/>
      <c r="C2385" s="318"/>
      <c r="D2385" s="318"/>
      <c r="E2385" s="318"/>
      <c r="F2385" s="318"/>
      <c r="G2385" s="318"/>
      <c r="H2385" s="318"/>
      <c r="I2385" s="55" t="s">
        <v>16</v>
      </c>
      <c r="J2385" s="344"/>
      <c r="K2385" s="52" t="s">
        <v>12</v>
      </c>
      <c r="L2385" s="45"/>
      <c r="M2385" s="45"/>
      <c r="N2385" s="45">
        <v>3</v>
      </c>
      <c r="O2385" s="40"/>
      <c r="P2385" s="41"/>
      <c r="Q2385" s="45">
        <f t="shared" si="397"/>
        <v>3</v>
      </c>
      <c r="R2385" s="229"/>
    </row>
    <row r="2386" spans="1:23" s="8" customFormat="1" ht="21">
      <c r="A2386" s="323"/>
      <c r="B2386" s="318"/>
      <c r="C2386" s="318"/>
      <c r="D2386" s="318"/>
      <c r="E2386" s="318"/>
      <c r="F2386" s="318"/>
      <c r="G2386" s="318"/>
      <c r="H2386" s="318"/>
      <c r="I2386" s="48" t="s">
        <v>79</v>
      </c>
      <c r="J2386" s="344"/>
      <c r="K2386" s="59" t="s">
        <v>54</v>
      </c>
      <c r="L2386" s="112"/>
      <c r="M2386" s="112"/>
      <c r="N2386" s="112">
        <f t="shared" ref="N2386" si="410">SUM(N2387:N2391)</f>
        <v>101.699</v>
      </c>
      <c r="O2386" s="112">
        <f>SUM(O2387:O2391)</f>
        <v>156.34299999999999</v>
      </c>
      <c r="P2386" s="112">
        <f>SUM(P2387:P2391)</f>
        <v>86.188000000000002</v>
      </c>
      <c r="Q2386" s="42">
        <f t="shared" si="397"/>
        <v>344.22999999999996</v>
      </c>
      <c r="R2386" s="88"/>
      <c r="S2386" s="6"/>
    </row>
    <row r="2387" spans="1:23" ht="22.5">
      <c r="A2387" s="323"/>
      <c r="B2387" s="318"/>
      <c r="C2387" s="318"/>
      <c r="D2387" s="318"/>
      <c r="E2387" s="318"/>
      <c r="F2387" s="318"/>
      <c r="G2387" s="318"/>
      <c r="H2387" s="318"/>
      <c r="I2387" s="55" t="s">
        <v>181</v>
      </c>
      <c r="J2387" s="344"/>
      <c r="K2387" s="52" t="s">
        <v>11</v>
      </c>
      <c r="L2387" s="45"/>
      <c r="M2387" s="45"/>
      <c r="N2387" s="45">
        <v>1.548</v>
      </c>
      <c r="O2387" s="40">
        <v>40.241999999999997</v>
      </c>
      <c r="P2387" s="41"/>
      <c r="Q2387" s="45">
        <f t="shared" si="397"/>
        <v>41.79</v>
      </c>
      <c r="R2387" s="229"/>
    </row>
    <row r="2388" spans="1:23" ht="22.5">
      <c r="A2388" s="323"/>
      <c r="B2388" s="318"/>
      <c r="C2388" s="318"/>
      <c r="D2388" s="318"/>
      <c r="E2388" s="318"/>
      <c r="F2388" s="318"/>
      <c r="G2388" s="318"/>
      <c r="H2388" s="318"/>
      <c r="I2388" s="55" t="s">
        <v>16</v>
      </c>
      <c r="J2388" s="344"/>
      <c r="K2388" s="52" t="s">
        <v>12</v>
      </c>
      <c r="L2388" s="45"/>
      <c r="M2388" s="45"/>
      <c r="N2388" s="45">
        <v>2.1779999999999999</v>
      </c>
      <c r="O2388" s="40">
        <v>10.417999999999999</v>
      </c>
      <c r="P2388" s="70">
        <v>86.188000000000002</v>
      </c>
      <c r="Q2388" s="45">
        <f t="shared" si="397"/>
        <v>98.784000000000006</v>
      </c>
      <c r="R2388" s="229"/>
    </row>
    <row r="2389" spans="1:23" ht="33.75">
      <c r="A2389" s="323"/>
      <c r="B2389" s="318"/>
      <c r="C2389" s="318"/>
      <c r="D2389" s="318"/>
      <c r="E2389" s="318"/>
      <c r="F2389" s="318"/>
      <c r="G2389" s="318"/>
      <c r="H2389" s="318"/>
      <c r="I2389" s="55" t="s">
        <v>190</v>
      </c>
      <c r="J2389" s="344"/>
      <c r="K2389" s="52" t="s">
        <v>56</v>
      </c>
      <c r="L2389" s="45"/>
      <c r="M2389" s="45"/>
      <c r="N2389" s="45">
        <v>54.795000000000002</v>
      </c>
      <c r="O2389" s="40"/>
      <c r="P2389" s="41"/>
      <c r="Q2389" s="45">
        <f t="shared" si="397"/>
        <v>54.795000000000002</v>
      </c>
      <c r="R2389" s="229"/>
    </row>
    <row r="2390" spans="1:23" ht="45">
      <c r="A2390" s="323"/>
      <c r="B2390" s="318"/>
      <c r="C2390" s="318"/>
      <c r="D2390" s="318"/>
      <c r="E2390" s="318"/>
      <c r="F2390" s="318"/>
      <c r="G2390" s="318"/>
      <c r="H2390" s="318"/>
      <c r="I2390" s="55" t="s">
        <v>59</v>
      </c>
      <c r="J2390" s="344"/>
      <c r="K2390" s="52" t="s">
        <v>68</v>
      </c>
      <c r="L2390" s="45"/>
      <c r="M2390" s="45"/>
      <c r="N2390" s="45">
        <v>43.177999999999997</v>
      </c>
      <c r="O2390" s="40">
        <v>78.802999999999997</v>
      </c>
      <c r="P2390" s="41"/>
      <c r="Q2390" s="45">
        <f t="shared" si="397"/>
        <v>121.98099999999999</v>
      </c>
      <c r="R2390" s="229"/>
    </row>
    <row r="2391" spans="1:23" ht="45">
      <c r="A2391" s="323"/>
      <c r="B2391" s="318"/>
      <c r="C2391" s="318"/>
      <c r="D2391" s="318"/>
      <c r="E2391" s="318"/>
      <c r="F2391" s="318"/>
      <c r="G2391" s="318"/>
      <c r="H2391" s="318"/>
      <c r="I2391" s="55" t="s">
        <v>18</v>
      </c>
      <c r="J2391" s="344"/>
      <c r="K2391" s="52" t="s">
        <v>17</v>
      </c>
      <c r="L2391" s="45"/>
      <c r="M2391" s="45"/>
      <c r="N2391" s="45"/>
      <c r="O2391" s="40">
        <v>26.88</v>
      </c>
      <c r="P2391" s="41"/>
      <c r="Q2391" s="45">
        <f t="shared" si="397"/>
        <v>26.88</v>
      </c>
      <c r="R2391" s="229"/>
    </row>
    <row r="2392" spans="1:23" s="8" customFormat="1" ht="42">
      <c r="A2392" s="323"/>
      <c r="B2392" s="318"/>
      <c r="C2392" s="318"/>
      <c r="D2392" s="318"/>
      <c r="E2392" s="318"/>
      <c r="F2392" s="318"/>
      <c r="G2392" s="318"/>
      <c r="H2392" s="318"/>
      <c r="I2392" s="48" t="s">
        <v>289</v>
      </c>
      <c r="J2392" s="344"/>
      <c r="K2392" s="59" t="s">
        <v>12</v>
      </c>
      <c r="L2392" s="112"/>
      <c r="M2392" s="112"/>
      <c r="N2392" s="112">
        <f>SUM(N2393:N2395)</f>
        <v>0</v>
      </c>
      <c r="O2392" s="112">
        <f>SUM(O2393:O2395)</f>
        <v>65.599199999999996</v>
      </c>
      <c r="P2392" s="112">
        <f>SUM(P2393:P2395)</f>
        <v>59.777180000000001</v>
      </c>
      <c r="Q2392" s="42">
        <f t="shared" si="397"/>
        <v>125.37638</v>
      </c>
      <c r="R2392" s="88"/>
      <c r="S2392" s="6"/>
    </row>
    <row r="2393" spans="1:23" ht="22.5">
      <c r="A2393" s="323"/>
      <c r="B2393" s="318"/>
      <c r="C2393" s="318"/>
      <c r="D2393" s="318"/>
      <c r="E2393" s="318"/>
      <c r="F2393" s="318"/>
      <c r="G2393" s="318"/>
      <c r="H2393" s="318"/>
      <c r="I2393" s="55" t="s">
        <v>181</v>
      </c>
      <c r="J2393" s="344"/>
      <c r="K2393" s="52" t="s">
        <v>11</v>
      </c>
      <c r="L2393" s="45"/>
      <c r="M2393" s="45"/>
      <c r="N2393" s="45"/>
      <c r="O2393" s="40">
        <v>7.5910000000000002</v>
      </c>
      <c r="P2393" s="41"/>
      <c r="Q2393" s="45">
        <f t="shared" si="397"/>
        <v>7.5910000000000002</v>
      </c>
      <c r="R2393" s="229"/>
    </row>
    <row r="2394" spans="1:23" ht="22.5">
      <c r="A2394" s="323"/>
      <c r="B2394" s="318"/>
      <c r="C2394" s="318"/>
      <c r="D2394" s="318"/>
      <c r="E2394" s="318"/>
      <c r="F2394" s="318"/>
      <c r="G2394" s="318"/>
      <c r="H2394" s="318"/>
      <c r="I2394" s="55" t="s">
        <v>16</v>
      </c>
      <c r="J2394" s="344"/>
      <c r="K2394" s="52" t="s">
        <v>12</v>
      </c>
      <c r="L2394" s="45"/>
      <c r="M2394" s="45"/>
      <c r="N2394" s="45"/>
      <c r="O2394" s="70">
        <v>55.008200000000002</v>
      </c>
      <c r="P2394" s="70">
        <v>59.777180000000001</v>
      </c>
      <c r="Q2394" s="45">
        <f t="shared" si="397"/>
        <v>114.78538</v>
      </c>
      <c r="R2394" s="229"/>
    </row>
    <row r="2395" spans="1:23" ht="45">
      <c r="A2395" s="323"/>
      <c r="B2395" s="318"/>
      <c r="C2395" s="318"/>
      <c r="D2395" s="318"/>
      <c r="E2395" s="318"/>
      <c r="F2395" s="318"/>
      <c r="G2395" s="318"/>
      <c r="H2395" s="318"/>
      <c r="I2395" s="55" t="s">
        <v>18</v>
      </c>
      <c r="J2395" s="344"/>
      <c r="K2395" s="52" t="s">
        <v>17</v>
      </c>
      <c r="L2395" s="45"/>
      <c r="M2395" s="45"/>
      <c r="N2395" s="45"/>
      <c r="O2395" s="40">
        <v>3</v>
      </c>
      <c r="P2395" s="41"/>
      <c r="Q2395" s="45">
        <f t="shared" si="397"/>
        <v>3</v>
      </c>
      <c r="R2395" s="229"/>
    </row>
    <row r="2396" spans="1:23" s="8" customFormat="1" ht="178.5">
      <c r="A2396" s="323"/>
      <c r="B2396" s="318"/>
      <c r="C2396" s="318"/>
      <c r="D2396" s="318"/>
      <c r="E2396" s="318"/>
      <c r="F2396" s="318"/>
      <c r="G2396" s="318"/>
      <c r="H2396" s="318"/>
      <c r="I2396" s="48" t="s">
        <v>290</v>
      </c>
      <c r="J2396" s="344"/>
      <c r="K2396" s="59" t="s">
        <v>70</v>
      </c>
      <c r="L2396" s="112"/>
      <c r="M2396" s="112"/>
      <c r="N2396" s="112">
        <f>SUM(N2397:N2400)</f>
        <v>223.8836</v>
      </c>
      <c r="O2396" s="112">
        <f>SUM(O2397:O2400)</f>
        <v>344.63650000000001</v>
      </c>
      <c r="P2396" s="112">
        <f>SUM(P2397:P2400)</f>
        <v>247.77100000000002</v>
      </c>
      <c r="Q2396" s="42">
        <f t="shared" si="397"/>
        <v>816.29109999999991</v>
      </c>
      <c r="R2396" s="88"/>
      <c r="S2396" s="6"/>
    </row>
    <row r="2397" spans="1:23" ht="22.5">
      <c r="A2397" s="323"/>
      <c r="B2397" s="318"/>
      <c r="C2397" s="318"/>
      <c r="D2397" s="318"/>
      <c r="E2397" s="318"/>
      <c r="F2397" s="318"/>
      <c r="G2397" s="318"/>
      <c r="H2397" s="318"/>
      <c r="I2397" s="55" t="s">
        <v>181</v>
      </c>
      <c r="J2397" s="344"/>
      <c r="K2397" s="52" t="s">
        <v>11</v>
      </c>
      <c r="L2397" s="45"/>
      <c r="M2397" s="45"/>
      <c r="N2397" s="45">
        <v>59.808999999999997</v>
      </c>
      <c r="O2397" s="40">
        <v>66.34</v>
      </c>
      <c r="P2397" s="41"/>
      <c r="Q2397" s="45">
        <f t="shared" si="397"/>
        <v>126.149</v>
      </c>
      <c r="R2397" s="229"/>
    </row>
    <row r="2398" spans="1:23" ht="22.5">
      <c r="A2398" s="323"/>
      <c r="B2398" s="318"/>
      <c r="C2398" s="318"/>
      <c r="D2398" s="318"/>
      <c r="E2398" s="318"/>
      <c r="F2398" s="318"/>
      <c r="G2398" s="318"/>
      <c r="H2398" s="318"/>
      <c r="I2398" s="55" t="s">
        <v>16</v>
      </c>
      <c r="J2398" s="344"/>
      <c r="K2398" s="52" t="s">
        <v>12</v>
      </c>
      <c r="L2398" s="45"/>
      <c r="M2398" s="45"/>
      <c r="N2398" s="45">
        <v>139.2336</v>
      </c>
      <c r="O2398" s="70">
        <v>244.53450000000001</v>
      </c>
      <c r="P2398" s="70">
        <v>136.97900000000001</v>
      </c>
      <c r="Q2398" s="45">
        <f t="shared" si="397"/>
        <v>520.74710000000005</v>
      </c>
      <c r="R2398" s="229"/>
    </row>
    <row r="2399" spans="1:23" ht="22.5">
      <c r="A2399" s="323"/>
      <c r="B2399" s="318"/>
      <c r="C2399" s="318"/>
      <c r="D2399" s="318"/>
      <c r="E2399" s="318"/>
      <c r="F2399" s="318"/>
      <c r="G2399" s="318"/>
      <c r="H2399" s="318"/>
      <c r="I2399" s="55" t="s">
        <v>33</v>
      </c>
      <c r="J2399" s="344"/>
      <c r="K2399" s="52" t="s">
        <v>40</v>
      </c>
      <c r="L2399" s="45"/>
      <c r="M2399" s="45"/>
      <c r="N2399" s="45">
        <v>13.590999999999999</v>
      </c>
      <c r="O2399" s="40">
        <v>19.667999999999999</v>
      </c>
      <c r="P2399" s="70">
        <v>110.792</v>
      </c>
      <c r="Q2399" s="45">
        <f t="shared" si="397"/>
        <v>144.05099999999999</v>
      </c>
      <c r="R2399" s="229"/>
    </row>
    <row r="2400" spans="1:23" s="5" customFormat="1" ht="45">
      <c r="A2400" s="323"/>
      <c r="B2400" s="318"/>
      <c r="C2400" s="318"/>
      <c r="D2400" s="318"/>
      <c r="E2400" s="318"/>
      <c r="F2400" s="318"/>
      <c r="G2400" s="318"/>
      <c r="H2400" s="318"/>
      <c r="I2400" s="55" t="s">
        <v>59</v>
      </c>
      <c r="J2400" s="344"/>
      <c r="K2400" s="52" t="s">
        <v>68</v>
      </c>
      <c r="L2400" s="45"/>
      <c r="M2400" s="45"/>
      <c r="N2400" s="45">
        <v>11.25</v>
      </c>
      <c r="O2400" s="40">
        <v>14.093999999999999</v>
      </c>
      <c r="P2400" s="41"/>
      <c r="Q2400" s="45">
        <f t="shared" si="397"/>
        <v>25.344000000000001</v>
      </c>
      <c r="R2400" s="229"/>
      <c r="T2400" s="2"/>
      <c r="U2400" s="2"/>
      <c r="V2400" s="2"/>
      <c r="W2400" s="2"/>
    </row>
    <row r="2401" spans="1:23" s="5" customFormat="1" ht="21">
      <c r="A2401" s="323"/>
      <c r="B2401" s="318"/>
      <c r="C2401" s="318"/>
      <c r="D2401" s="318"/>
      <c r="E2401" s="318"/>
      <c r="F2401" s="318"/>
      <c r="G2401" s="318"/>
      <c r="H2401" s="318"/>
      <c r="I2401" s="48" t="s">
        <v>29</v>
      </c>
      <c r="J2401" s="344"/>
      <c r="K2401" s="59" t="s">
        <v>138</v>
      </c>
      <c r="L2401" s="45"/>
      <c r="M2401" s="45"/>
      <c r="N2401" s="45"/>
      <c r="O2401" s="112">
        <f>O2402</f>
        <v>900</v>
      </c>
      <c r="P2401" s="112">
        <f>P2402</f>
        <v>0</v>
      </c>
      <c r="Q2401" s="42">
        <f t="shared" si="397"/>
        <v>900</v>
      </c>
      <c r="R2401" s="229"/>
      <c r="T2401" s="2"/>
      <c r="U2401" s="2"/>
      <c r="V2401" s="2"/>
      <c r="W2401" s="2"/>
    </row>
    <row r="2402" spans="1:23" s="5" customFormat="1" ht="22.5">
      <c r="A2402" s="324"/>
      <c r="B2402" s="319"/>
      <c r="C2402" s="318"/>
      <c r="D2402" s="318"/>
      <c r="E2402" s="318"/>
      <c r="F2402" s="318"/>
      <c r="G2402" s="318"/>
      <c r="H2402" s="318"/>
      <c r="I2402" s="55" t="s">
        <v>16</v>
      </c>
      <c r="J2402" s="345"/>
      <c r="K2402" s="52" t="s">
        <v>12</v>
      </c>
      <c r="L2402" s="45"/>
      <c r="M2402" s="45"/>
      <c r="N2402" s="45"/>
      <c r="O2402" s="40">
        <v>900</v>
      </c>
      <c r="P2402" s="41"/>
      <c r="Q2402" s="45">
        <f t="shared" si="397"/>
        <v>900</v>
      </c>
      <c r="R2402" s="229"/>
      <c r="T2402" s="2"/>
      <c r="U2402" s="2"/>
      <c r="V2402" s="2"/>
      <c r="W2402" s="2"/>
    </row>
    <row r="2403" spans="1:23" s="5" customFormat="1" ht="11.25" customHeight="1">
      <c r="A2403" s="322">
        <v>4</v>
      </c>
      <c r="B2403" s="317" t="s">
        <v>291</v>
      </c>
      <c r="C2403" s="318"/>
      <c r="D2403" s="318"/>
      <c r="E2403" s="318"/>
      <c r="F2403" s="318"/>
      <c r="G2403" s="318"/>
      <c r="H2403" s="318"/>
      <c r="I2403" s="50" t="s">
        <v>13</v>
      </c>
      <c r="J2403" s="343"/>
      <c r="K2403" s="49"/>
      <c r="L2403" s="42"/>
      <c r="M2403" s="42"/>
      <c r="N2403" s="42">
        <f t="shared" ref="N2403" si="411">+N2404+N2410</f>
        <v>429.73699999999997</v>
      </c>
      <c r="O2403" s="42">
        <f>+O2404+O2410</f>
        <v>556.98360000000002</v>
      </c>
      <c r="P2403" s="42">
        <f>+P2404+P2410</f>
        <v>612.69680000000005</v>
      </c>
      <c r="Q2403" s="42">
        <f t="shared" si="397"/>
        <v>1599.4174</v>
      </c>
      <c r="R2403" s="229"/>
      <c r="T2403" s="2"/>
      <c r="U2403" s="2"/>
      <c r="V2403" s="2"/>
      <c r="W2403" s="2"/>
    </row>
    <row r="2404" spans="1:23" s="5" customFormat="1" ht="22.5">
      <c r="A2404" s="323"/>
      <c r="B2404" s="318"/>
      <c r="C2404" s="318"/>
      <c r="D2404" s="318"/>
      <c r="E2404" s="318"/>
      <c r="F2404" s="318"/>
      <c r="G2404" s="318"/>
      <c r="H2404" s="318"/>
      <c r="I2404" s="55" t="s">
        <v>73</v>
      </c>
      <c r="J2404" s="344"/>
      <c r="K2404" s="59" t="s">
        <v>76</v>
      </c>
      <c r="L2404" s="40"/>
      <c r="M2404" s="40"/>
      <c r="N2404" s="40">
        <f t="shared" ref="N2404" si="412">SUM(N2405:N2409)</f>
        <v>68.332999999999998</v>
      </c>
      <c r="O2404" s="40">
        <f>SUM(O2405:O2409)</f>
        <v>98.688900000000018</v>
      </c>
      <c r="P2404" s="40">
        <f>SUM(P2405:P2409)</f>
        <v>69.072000000000003</v>
      </c>
      <c r="Q2404" s="45"/>
      <c r="R2404" s="229"/>
      <c r="T2404" s="2"/>
      <c r="U2404" s="2"/>
      <c r="V2404" s="2"/>
      <c r="W2404" s="2"/>
    </row>
    <row r="2405" spans="1:23" s="5" customFormat="1" ht="22.5">
      <c r="A2405" s="323"/>
      <c r="B2405" s="318"/>
      <c r="C2405" s="318"/>
      <c r="D2405" s="318"/>
      <c r="E2405" s="318"/>
      <c r="F2405" s="318"/>
      <c r="G2405" s="318"/>
      <c r="H2405" s="318"/>
      <c r="I2405" s="55" t="s">
        <v>181</v>
      </c>
      <c r="J2405" s="344"/>
      <c r="K2405" s="52" t="s">
        <v>11</v>
      </c>
      <c r="L2405" s="45"/>
      <c r="M2405" s="45"/>
      <c r="N2405" s="45"/>
      <c r="O2405" s="40">
        <v>15.759</v>
      </c>
      <c r="P2405" s="41"/>
      <c r="Q2405" s="45">
        <f t="shared" si="397"/>
        <v>15.759</v>
      </c>
      <c r="R2405" s="229"/>
      <c r="T2405" s="2"/>
      <c r="U2405" s="2"/>
      <c r="V2405" s="2"/>
      <c r="W2405" s="2"/>
    </row>
    <row r="2406" spans="1:23" s="5" customFormat="1" ht="22.5">
      <c r="A2406" s="323"/>
      <c r="B2406" s="318"/>
      <c r="C2406" s="318"/>
      <c r="D2406" s="318"/>
      <c r="E2406" s="318"/>
      <c r="F2406" s="318"/>
      <c r="G2406" s="318"/>
      <c r="H2406" s="318"/>
      <c r="I2406" s="55" t="s">
        <v>16</v>
      </c>
      <c r="J2406" s="344"/>
      <c r="K2406" s="52" t="s">
        <v>12</v>
      </c>
      <c r="L2406" s="45"/>
      <c r="M2406" s="45"/>
      <c r="N2406" s="45">
        <v>10.492000000000001</v>
      </c>
      <c r="O2406" s="70">
        <v>23.040900000000001</v>
      </c>
      <c r="P2406" s="70">
        <v>69.072000000000003</v>
      </c>
      <c r="Q2406" s="45">
        <f t="shared" si="397"/>
        <v>102.6049</v>
      </c>
      <c r="R2406" s="229"/>
      <c r="T2406" s="2"/>
      <c r="U2406" s="2"/>
      <c r="V2406" s="2"/>
      <c r="W2406" s="2"/>
    </row>
    <row r="2407" spans="1:23" s="5" customFormat="1" ht="33.75">
      <c r="A2407" s="323"/>
      <c r="B2407" s="318"/>
      <c r="C2407" s="318"/>
      <c r="D2407" s="318"/>
      <c r="E2407" s="318"/>
      <c r="F2407" s="318"/>
      <c r="G2407" s="318"/>
      <c r="H2407" s="318"/>
      <c r="I2407" s="55" t="s">
        <v>190</v>
      </c>
      <c r="J2407" s="344"/>
      <c r="K2407" s="52" t="s">
        <v>56</v>
      </c>
      <c r="L2407" s="45"/>
      <c r="M2407" s="45"/>
      <c r="N2407" s="45">
        <v>21.446999999999999</v>
      </c>
      <c r="O2407" s="40"/>
      <c r="P2407" s="41"/>
      <c r="Q2407" s="45">
        <f t="shared" si="397"/>
        <v>21.446999999999999</v>
      </c>
      <c r="R2407" s="229"/>
      <c r="T2407" s="2"/>
      <c r="U2407" s="2"/>
      <c r="V2407" s="2"/>
      <c r="W2407" s="2"/>
    </row>
    <row r="2408" spans="1:23" s="5" customFormat="1" ht="45">
      <c r="A2408" s="323"/>
      <c r="B2408" s="318"/>
      <c r="C2408" s="318"/>
      <c r="D2408" s="318"/>
      <c r="E2408" s="318"/>
      <c r="F2408" s="318"/>
      <c r="G2408" s="318"/>
      <c r="H2408" s="318"/>
      <c r="I2408" s="55" t="s">
        <v>59</v>
      </c>
      <c r="J2408" s="344"/>
      <c r="K2408" s="52" t="s">
        <v>68</v>
      </c>
      <c r="L2408" s="45"/>
      <c r="M2408" s="45"/>
      <c r="N2408" s="45">
        <v>36.393999999999998</v>
      </c>
      <c r="O2408" s="40">
        <v>42.542000000000002</v>
      </c>
      <c r="P2408" s="41"/>
      <c r="Q2408" s="45">
        <f t="shared" ref="Q2408:Q2471" si="413">M2408+N2408+O2408+P2408</f>
        <v>78.936000000000007</v>
      </c>
      <c r="R2408" s="229"/>
      <c r="T2408" s="2"/>
      <c r="U2408" s="2"/>
      <c r="V2408" s="2"/>
      <c r="W2408" s="2"/>
    </row>
    <row r="2409" spans="1:23" s="5" customFormat="1" ht="45">
      <c r="A2409" s="323"/>
      <c r="B2409" s="318"/>
      <c r="C2409" s="318"/>
      <c r="D2409" s="318"/>
      <c r="E2409" s="318"/>
      <c r="F2409" s="318"/>
      <c r="G2409" s="318"/>
      <c r="H2409" s="318"/>
      <c r="I2409" s="55" t="s">
        <v>18</v>
      </c>
      <c r="J2409" s="344"/>
      <c r="K2409" s="52" t="s">
        <v>17</v>
      </c>
      <c r="L2409" s="45"/>
      <c r="M2409" s="45"/>
      <c r="N2409" s="45"/>
      <c r="O2409" s="40">
        <v>17.347000000000001</v>
      </c>
      <c r="P2409" s="41"/>
      <c r="Q2409" s="45">
        <f t="shared" si="413"/>
        <v>17.347000000000001</v>
      </c>
      <c r="R2409" s="229"/>
      <c r="T2409" s="2"/>
      <c r="U2409" s="2"/>
      <c r="V2409" s="2"/>
      <c r="W2409" s="2"/>
    </row>
    <row r="2410" spans="1:23" s="5" customFormat="1">
      <c r="A2410" s="323"/>
      <c r="B2410" s="318"/>
      <c r="C2410" s="318"/>
      <c r="D2410" s="318"/>
      <c r="E2410" s="318"/>
      <c r="F2410" s="318"/>
      <c r="G2410" s="318"/>
      <c r="H2410" s="318"/>
      <c r="I2410" s="48" t="s">
        <v>71</v>
      </c>
      <c r="J2410" s="344"/>
      <c r="K2410" s="59" t="s">
        <v>43</v>
      </c>
      <c r="L2410" s="40"/>
      <c r="M2410" s="40"/>
      <c r="N2410" s="112">
        <f>SUM(N2411:N2415)</f>
        <v>361.40399999999994</v>
      </c>
      <c r="O2410" s="112">
        <f>SUM(O2411:O2415)</f>
        <v>458.29470000000003</v>
      </c>
      <c r="P2410" s="112">
        <f>SUM(P2411:P2415)</f>
        <v>543.62480000000005</v>
      </c>
      <c r="Q2410" s="42">
        <f t="shared" si="413"/>
        <v>1363.3235</v>
      </c>
      <c r="R2410" s="229"/>
      <c r="T2410" s="2"/>
      <c r="U2410" s="2"/>
      <c r="V2410" s="2"/>
      <c r="W2410" s="2"/>
    </row>
    <row r="2411" spans="1:23" s="5" customFormat="1" ht="22.5">
      <c r="A2411" s="323"/>
      <c r="B2411" s="318"/>
      <c r="C2411" s="318"/>
      <c r="D2411" s="318"/>
      <c r="E2411" s="318"/>
      <c r="F2411" s="318"/>
      <c r="G2411" s="318"/>
      <c r="H2411" s="318"/>
      <c r="I2411" s="55" t="s">
        <v>181</v>
      </c>
      <c r="J2411" s="344"/>
      <c r="K2411" s="52" t="s">
        <v>11</v>
      </c>
      <c r="L2411" s="45"/>
      <c r="M2411" s="45"/>
      <c r="N2411" s="45">
        <v>351.12099999999998</v>
      </c>
      <c r="O2411" s="40">
        <v>116.601</v>
      </c>
      <c r="P2411" s="41"/>
      <c r="Q2411" s="45">
        <f t="shared" si="413"/>
        <v>467.72199999999998</v>
      </c>
      <c r="R2411" s="229"/>
      <c r="T2411" s="2"/>
      <c r="U2411" s="2"/>
      <c r="V2411" s="2"/>
      <c r="W2411" s="2"/>
    </row>
    <row r="2412" spans="1:23" s="5" customFormat="1" ht="22.5">
      <c r="A2412" s="323"/>
      <c r="B2412" s="318"/>
      <c r="C2412" s="318"/>
      <c r="D2412" s="318"/>
      <c r="E2412" s="318"/>
      <c r="F2412" s="318"/>
      <c r="G2412" s="318"/>
      <c r="H2412" s="318"/>
      <c r="I2412" s="55" t="s">
        <v>33</v>
      </c>
      <c r="J2412" s="344"/>
      <c r="K2412" s="52" t="s">
        <v>40</v>
      </c>
      <c r="L2412" s="45"/>
      <c r="M2412" s="45"/>
      <c r="N2412" s="45">
        <v>4.6669999999999998</v>
      </c>
      <c r="O2412" s="40">
        <v>4.9029999999999996</v>
      </c>
      <c r="P2412" s="70">
        <v>531.62480000000005</v>
      </c>
      <c r="Q2412" s="45">
        <f t="shared" si="413"/>
        <v>541.1948000000001</v>
      </c>
      <c r="R2412" s="229"/>
      <c r="T2412" s="2"/>
      <c r="U2412" s="2"/>
      <c r="V2412" s="2"/>
      <c r="W2412" s="2"/>
    </row>
    <row r="2413" spans="1:23" s="5" customFormat="1" ht="45">
      <c r="A2413" s="323"/>
      <c r="B2413" s="318"/>
      <c r="C2413" s="318"/>
      <c r="D2413" s="318"/>
      <c r="E2413" s="318"/>
      <c r="F2413" s="318"/>
      <c r="G2413" s="318"/>
      <c r="H2413" s="318"/>
      <c r="I2413" s="55" t="s">
        <v>18</v>
      </c>
      <c r="J2413" s="344"/>
      <c r="K2413" s="52" t="s">
        <v>17</v>
      </c>
      <c r="L2413" s="45"/>
      <c r="M2413" s="45"/>
      <c r="N2413" s="45"/>
      <c r="O2413" s="70">
        <v>290.83800000000002</v>
      </c>
      <c r="P2413" s="70"/>
      <c r="Q2413" s="45">
        <f t="shared" si="413"/>
        <v>290.83800000000002</v>
      </c>
      <c r="R2413" s="229"/>
      <c r="T2413" s="2"/>
      <c r="U2413" s="2"/>
      <c r="V2413" s="2"/>
      <c r="W2413" s="2"/>
    </row>
    <row r="2414" spans="1:23" s="5" customFormat="1">
      <c r="A2414" s="323"/>
      <c r="B2414" s="318"/>
      <c r="C2414" s="318"/>
      <c r="D2414" s="318"/>
      <c r="E2414" s="318"/>
      <c r="F2414" s="318"/>
      <c r="G2414" s="318"/>
      <c r="H2414" s="318"/>
      <c r="I2414" s="55" t="s">
        <v>224</v>
      </c>
      <c r="J2414" s="344"/>
      <c r="K2414" s="52" t="s">
        <v>74</v>
      </c>
      <c r="L2414" s="45"/>
      <c r="M2414" s="45"/>
      <c r="N2414" s="45"/>
      <c r="O2414" s="40">
        <v>41.584000000000003</v>
      </c>
      <c r="P2414" s="70">
        <v>12</v>
      </c>
      <c r="Q2414" s="45">
        <f t="shared" si="413"/>
        <v>53.584000000000003</v>
      </c>
      <c r="R2414" s="229"/>
      <c r="T2414" s="2"/>
      <c r="U2414" s="2"/>
      <c r="V2414" s="2"/>
      <c r="W2414" s="2"/>
    </row>
    <row r="2415" spans="1:23" s="5" customFormat="1" ht="22.5">
      <c r="A2415" s="324"/>
      <c r="B2415" s="319"/>
      <c r="C2415" s="318"/>
      <c r="D2415" s="318"/>
      <c r="E2415" s="318"/>
      <c r="F2415" s="318"/>
      <c r="G2415" s="318"/>
      <c r="H2415" s="318"/>
      <c r="I2415" s="55" t="s">
        <v>225</v>
      </c>
      <c r="J2415" s="345"/>
      <c r="K2415" s="52" t="s">
        <v>75</v>
      </c>
      <c r="L2415" s="45"/>
      <c r="M2415" s="45"/>
      <c r="N2415" s="45">
        <v>5.6159999999999997</v>
      </c>
      <c r="O2415" s="70">
        <v>4.3686999999999996</v>
      </c>
      <c r="P2415" s="41"/>
      <c r="Q2415" s="45">
        <f t="shared" si="413"/>
        <v>9.9847000000000001</v>
      </c>
      <c r="R2415" s="229"/>
      <c r="T2415" s="2"/>
      <c r="U2415" s="2"/>
      <c r="V2415" s="2"/>
      <c r="W2415" s="2"/>
    </row>
    <row r="2416" spans="1:23" s="5" customFormat="1" ht="11.25" customHeight="1">
      <c r="A2416" s="322">
        <v>5</v>
      </c>
      <c r="B2416" s="317" t="s">
        <v>292</v>
      </c>
      <c r="C2416" s="318"/>
      <c r="D2416" s="318"/>
      <c r="E2416" s="318"/>
      <c r="F2416" s="318"/>
      <c r="G2416" s="318"/>
      <c r="H2416" s="318"/>
      <c r="I2416" s="50" t="s">
        <v>13</v>
      </c>
      <c r="J2416" s="343">
        <v>456</v>
      </c>
      <c r="K2416" s="49"/>
      <c r="L2416" s="42"/>
      <c r="M2416" s="42"/>
      <c r="N2416" s="42">
        <f t="shared" ref="N2416" si="414">+N2417+N2422+N2424</f>
        <v>58.001400000000004</v>
      </c>
      <c r="O2416" s="42">
        <f>+O2417+O2422+O2424</f>
        <v>995.45550000000003</v>
      </c>
      <c r="P2416" s="42">
        <f>+P2417+P2422+P2424</f>
        <v>34.682369999999999</v>
      </c>
      <c r="Q2416" s="42">
        <f t="shared" si="413"/>
        <v>1088.1392700000001</v>
      </c>
      <c r="R2416" s="229"/>
      <c r="T2416" s="2"/>
      <c r="U2416" s="2"/>
      <c r="V2416" s="2"/>
      <c r="W2416" s="2"/>
    </row>
    <row r="2417" spans="1:23" s="5" customFormat="1" ht="73.5">
      <c r="A2417" s="323"/>
      <c r="B2417" s="318"/>
      <c r="C2417" s="318"/>
      <c r="D2417" s="318"/>
      <c r="E2417" s="318"/>
      <c r="F2417" s="318"/>
      <c r="G2417" s="318"/>
      <c r="H2417" s="318"/>
      <c r="I2417" s="48" t="s">
        <v>88</v>
      </c>
      <c r="J2417" s="344"/>
      <c r="K2417" s="59" t="s">
        <v>10</v>
      </c>
      <c r="L2417" s="40"/>
      <c r="M2417" s="40"/>
      <c r="N2417" s="112">
        <f t="shared" ref="N2417" si="415">SUM(N2418:N2421)</f>
        <v>37.051400000000001</v>
      </c>
      <c r="O2417" s="112">
        <f>SUM(O2418:O2421)</f>
        <v>57.955500000000008</v>
      </c>
      <c r="P2417" s="112">
        <f>SUM(P2418:P2421)</f>
        <v>23.682369999999999</v>
      </c>
      <c r="Q2417" s="45">
        <f t="shared" si="413"/>
        <v>118.68926999999999</v>
      </c>
      <c r="R2417" s="229"/>
      <c r="T2417" s="2"/>
      <c r="U2417" s="2"/>
      <c r="V2417" s="2"/>
      <c r="W2417" s="2"/>
    </row>
    <row r="2418" spans="1:23" s="5" customFormat="1" ht="22.5">
      <c r="A2418" s="323"/>
      <c r="B2418" s="318"/>
      <c r="C2418" s="318"/>
      <c r="D2418" s="318"/>
      <c r="E2418" s="318"/>
      <c r="F2418" s="318"/>
      <c r="G2418" s="318"/>
      <c r="H2418" s="318"/>
      <c r="I2418" s="55" t="s">
        <v>181</v>
      </c>
      <c r="J2418" s="344"/>
      <c r="K2418" s="52" t="s">
        <v>11</v>
      </c>
      <c r="L2418" s="45"/>
      <c r="M2418" s="45"/>
      <c r="N2418" s="45">
        <v>22.343399999999999</v>
      </c>
      <c r="O2418" s="40">
        <v>0.58099999999999996</v>
      </c>
      <c r="P2418" s="41"/>
      <c r="Q2418" s="45">
        <f t="shared" si="413"/>
        <v>22.924399999999999</v>
      </c>
      <c r="R2418" s="229"/>
      <c r="T2418" s="2"/>
      <c r="U2418" s="2"/>
      <c r="V2418" s="2"/>
      <c r="W2418" s="2"/>
    </row>
    <row r="2419" spans="1:23" s="5" customFormat="1" ht="22.5">
      <c r="A2419" s="323"/>
      <c r="B2419" s="318"/>
      <c r="C2419" s="318"/>
      <c r="D2419" s="318"/>
      <c r="E2419" s="318"/>
      <c r="F2419" s="318"/>
      <c r="G2419" s="318"/>
      <c r="H2419" s="318"/>
      <c r="I2419" s="55" t="s">
        <v>16</v>
      </c>
      <c r="J2419" s="344"/>
      <c r="K2419" s="52" t="s">
        <v>12</v>
      </c>
      <c r="L2419" s="45"/>
      <c r="M2419" s="45"/>
      <c r="N2419" s="45"/>
      <c r="O2419" s="70">
        <v>32.399500000000003</v>
      </c>
      <c r="P2419" s="70">
        <v>23.682369999999999</v>
      </c>
      <c r="Q2419" s="45">
        <f t="shared" si="413"/>
        <v>56.081870000000002</v>
      </c>
      <c r="R2419" s="229"/>
      <c r="T2419" s="2"/>
      <c r="U2419" s="2"/>
      <c r="V2419" s="2"/>
      <c r="W2419" s="2"/>
    </row>
    <row r="2420" spans="1:23" s="5" customFormat="1" ht="45">
      <c r="A2420" s="323"/>
      <c r="B2420" s="318"/>
      <c r="C2420" s="318"/>
      <c r="D2420" s="318"/>
      <c r="E2420" s="318"/>
      <c r="F2420" s="318"/>
      <c r="G2420" s="318"/>
      <c r="H2420" s="318"/>
      <c r="I2420" s="55" t="s">
        <v>89</v>
      </c>
      <c r="J2420" s="344"/>
      <c r="K2420" s="52" t="s">
        <v>91</v>
      </c>
      <c r="L2420" s="45"/>
      <c r="M2420" s="45"/>
      <c r="N2420" s="45">
        <v>14.708</v>
      </c>
      <c r="O2420" s="40">
        <v>24.155999999999999</v>
      </c>
      <c r="P2420" s="41"/>
      <c r="Q2420" s="45">
        <f t="shared" si="413"/>
        <v>38.863999999999997</v>
      </c>
      <c r="R2420" s="229"/>
      <c r="T2420" s="2"/>
      <c r="U2420" s="2"/>
      <c r="V2420" s="2"/>
      <c r="W2420" s="2"/>
    </row>
    <row r="2421" spans="1:23" s="5" customFormat="1" ht="45">
      <c r="A2421" s="323"/>
      <c r="B2421" s="318"/>
      <c r="C2421" s="318"/>
      <c r="D2421" s="318"/>
      <c r="E2421" s="318"/>
      <c r="F2421" s="318"/>
      <c r="G2421" s="318"/>
      <c r="H2421" s="318"/>
      <c r="I2421" s="55" t="s">
        <v>18</v>
      </c>
      <c r="J2421" s="344"/>
      <c r="K2421" s="52" t="s">
        <v>17</v>
      </c>
      <c r="L2421" s="45"/>
      <c r="M2421" s="45"/>
      <c r="N2421" s="45"/>
      <c r="O2421" s="40">
        <v>0.81899999999999995</v>
      </c>
      <c r="P2421" s="41"/>
      <c r="Q2421" s="45">
        <f t="shared" si="413"/>
        <v>0.81899999999999995</v>
      </c>
      <c r="R2421" s="229"/>
      <c r="T2421" s="2"/>
      <c r="U2421" s="2"/>
      <c r="V2421" s="2"/>
      <c r="W2421" s="2"/>
    </row>
    <row r="2422" spans="1:23" s="5" customFormat="1" ht="31.5">
      <c r="A2422" s="323"/>
      <c r="B2422" s="318"/>
      <c r="C2422" s="318"/>
      <c r="D2422" s="318"/>
      <c r="E2422" s="318"/>
      <c r="F2422" s="318"/>
      <c r="G2422" s="318"/>
      <c r="H2422" s="318"/>
      <c r="I2422" s="48" t="s">
        <v>90</v>
      </c>
      <c r="J2422" s="344"/>
      <c r="K2422" s="59" t="s">
        <v>43</v>
      </c>
      <c r="L2422" s="40"/>
      <c r="M2422" s="40"/>
      <c r="N2422" s="112">
        <f t="shared" ref="N2422" si="416">N2423</f>
        <v>20.95</v>
      </c>
      <c r="O2422" s="112">
        <f>O2423</f>
        <v>32.799999999999997</v>
      </c>
      <c r="P2422" s="112">
        <f>P2423</f>
        <v>11</v>
      </c>
      <c r="Q2422" s="42">
        <f t="shared" si="413"/>
        <v>64.75</v>
      </c>
      <c r="R2422" s="229"/>
      <c r="T2422" s="2"/>
      <c r="U2422" s="2"/>
      <c r="V2422" s="2"/>
      <c r="W2422" s="2"/>
    </row>
    <row r="2423" spans="1:23" s="5" customFormat="1" ht="22.5">
      <c r="A2423" s="323"/>
      <c r="B2423" s="318"/>
      <c r="C2423" s="318"/>
      <c r="D2423" s="318"/>
      <c r="E2423" s="318"/>
      <c r="F2423" s="318"/>
      <c r="G2423" s="318"/>
      <c r="H2423" s="318"/>
      <c r="I2423" s="55" t="s">
        <v>16</v>
      </c>
      <c r="J2423" s="344"/>
      <c r="K2423" s="52" t="s">
        <v>12</v>
      </c>
      <c r="L2423" s="45"/>
      <c r="M2423" s="45"/>
      <c r="N2423" s="45">
        <v>20.95</v>
      </c>
      <c r="O2423" s="40">
        <v>32.799999999999997</v>
      </c>
      <c r="P2423" s="70">
        <v>11</v>
      </c>
      <c r="Q2423" s="45">
        <f t="shared" si="413"/>
        <v>64.75</v>
      </c>
      <c r="R2423" s="229"/>
      <c r="T2423" s="2"/>
      <c r="U2423" s="2"/>
      <c r="V2423" s="2"/>
      <c r="W2423" s="2"/>
    </row>
    <row r="2424" spans="1:23" s="5" customFormat="1" ht="21">
      <c r="A2424" s="323"/>
      <c r="B2424" s="318"/>
      <c r="C2424" s="318"/>
      <c r="D2424" s="318"/>
      <c r="E2424" s="318"/>
      <c r="F2424" s="318"/>
      <c r="G2424" s="318"/>
      <c r="H2424" s="318"/>
      <c r="I2424" s="48" t="s">
        <v>29</v>
      </c>
      <c r="J2424" s="344"/>
      <c r="K2424" s="59" t="s">
        <v>44</v>
      </c>
      <c r="L2424" s="45"/>
      <c r="M2424" s="45"/>
      <c r="N2424" s="42"/>
      <c r="O2424" s="112">
        <f>O2425</f>
        <v>904.7</v>
      </c>
      <c r="P2424" s="112">
        <f>P2425</f>
        <v>0</v>
      </c>
      <c r="Q2424" s="42">
        <f t="shared" si="413"/>
        <v>904.7</v>
      </c>
      <c r="R2424" s="229"/>
      <c r="T2424" s="2"/>
      <c r="U2424" s="2"/>
      <c r="V2424" s="2"/>
      <c r="W2424" s="2"/>
    </row>
    <row r="2425" spans="1:23" s="5" customFormat="1" ht="22.5">
      <c r="A2425" s="324"/>
      <c r="B2425" s="319"/>
      <c r="C2425" s="318"/>
      <c r="D2425" s="318"/>
      <c r="E2425" s="318"/>
      <c r="F2425" s="318"/>
      <c r="G2425" s="318"/>
      <c r="H2425" s="318"/>
      <c r="I2425" s="55" t="s">
        <v>16</v>
      </c>
      <c r="J2425" s="345"/>
      <c r="K2425" s="52" t="s">
        <v>12</v>
      </c>
      <c r="L2425" s="45"/>
      <c r="M2425" s="45"/>
      <c r="N2425" s="45">
        <v>0.29099999999999998</v>
      </c>
      <c r="O2425" s="70">
        <v>904.7</v>
      </c>
      <c r="P2425" s="41"/>
      <c r="Q2425" s="45">
        <f t="shared" si="413"/>
        <v>904.9910000000001</v>
      </c>
      <c r="R2425" s="229"/>
      <c r="T2425" s="2"/>
      <c r="U2425" s="2"/>
      <c r="V2425" s="2"/>
      <c r="W2425" s="2"/>
    </row>
    <row r="2426" spans="1:23" s="5" customFormat="1" ht="11.25" customHeight="1">
      <c r="A2426" s="322">
        <v>6</v>
      </c>
      <c r="B2426" s="317" t="s">
        <v>293</v>
      </c>
      <c r="C2426" s="318"/>
      <c r="D2426" s="318"/>
      <c r="E2426" s="318"/>
      <c r="F2426" s="318"/>
      <c r="G2426" s="318"/>
      <c r="H2426" s="318"/>
      <c r="I2426" s="50" t="s">
        <v>13</v>
      </c>
      <c r="J2426" s="322"/>
      <c r="K2426" s="237"/>
      <c r="L2426" s="30"/>
      <c r="M2426" s="30"/>
      <c r="N2426" s="30">
        <f t="shared" ref="N2426" si="417">+N2427</f>
        <v>0</v>
      </c>
      <c r="O2426" s="30">
        <f>+O2427</f>
        <v>56.297900000000006</v>
      </c>
      <c r="P2426" s="30">
        <f>+P2427</f>
        <v>37.165599999999998</v>
      </c>
      <c r="Q2426" s="45">
        <f t="shared" si="413"/>
        <v>93.46350000000001</v>
      </c>
      <c r="R2426" s="229"/>
      <c r="T2426" s="2"/>
      <c r="U2426" s="2"/>
      <c r="V2426" s="2"/>
      <c r="W2426" s="2"/>
    </row>
    <row r="2427" spans="1:23" s="5" customFormat="1" ht="21">
      <c r="A2427" s="323"/>
      <c r="B2427" s="318"/>
      <c r="C2427" s="318"/>
      <c r="D2427" s="318"/>
      <c r="E2427" s="318"/>
      <c r="F2427" s="318"/>
      <c r="G2427" s="318"/>
      <c r="H2427" s="318"/>
      <c r="I2427" s="48" t="s">
        <v>92</v>
      </c>
      <c r="J2427" s="323"/>
      <c r="K2427" s="59" t="s">
        <v>30</v>
      </c>
      <c r="L2427" s="45"/>
      <c r="M2427" s="45"/>
      <c r="N2427" s="45"/>
      <c r="O2427" s="112">
        <f>SUM(O2428:O2431)</f>
        <v>56.297900000000006</v>
      </c>
      <c r="P2427" s="112">
        <f>SUM(P2428:P2431)</f>
        <v>37.165599999999998</v>
      </c>
      <c r="Q2427" s="42">
        <f t="shared" si="413"/>
        <v>93.46350000000001</v>
      </c>
      <c r="R2427" s="229"/>
      <c r="T2427" s="2"/>
      <c r="U2427" s="2"/>
      <c r="V2427" s="2"/>
      <c r="W2427" s="2"/>
    </row>
    <row r="2428" spans="1:23" s="5" customFormat="1" ht="22.5">
      <c r="A2428" s="323"/>
      <c r="B2428" s="318"/>
      <c r="C2428" s="318"/>
      <c r="D2428" s="318"/>
      <c r="E2428" s="318"/>
      <c r="F2428" s="318"/>
      <c r="G2428" s="318"/>
      <c r="H2428" s="318"/>
      <c r="I2428" s="55" t="s">
        <v>181</v>
      </c>
      <c r="J2428" s="323"/>
      <c r="K2428" s="52" t="s">
        <v>11</v>
      </c>
      <c r="L2428" s="45"/>
      <c r="M2428" s="45"/>
      <c r="N2428" s="45"/>
      <c r="O2428" s="40">
        <v>3.1339999999999999</v>
      </c>
      <c r="P2428" s="41"/>
      <c r="Q2428" s="45">
        <f t="shared" si="413"/>
        <v>3.1339999999999999</v>
      </c>
      <c r="R2428" s="229"/>
      <c r="T2428" s="2"/>
      <c r="U2428" s="2"/>
      <c r="V2428" s="2"/>
      <c r="W2428" s="2"/>
    </row>
    <row r="2429" spans="1:23" s="5" customFormat="1" ht="22.5">
      <c r="A2429" s="323"/>
      <c r="B2429" s="318"/>
      <c r="C2429" s="318"/>
      <c r="D2429" s="318"/>
      <c r="E2429" s="318"/>
      <c r="F2429" s="318"/>
      <c r="G2429" s="318"/>
      <c r="H2429" s="318"/>
      <c r="I2429" s="55" t="s">
        <v>16</v>
      </c>
      <c r="J2429" s="323"/>
      <c r="K2429" s="52" t="s">
        <v>12</v>
      </c>
      <c r="L2429" s="45"/>
      <c r="M2429" s="45"/>
      <c r="N2429" s="45">
        <v>6.5949999999999998</v>
      </c>
      <c r="O2429" s="70">
        <v>17.407900000000001</v>
      </c>
      <c r="P2429" s="70">
        <v>37.165599999999998</v>
      </c>
      <c r="Q2429" s="45">
        <f t="shared" si="413"/>
        <v>61.168499999999995</v>
      </c>
      <c r="R2429" s="229"/>
      <c r="T2429" s="2"/>
      <c r="U2429" s="2"/>
      <c r="V2429" s="2"/>
      <c r="W2429" s="2"/>
    </row>
    <row r="2430" spans="1:23" s="5" customFormat="1" ht="45">
      <c r="A2430" s="323"/>
      <c r="B2430" s="318"/>
      <c r="C2430" s="318"/>
      <c r="D2430" s="318"/>
      <c r="E2430" s="318"/>
      <c r="F2430" s="318"/>
      <c r="G2430" s="318"/>
      <c r="H2430" s="318"/>
      <c r="I2430" s="55" t="s">
        <v>89</v>
      </c>
      <c r="J2430" s="323"/>
      <c r="K2430" s="52" t="s">
        <v>91</v>
      </c>
      <c r="L2430" s="45"/>
      <c r="M2430" s="45"/>
      <c r="N2430" s="45">
        <v>29.353999999999999</v>
      </c>
      <c r="O2430" s="40">
        <v>31.367000000000001</v>
      </c>
      <c r="P2430" s="41"/>
      <c r="Q2430" s="45">
        <f t="shared" si="413"/>
        <v>60.721000000000004</v>
      </c>
      <c r="R2430" s="229"/>
      <c r="T2430" s="2"/>
      <c r="U2430" s="2"/>
      <c r="V2430" s="2"/>
      <c r="W2430" s="2"/>
    </row>
    <row r="2431" spans="1:23" ht="45">
      <c r="A2431" s="324"/>
      <c r="B2431" s="319"/>
      <c r="C2431" s="318"/>
      <c r="D2431" s="318"/>
      <c r="E2431" s="318"/>
      <c r="F2431" s="318"/>
      <c r="G2431" s="318"/>
      <c r="H2431" s="318"/>
      <c r="I2431" s="55" t="s">
        <v>18</v>
      </c>
      <c r="J2431" s="324"/>
      <c r="K2431" s="52" t="s">
        <v>17</v>
      </c>
      <c r="L2431" s="45"/>
      <c r="M2431" s="45"/>
      <c r="N2431" s="45"/>
      <c r="O2431" s="40">
        <v>4.3890000000000002</v>
      </c>
      <c r="P2431" s="41"/>
      <c r="Q2431" s="45">
        <f t="shared" si="413"/>
        <v>4.3890000000000002</v>
      </c>
      <c r="R2431" s="229"/>
    </row>
    <row r="2432" spans="1:23" ht="15" customHeight="1">
      <c r="A2432" s="323"/>
      <c r="B2432" s="318"/>
      <c r="C2432" s="318"/>
      <c r="D2432" s="318"/>
      <c r="E2432" s="318"/>
      <c r="F2432" s="318"/>
      <c r="G2432" s="318"/>
      <c r="H2432" s="318"/>
      <c r="I2432" s="50" t="s">
        <v>13</v>
      </c>
      <c r="J2432" s="343">
        <v>457</v>
      </c>
      <c r="K2432" s="49"/>
      <c r="L2432" s="42"/>
      <c r="M2432" s="42"/>
      <c r="N2432" s="42">
        <f>+N2433+N2438</f>
        <v>0</v>
      </c>
      <c r="O2432" s="42">
        <f t="shared" ref="O2432:P2432" si="418">+O2433+O2438</f>
        <v>238.7946</v>
      </c>
      <c r="P2432" s="42">
        <f t="shared" si="418"/>
        <v>170.92376999999999</v>
      </c>
      <c r="Q2432" s="45">
        <f t="shared" si="413"/>
        <v>409.71836999999999</v>
      </c>
      <c r="R2432" s="229"/>
    </row>
    <row r="2433" spans="1:23" ht="63">
      <c r="A2433" s="323"/>
      <c r="B2433" s="318"/>
      <c r="C2433" s="318"/>
      <c r="D2433" s="318"/>
      <c r="E2433" s="318"/>
      <c r="F2433" s="318"/>
      <c r="G2433" s="318"/>
      <c r="H2433" s="318"/>
      <c r="I2433" s="48" t="s">
        <v>93</v>
      </c>
      <c r="J2433" s="344"/>
      <c r="K2433" s="59" t="s">
        <v>10</v>
      </c>
      <c r="L2433" s="45"/>
      <c r="M2433" s="45"/>
      <c r="N2433" s="45"/>
      <c r="O2433" s="112">
        <f>SUM(O2434:O2437)</f>
        <v>44.794600000000003</v>
      </c>
      <c r="P2433" s="112">
        <f>SUM(P2434:P2437)</f>
        <v>28.923770000000001</v>
      </c>
      <c r="Q2433" s="42">
        <f t="shared" si="413"/>
        <v>73.718370000000007</v>
      </c>
      <c r="R2433" s="229"/>
    </row>
    <row r="2434" spans="1:23" ht="22.5">
      <c r="A2434" s="323"/>
      <c r="B2434" s="318"/>
      <c r="C2434" s="318"/>
      <c r="D2434" s="318"/>
      <c r="E2434" s="318"/>
      <c r="F2434" s="318"/>
      <c r="G2434" s="318"/>
      <c r="H2434" s="318"/>
      <c r="I2434" s="55" t="s">
        <v>181</v>
      </c>
      <c r="J2434" s="344"/>
      <c r="K2434" s="52" t="s">
        <v>11</v>
      </c>
      <c r="L2434" s="45"/>
      <c r="M2434" s="45"/>
      <c r="N2434" s="45"/>
      <c r="O2434" s="40">
        <v>0.62</v>
      </c>
      <c r="P2434" s="41"/>
      <c r="Q2434" s="45">
        <f t="shared" si="413"/>
        <v>0.62</v>
      </c>
      <c r="R2434" s="229"/>
    </row>
    <row r="2435" spans="1:23" ht="22.5">
      <c r="A2435" s="323"/>
      <c r="B2435" s="318"/>
      <c r="C2435" s="318"/>
      <c r="D2435" s="318"/>
      <c r="E2435" s="318"/>
      <c r="F2435" s="318"/>
      <c r="G2435" s="318"/>
      <c r="H2435" s="318"/>
      <c r="I2435" s="55" t="s">
        <v>16</v>
      </c>
      <c r="J2435" s="344"/>
      <c r="K2435" s="52" t="s">
        <v>12</v>
      </c>
      <c r="L2435" s="45"/>
      <c r="M2435" s="45"/>
      <c r="N2435" s="45"/>
      <c r="O2435" s="70">
        <v>19.018599999999999</v>
      </c>
      <c r="P2435" s="70">
        <v>28.923770000000001</v>
      </c>
      <c r="Q2435" s="45">
        <f t="shared" si="413"/>
        <v>47.942369999999997</v>
      </c>
      <c r="R2435" s="229"/>
    </row>
    <row r="2436" spans="1:23" ht="45">
      <c r="A2436" s="323"/>
      <c r="B2436" s="318"/>
      <c r="C2436" s="318"/>
      <c r="D2436" s="318"/>
      <c r="E2436" s="318"/>
      <c r="F2436" s="318"/>
      <c r="G2436" s="318"/>
      <c r="H2436" s="318"/>
      <c r="I2436" s="55" t="s">
        <v>89</v>
      </c>
      <c r="J2436" s="344"/>
      <c r="K2436" s="52" t="s">
        <v>91</v>
      </c>
      <c r="L2436" s="45"/>
      <c r="M2436" s="45"/>
      <c r="N2436" s="45"/>
      <c r="O2436" s="40">
        <v>23.82</v>
      </c>
      <c r="P2436" s="41"/>
      <c r="Q2436" s="45">
        <f t="shared" si="413"/>
        <v>23.82</v>
      </c>
      <c r="R2436" s="229"/>
    </row>
    <row r="2437" spans="1:23" ht="45">
      <c r="A2437" s="323"/>
      <c r="B2437" s="318"/>
      <c r="C2437" s="318"/>
      <c r="D2437" s="318"/>
      <c r="E2437" s="318"/>
      <c r="F2437" s="318"/>
      <c r="G2437" s="318"/>
      <c r="H2437" s="318"/>
      <c r="I2437" s="55" t="s">
        <v>18</v>
      </c>
      <c r="J2437" s="344"/>
      <c r="K2437" s="52" t="s">
        <v>17</v>
      </c>
      <c r="L2437" s="45"/>
      <c r="M2437" s="45"/>
      <c r="N2437" s="45"/>
      <c r="O2437" s="40">
        <v>1.3360000000000001</v>
      </c>
      <c r="P2437" s="41"/>
      <c r="Q2437" s="45">
        <f t="shared" si="413"/>
        <v>1.3360000000000001</v>
      </c>
      <c r="R2437" s="229"/>
    </row>
    <row r="2438" spans="1:23" ht="63">
      <c r="A2438" s="323"/>
      <c r="B2438" s="318"/>
      <c r="C2438" s="318"/>
      <c r="D2438" s="318"/>
      <c r="E2438" s="318"/>
      <c r="F2438" s="318"/>
      <c r="G2438" s="318"/>
      <c r="H2438" s="318"/>
      <c r="I2438" s="48" t="s">
        <v>96</v>
      </c>
      <c r="J2438" s="344"/>
      <c r="K2438" s="59" t="s">
        <v>82</v>
      </c>
      <c r="L2438" s="45"/>
      <c r="M2438" s="45"/>
      <c r="N2438" s="45"/>
      <c r="O2438" s="112">
        <f>SUM(O2439:O2440)</f>
        <v>194</v>
      </c>
      <c r="P2438" s="112">
        <f>SUM(P2439:P2440)</f>
        <v>142</v>
      </c>
      <c r="Q2438" s="42">
        <f t="shared" si="413"/>
        <v>336</v>
      </c>
      <c r="R2438" s="229"/>
    </row>
    <row r="2439" spans="1:23" ht="22.5">
      <c r="A2439" s="323"/>
      <c r="B2439" s="318"/>
      <c r="C2439" s="318"/>
      <c r="D2439" s="318"/>
      <c r="E2439" s="318"/>
      <c r="F2439" s="318"/>
      <c r="G2439" s="318"/>
      <c r="H2439" s="318"/>
      <c r="I2439" s="55" t="s">
        <v>16</v>
      </c>
      <c r="J2439" s="344"/>
      <c r="K2439" s="52" t="s">
        <v>12</v>
      </c>
      <c r="L2439" s="45"/>
      <c r="M2439" s="45"/>
      <c r="N2439" s="45"/>
      <c r="O2439" s="40">
        <v>164</v>
      </c>
      <c r="P2439" s="70">
        <v>142</v>
      </c>
      <c r="Q2439" s="45">
        <f t="shared" si="413"/>
        <v>306</v>
      </c>
      <c r="R2439" s="229"/>
    </row>
    <row r="2440" spans="1:23" ht="45">
      <c r="A2440" s="323"/>
      <c r="B2440" s="318"/>
      <c r="C2440" s="318"/>
      <c r="D2440" s="318"/>
      <c r="E2440" s="318"/>
      <c r="F2440" s="318"/>
      <c r="G2440" s="318"/>
      <c r="H2440" s="318"/>
      <c r="I2440" s="55" t="s">
        <v>89</v>
      </c>
      <c r="J2440" s="344"/>
      <c r="K2440" s="52" t="s">
        <v>91</v>
      </c>
      <c r="L2440" s="45"/>
      <c r="M2440" s="45"/>
      <c r="N2440" s="45"/>
      <c r="O2440" s="40">
        <v>30</v>
      </c>
      <c r="P2440" s="41"/>
      <c r="Q2440" s="45">
        <f t="shared" si="413"/>
        <v>30</v>
      </c>
      <c r="R2440" s="229"/>
    </row>
    <row r="2441" spans="1:23" ht="15" customHeight="1">
      <c r="A2441" s="322">
        <v>8</v>
      </c>
      <c r="B2441" s="317" t="s">
        <v>552</v>
      </c>
      <c r="C2441" s="318"/>
      <c r="D2441" s="318"/>
      <c r="E2441" s="318"/>
      <c r="F2441" s="318"/>
      <c r="G2441" s="318"/>
      <c r="H2441" s="318"/>
      <c r="I2441" s="50" t="s">
        <v>13</v>
      </c>
      <c r="J2441" s="343">
        <v>457</v>
      </c>
      <c r="K2441" s="49"/>
      <c r="L2441" s="42"/>
      <c r="M2441" s="42"/>
      <c r="N2441" s="42">
        <f>+N2442</f>
        <v>21.984000000000002</v>
      </c>
      <c r="O2441" s="42">
        <f t="shared" ref="O2441:P2441" si="419">+O2442</f>
        <v>0</v>
      </c>
      <c r="P2441" s="42">
        <f t="shared" si="419"/>
        <v>0</v>
      </c>
      <c r="Q2441" s="42">
        <f t="shared" si="413"/>
        <v>21.984000000000002</v>
      </c>
      <c r="R2441" s="229"/>
    </row>
    <row r="2442" spans="1:23" ht="63">
      <c r="A2442" s="323"/>
      <c r="B2442" s="318"/>
      <c r="C2442" s="318"/>
      <c r="D2442" s="318"/>
      <c r="E2442" s="318"/>
      <c r="F2442" s="318"/>
      <c r="G2442" s="318"/>
      <c r="H2442" s="318"/>
      <c r="I2442" s="48" t="s">
        <v>93</v>
      </c>
      <c r="J2442" s="344"/>
      <c r="K2442" s="59" t="s">
        <v>10</v>
      </c>
      <c r="L2442" s="40"/>
      <c r="M2442" s="40"/>
      <c r="N2442" s="112">
        <f>SUM(N2443:N2445)</f>
        <v>21.984000000000002</v>
      </c>
      <c r="O2442" s="112"/>
      <c r="P2442" s="112"/>
      <c r="Q2442" s="42">
        <f t="shared" si="413"/>
        <v>21.984000000000002</v>
      </c>
      <c r="R2442" s="229"/>
    </row>
    <row r="2443" spans="1:23" ht="22.5">
      <c r="A2443" s="323"/>
      <c r="B2443" s="318"/>
      <c r="C2443" s="318"/>
      <c r="D2443" s="318"/>
      <c r="E2443" s="318"/>
      <c r="F2443" s="318"/>
      <c r="G2443" s="318"/>
      <c r="H2443" s="318"/>
      <c r="I2443" s="55" t="s">
        <v>181</v>
      </c>
      <c r="J2443" s="344"/>
      <c r="K2443" s="52" t="s">
        <v>11</v>
      </c>
      <c r="L2443" s="45"/>
      <c r="M2443" s="45"/>
      <c r="N2443" s="45"/>
      <c r="O2443" s="40"/>
      <c r="P2443" s="41"/>
      <c r="Q2443" s="45">
        <f t="shared" si="413"/>
        <v>0</v>
      </c>
      <c r="R2443" s="229"/>
    </row>
    <row r="2444" spans="1:23" s="5" customFormat="1" ht="22.5">
      <c r="A2444" s="323"/>
      <c r="B2444" s="318"/>
      <c r="C2444" s="318"/>
      <c r="D2444" s="318"/>
      <c r="E2444" s="318"/>
      <c r="F2444" s="318"/>
      <c r="G2444" s="318"/>
      <c r="H2444" s="318"/>
      <c r="I2444" s="55" t="s">
        <v>16</v>
      </c>
      <c r="J2444" s="344"/>
      <c r="K2444" s="52" t="s">
        <v>12</v>
      </c>
      <c r="L2444" s="45"/>
      <c r="M2444" s="45"/>
      <c r="N2444" s="45">
        <v>10.993</v>
      </c>
      <c r="O2444" s="70"/>
      <c r="P2444" s="70"/>
      <c r="Q2444" s="45">
        <f t="shared" si="413"/>
        <v>10.993</v>
      </c>
      <c r="R2444" s="229"/>
      <c r="T2444" s="2"/>
      <c r="U2444" s="2"/>
      <c r="V2444" s="2"/>
      <c r="W2444" s="2"/>
    </row>
    <row r="2445" spans="1:23" s="5" customFormat="1" ht="45">
      <c r="A2445" s="323"/>
      <c r="B2445" s="318"/>
      <c r="C2445" s="318"/>
      <c r="D2445" s="318"/>
      <c r="E2445" s="318"/>
      <c r="F2445" s="318"/>
      <c r="G2445" s="318"/>
      <c r="H2445" s="318"/>
      <c r="I2445" s="55" t="s">
        <v>89</v>
      </c>
      <c r="J2445" s="344"/>
      <c r="K2445" s="52" t="s">
        <v>91</v>
      </c>
      <c r="L2445" s="45"/>
      <c r="M2445" s="45"/>
      <c r="N2445" s="45">
        <v>10.991</v>
      </c>
      <c r="O2445" s="40"/>
      <c r="P2445" s="41"/>
      <c r="Q2445" s="45">
        <f t="shared" si="413"/>
        <v>10.991</v>
      </c>
      <c r="R2445" s="229"/>
      <c r="T2445" s="2"/>
      <c r="U2445" s="2"/>
      <c r="V2445" s="2"/>
      <c r="W2445" s="2"/>
    </row>
    <row r="2446" spans="1:23" s="5" customFormat="1" ht="15" customHeight="1">
      <c r="A2446" s="322">
        <v>9</v>
      </c>
      <c r="B2446" s="317" t="s">
        <v>553</v>
      </c>
      <c r="C2446" s="318"/>
      <c r="D2446" s="318"/>
      <c r="E2446" s="318"/>
      <c r="F2446" s="318"/>
      <c r="G2446" s="318"/>
      <c r="H2446" s="318"/>
      <c r="I2446" s="50" t="s">
        <v>13</v>
      </c>
      <c r="J2446" s="343">
        <v>465</v>
      </c>
      <c r="K2446" s="49"/>
      <c r="L2446" s="42"/>
      <c r="M2446" s="42"/>
      <c r="N2446" s="42">
        <f>+N2447+N2450</f>
        <v>188.59219999999999</v>
      </c>
      <c r="O2446" s="42">
        <f t="shared" ref="O2446:P2446" si="420">+O2447+O2450</f>
        <v>0</v>
      </c>
      <c r="P2446" s="42">
        <f t="shared" si="420"/>
        <v>0</v>
      </c>
      <c r="Q2446" s="42">
        <f t="shared" si="413"/>
        <v>188.59219999999999</v>
      </c>
      <c r="R2446" s="229"/>
      <c r="T2446" s="2"/>
      <c r="U2446" s="2"/>
      <c r="V2446" s="2"/>
      <c r="W2446" s="2"/>
    </row>
    <row r="2447" spans="1:23" s="5" customFormat="1" ht="63">
      <c r="A2447" s="323"/>
      <c r="B2447" s="318"/>
      <c r="C2447" s="318"/>
      <c r="D2447" s="318"/>
      <c r="E2447" s="318"/>
      <c r="F2447" s="318"/>
      <c r="G2447" s="318"/>
      <c r="H2447" s="318"/>
      <c r="I2447" s="48" t="s">
        <v>93</v>
      </c>
      <c r="J2447" s="344"/>
      <c r="K2447" s="59" t="s">
        <v>10</v>
      </c>
      <c r="L2447" s="40"/>
      <c r="M2447" s="40"/>
      <c r="N2447" s="112">
        <f>SUM(N2448:N2449)</f>
        <v>21.377299999999998</v>
      </c>
      <c r="O2447" s="112"/>
      <c r="P2447" s="112"/>
      <c r="Q2447" s="42">
        <f t="shared" si="413"/>
        <v>21.377299999999998</v>
      </c>
      <c r="R2447" s="229"/>
      <c r="T2447" s="2"/>
      <c r="U2447" s="2"/>
      <c r="V2447" s="2"/>
      <c r="W2447" s="2"/>
    </row>
    <row r="2448" spans="1:23" s="5" customFormat="1" ht="22.5">
      <c r="A2448" s="323"/>
      <c r="B2448" s="318"/>
      <c r="C2448" s="318"/>
      <c r="D2448" s="318"/>
      <c r="E2448" s="318"/>
      <c r="F2448" s="318"/>
      <c r="G2448" s="318"/>
      <c r="H2448" s="318"/>
      <c r="I2448" s="55" t="s">
        <v>16</v>
      </c>
      <c r="J2448" s="344"/>
      <c r="K2448" s="52" t="s">
        <v>12</v>
      </c>
      <c r="L2448" s="45"/>
      <c r="M2448" s="45"/>
      <c r="N2448" s="45">
        <v>13.1023</v>
      </c>
      <c r="O2448" s="70"/>
      <c r="P2448" s="70"/>
      <c r="Q2448" s="45">
        <f t="shared" si="413"/>
        <v>13.1023</v>
      </c>
      <c r="R2448" s="229"/>
      <c r="T2448" s="2"/>
      <c r="U2448" s="2"/>
      <c r="V2448" s="2"/>
      <c r="W2448" s="2"/>
    </row>
    <row r="2449" spans="1:23" s="5" customFormat="1" ht="45">
      <c r="A2449" s="323"/>
      <c r="B2449" s="318"/>
      <c r="C2449" s="318"/>
      <c r="D2449" s="318"/>
      <c r="E2449" s="318"/>
      <c r="F2449" s="318"/>
      <c r="G2449" s="318"/>
      <c r="H2449" s="318"/>
      <c r="I2449" s="55" t="s">
        <v>89</v>
      </c>
      <c r="J2449" s="344"/>
      <c r="K2449" s="52" t="s">
        <v>91</v>
      </c>
      <c r="L2449" s="45"/>
      <c r="M2449" s="45"/>
      <c r="N2449" s="45">
        <v>8.2750000000000004</v>
      </c>
      <c r="O2449" s="40"/>
      <c r="P2449" s="41"/>
      <c r="Q2449" s="45">
        <f t="shared" si="413"/>
        <v>8.2750000000000004</v>
      </c>
      <c r="R2449" s="229"/>
      <c r="T2449" s="2"/>
      <c r="U2449" s="2"/>
      <c r="V2449" s="2"/>
      <c r="W2449" s="2"/>
    </row>
    <row r="2450" spans="1:23" s="5" customFormat="1" ht="21">
      <c r="A2450" s="323"/>
      <c r="B2450" s="318"/>
      <c r="C2450" s="318"/>
      <c r="D2450" s="318"/>
      <c r="E2450" s="318"/>
      <c r="F2450" s="318"/>
      <c r="G2450" s="318"/>
      <c r="H2450" s="318"/>
      <c r="I2450" s="48" t="s">
        <v>104</v>
      </c>
      <c r="J2450" s="344"/>
      <c r="K2450" s="59" t="s">
        <v>31</v>
      </c>
      <c r="L2450" s="40"/>
      <c r="M2450" s="40"/>
      <c r="N2450" s="112">
        <f t="shared" ref="N2450" si="421">SUM(N2451:N2452)</f>
        <v>167.2149</v>
      </c>
      <c r="O2450" s="112"/>
      <c r="P2450" s="112"/>
      <c r="Q2450" s="42">
        <f t="shared" si="413"/>
        <v>167.2149</v>
      </c>
      <c r="R2450" s="229"/>
      <c r="T2450" s="2"/>
      <c r="U2450" s="2"/>
      <c r="V2450" s="2"/>
      <c r="W2450" s="2"/>
    </row>
    <row r="2451" spans="1:23" s="5" customFormat="1" ht="22.5">
      <c r="A2451" s="323"/>
      <c r="B2451" s="318"/>
      <c r="C2451" s="318"/>
      <c r="D2451" s="318"/>
      <c r="E2451" s="318"/>
      <c r="F2451" s="318"/>
      <c r="G2451" s="318"/>
      <c r="H2451" s="318"/>
      <c r="I2451" s="55" t="s">
        <v>16</v>
      </c>
      <c r="J2451" s="344"/>
      <c r="K2451" s="52" t="s">
        <v>12</v>
      </c>
      <c r="L2451" s="45"/>
      <c r="M2451" s="45"/>
      <c r="N2451" s="45">
        <v>125.377</v>
      </c>
      <c r="O2451" s="40"/>
      <c r="P2451" s="70"/>
      <c r="Q2451" s="45">
        <f t="shared" si="413"/>
        <v>125.377</v>
      </c>
      <c r="R2451" s="229"/>
      <c r="T2451" s="2"/>
      <c r="U2451" s="2"/>
      <c r="V2451" s="2"/>
      <c r="W2451" s="2"/>
    </row>
    <row r="2452" spans="1:23" s="5" customFormat="1" ht="45">
      <c r="A2452" s="323"/>
      <c r="B2452" s="318"/>
      <c r="C2452" s="318"/>
      <c r="D2452" s="318"/>
      <c r="E2452" s="318"/>
      <c r="F2452" s="318"/>
      <c r="G2452" s="318"/>
      <c r="H2452" s="318"/>
      <c r="I2452" s="55" t="s">
        <v>89</v>
      </c>
      <c r="J2452" s="344"/>
      <c r="K2452" s="52" t="s">
        <v>91</v>
      </c>
      <c r="L2452" s="45"/>
      <c r="M2452" s="45"/>
      <c r="N2452" s="45">
        <v>41.837899999999998</v>
      </c>
      <c r="O2452" s="40"/>
      <c r="P2452" s="41"/>
      <c r="Q2452" s="45">
        <f t="shared" si="413"/>
        <v>41.837899999999998</v>
      </c>
      <c r="R2452" s="229"/>
      <c r="T2452" s="2"/>
      <c r="U2452" s="2"/>
      <c r="V2452" s="2"/>
      <c r="W2452" s="2"/>
    </row>
    <row r="2453" spans="1:23" s="5" customFormat="1" ht="11.25" customHeight="1">
      <c r="A2453" s="322">
        <v>10</v>
      </c>
      <c r="B2453" s="317" t="s">
        <v>294</v>
      </c>
      <c r="C2453" s="318"/>
      <c r="D2453" s="318"/>
      <c r="E2453" s="318"/>
      <c r="F2453" s="318"/>
      <c r="G2453" s="318"/>
      <c r="H2453" s="318"/>
      <c r="I2453" s="50" t="s">
        <v>13</v>
      </c>
      <c r="J2453" s="322"/>
      <c r="K2453" s="237"/>
      <c r="L2453" s="30"/>
      <c r="M2453" s="30"/>
      <c r="N2453" s="30">
        <f t="shared" ref="N2453" si="422">+N2454</f>
        <v>148.35</v>
      </c>
      <c r="O2453" s="30">
        <f>+O2454</f>
        <v>214.94500000000002</v>
      </c>
      <c r="P2453" s="30">
        <f>+P2454</f>
        <v>155.857</v>
      </c>
      <c r="Q2453" s="42">
        <f t="shared" si="413"/>
        <v>519.15200000000004</v>
      </c>
      <c r="R2453" s="229"/>
      <c r="T2453" s="2"/>
      <c r="U2453" s="2"/>
      <c r="V2453" s="2"/>
      <c r="W2453" s="2"/>
    </row>
    <row r="2454" spans="1:23" s="5" customFormat="1" ht="21">
      <c r="A2454" s="323"/>
      <c r="B2454" s="318"/>
      <c r="C2454" s="318"/>
      <c r="D2454" s="318"/>
      <c r="E2454" s="318"/>
      <c r="F2454" s="318"/>
      <c r="G2454" s="318"/>
      <c r="H2454" s="318"/>
      <c r="I2454" s="48" t="s">
        <v>94</v>
      </c>
      <c r="J2454" s="323"/>
      <c r="K2454" s="59" t="s">
        <v>30</v>
      </c>
      <c r="L2454" s="40"/>
      <c r="M2454" s="40"/>
      <c r="N2454" s="112">
        <f t="shared" ref="N2454" si="423">SUM(N2455:N2458)</f>
        <v>148.35</v>
      </c>
      <c r="O2454" s="112">
        <f>SUM(O2455:O2458)</f>
        <v>214.94500000000002</v>
      </c>
      <c r="P2454" s="112">
        <f>SUM(P2455:P2458)</f>
        <v>155.857</v>
      </c>
      <c r="Q2454" s="42">
        <f t="shared" si="413"/>
        <v>519.15200000000004</v>
      </c>
      <c r="R2454" s="229"/>
      <c r="T2454" s="2"/>
      <c r="U2454" s="2"/>
      <c r="V2454" s="2"/>
      <c r="W2454" s="2"/>
    </row>
    <row r="2455" spans="1:23" s="5" customFormat="1" ht="22.5">
      <c r="A2455" s="323"/>
      <c r="B2455" s="318"/>
      <c r="C2455" s="318"/>
      <c r="D2455" s="318"/>
      <c r="E2455" s="318"/>
      <c r="F2455" s="318"/>
      <c r="G2455" s="318"/>
      <c r="H2455" s="318"/>
      <c r="I2455" s="55" t="s">
        <v>181</v>
      </c>
      <c r="J2455" s="323"/>
      <c r="K2455" s="52" t="s">
        <v>11</v>
      </c>
      <c r="L2455" s="45"/>
      <c r="M2455" s="45"/>
      <c r="N2455" s="45">
        <v>9.8320000000000007</v>
      </c>
      <c r="O2455" s="40">
        <v>28.321000000000002</v>
      </c>
      <c r="P2455" s="39"/>
      <c r="Q2455" s="45">
        <f t="shared" si="413"/>
        <v>38.153000000000006</v>
      </c>
      <c r="R2455" s="229"/>
      <c r="T2455" s="2"/>
      <c r="U2455" s="2"/>
      <c r="V2455" s="2"/>
      <c r="W2455" s="2"/>
    </row>
    <row r="2456" spans="1:23" s="5" customFormat="1" ht="22.5">
      <c r="A2456" s="323"/>
      <c r="B2456" s="318"/>
      <c r="C2456" s="318"/>
      <c r="D2456" s="318"/>
      <c r="E2456" s="318"/>
      <c r="F2456" s="318"/>
      <c r="G2456" s="318"/>
      <c r="H2456" s="318"/>
      <c r="I2456" s="55" t="s">
        <v>16</v>
      </c>
      <c r="J2456" s="323"/>
      <c r="K2456" s="52" t="s">
        <v>12</v>
      </c>
      <c r="L2456" s="45"/>
      <c r="M2456" s="45"/>
      <c r="N2456" s="45">
        <v>63.957999999999998</v>
      </c>
      <c r="O2456" s="40">
        <v>69.418000000000006</v>
      </c>
      <c r="P2456" s="70">
        <v>155.857</v>
      </c>
      <c r="Q2456" s="45">
        <f t="shared" si="413"/>
        <v>289.233</v>
      </c>
      <c r="R2456" s="229"/>
      <c r="T2456" s="2"/>
      <c r="U2456" s="2"/>
      <c r="V2456" s="2"/>
      <c r="W2456" s="2"/>
    </row>
    <row r="2457" spans="1:23" s="5" customFormat="1" ht="45">
      <c r="A2457" s="323"/>
      <c r="B2457" s="318"/>
      <c r="C2457" s="318"/>
      <c r="D2457" s="318"/>
      <c r="E2457" s="318"/>
      <c r="F2457" s="318"/>
      <c r="G2457" s="318"/>
      <c r="H2457" s="318"/>
      <c r="I2457" s="55" t="s">
        <v>89</v>
      </c>
      <c r="J2457" s="323"/>
      <c r="K2457" s="52" t="s">
        <v>91</v>
      </c>
      <c r="L2457" s="45"/>
      <c r="M2457" s="45"/>
      <c r="N2457" s="45">
        <v>74.56</v>
      </c>
      <c r="O2457" s="40">
        <v>99.18</v>
      </c>
      <c r="P2457" s="39"/>
      <c r="Q2457" s="45">
        <f t="shared" si="413"/>
        <v>173.74</v>
      </c>
      <c r="R2457" s="229"/>
      <c r="T2457" s="2"/>
      <c r="U2457" s="2"/>
      <c r="V2457" s="2"/>
      <c r="W2457" s="2"/>
    </row>
    <row r="2458" spans="1:23" s="5" customFormat="1" ht="45">
      <c r="A2458" s="324"/>
      <c r="B2458" s="319"/>
      <c r="C2458" s="318"/>
      <c r="D2458" s="318"/>
      <c r="E2458" s="318"/>
      <c r="F2458" s="318"/>
      <c r="G2458" s="318"/>
      <c r="H2458" s="318"/>
      <c r="I2458" s="55" t="s">
        <v>18</v>
      </c>
      <c r="J2458" s="324"/>
      <c r="K2458" s="52" t="s">
        <v>17</v>
      </c>
      <c r="L2458" s="45"/>
      <c r="M2458" s="45"/>
      <c r="N2458" s="45"/>
      <c r="O2458" s="40">
        <v>18.026</v>
      </c>
      <c r="P2458" s="39"/>
      <c r="Q2458" s="45">
        <f t="shared" si="413"/>
        <v>18.026</v>
      </c>
      <c r="R2458" s="229"/>
      <c r="T2458" s="2"/>
      <c r="U2458" s="2"/>
      <c r="V2458" s="2"/>
      <c r="W2458" s="2"/>
    </row>
    <row r="2459" spans="1:23" s="5" customFormat="1" ht="11.25" customHeight="1">
      <c r="A2459" s="322">
        <v>11</v>
      </c>
      <c r="B2459" s="317" t="s">
        <v>295</v>
      </c>
      <c r="C2459" s="318"/>
      <c r="D2459" s="318"/>
      <c r="E2459" s="318"/>
      <c r="F2459" s="318"/>
      <c r="G2459" s="318"/>
      <c r="H2459" s="318"/>
      <c r="I2459" s="50" t="s">
        <v>13</v>
      </c>
      <c r="J2459" s="343"/>
      <c r="K2459" s="49"/>
      <c r="L2459" s="42"/>
      <c r="M2459" s="42"/>
      <c r="N2459" s="42">
        <f t="shared" ref="N2459" si="424">+N2460</f>
        <v>72.801999999999992</v>
      </c>
      <c r="O2459" s="42">
        <f>+O2460</f>
        <v>128.52629999999999</v>
      </c>
      <c r="P2459" s="42">
        <f>+P2460</f>
        <v>77.754000000000005</v>
      </c>
      <c r="Q2459" s="42">
        <f t="shared" si="413"/>
        <v>279.08229999999998</v>
      </c>
      <c r="R2459" s="229"/>
      <c r="T2459" s="2"/>
      <c r="U2459" s="2"/>
      <c r="V2459" s="2"/>
      <c r="W2459" s="2"/>
    </row>
    <row r="2460" spans="1:23" s="5" customFormat="1" ht="21">
      <c r="A2460" s="323"/>
      <c r="B2460" s="318"/>
      <c r="C2460" s="318"/>
      <c r="D2460" s="318"/>
      <c r="E2460" s="318"/>
      <c r="F2460" s="318"/>
      <c r="G2460" s="318"/>
      <c r="H2460" s="318"/>
      <c r="I2460" s="48" t="s">
        <v>100</v>
      </c>
      <c r="J2460" s="344"/>
      <c r="K2460" s="59" t="s">
        <v>44</v>
      </c>
      <c r="L2460" s="40"/>
      <c r="M2460" s="40"/>
      <c r="N2460" s="112">
        <f t="shared" ref="N2460" si="425">SUM(N2461:N2464)</f>
        <v>72.801999999999992</v>
      </c>
      <c r="O2460" s="112">
        <f>SUM(O2461:O2464)</f>
        <v>128.52629999999999</v>
      </c>
      <c r="P2460" s="112">
        <f>SUM(P2461:P2464)</f>
        <v>77.754000000000005</v>
      </c>
      <c r="Q2460" s="42">
        <f t="shared" si="413"/>
        <v>279.08229999999998</v>
      </c>
      <c r="R2460" s="229"/>
      <c r="T2460" s="2"/>
      <c r="U2460" s="2"/>
      <c r="V2460" s="2"/>
      <c r="W2460" s="2"/>
    </row>
    <row r="2461" spans="1:23" s="5" customFormat="1" ht="22.5">
      <c r="A2461" s="323"/>
      <c r="B2461" s="318"/>
      <c r="C2461" s="318"/>
      <c r="D2461" s="318"/>
      <c r="E2461" s="318"/>
      <c r="F2461" s="318"/>
      <c r="G2461" s="318"/>
      <c r="H2461" s="318"/>
      <c r="I2461" s="55" t="s">
        <v>181</v>
      </c>
      <c r="J2461" s="344"/>
      <c r="K2461" s="52" t="s">
        <v>11</v>
      </c>
      <c r="L2461" s="45"/>
      <c r="M2461" s="45"/>
      <c r="N2461" s="45">
        <v>9.7539999999999996</v>
      </c>
      <c r="O2461" s="40">
        <v>21.331</v>
      </c>
      <c r="P2461" s="39"/>
      <c r="Q2461" s="45">
        <f t="shared" si="413"/>
        <v>31.085000000000001</v>
      </c>
      <c r="R2461" s="229"/>
      <c r="T2461" s="2"/>
      <c r="U2461" s="2"/>
      <c r="V2461" s="2"/>
      <c r="W2461" s="2"/>
    </row>
    <row r="2462" spans="1:23" s="5" customFormat="1" ht="22.5">
      <c r="A2462" s="323"/>
      <c r="B2462" s="318"/>
      <c r="C2462" s="318"/>
      <c r="D2462" s="318"/>
      <c r="E2462" s="318"/>
      <c r="F2462" s="318"/>
      <c r="G2462" s="318"/>
      <c r="H2462" s="318"/>
      <c r="I2462" s="55" t="s">
        <v>16</v>
      </c>
      <c r="J2462" s="344"/>
      <c r="K2462" s="52" t="s">
        <v>12</v>
      </c>
      <c r="L2462" s="45"/>
      <c r="M2462" s="45"/>
      <c r="N2462" s="45">
        <v>9.1140000000000008</v>
      </c>
      <c r="O2462" s="70">
        <v>36.589300000000001</v>
      </c>
      <c r="P2462" s="70">
        <v>77.754000000000005</v>
      </c>
      <c r="Q2462" s="45">
        <f t="shared" si="413"/>
        <v>123.4573</v>
      </c>
      <c r="R2462" s="229"/>
      <c r="T2462" s="2"/>
      <c r="U2462" s="2"/>
      <c r="V2462" s="2"/>
      <c r="W2462" s="2"/>
    </row>
    <row r="2463" spans="1:23" s="5" customFormat="1" ht="45">
      <c r="A2463" s="323"/>
      <c r="B2463" s="318"/>
      <c r="C2463" s="318"/>
      <c r="D2463" s="318"/>
      <c r="E2463" s="318"/>
      <c r="F2463" s="318"/>
      <c r="G2463" s="318"/>
      <c r="H2463" s="318"/>
      <c r="I2463" s="55" t="s">
        <v>89</v>
      </c>
      <c r="J2463" s="344"/>
      <c r="K2463" s="52" t="s">
        <v>91</v>
      </c>
      <c r="L2463" s="45"/>
      <c r="M2463" s="45"/>
      <c r="N2463" s="45">
        <v>53.933999999999997</v>
      </c>
      <c r="O2463" s="40">
        <v>58.936999999999998</v>
      </c>
      <c r="P2463" s="39"/>
      <c r="Q2463" s="45">
        <f t="shared" si="413"/>
        <v>112.871</v>
      </c>
      <c r="R2463" s="229"/>
      <c r="T2463" s="2"/>
      <c r="U2463" s="2"/>
      <c r="V2463" s="2"/>
      <c r="W2463" s="2"/>
    </row>
    <row r="2464" spans="1:23" s="5" customFormat="1" ht="45">
      <c r="A2464" s="324"/>
      <c r="B2464" s="319"/>
      <c r="C2464" s="318"/>
      <c r="D2464" s="318"/>
      <c r="E2464" s="318"/>
      <c r="F2464" s="318"/>
      <c r="G2464" s="318"/>
      <c r="H2464" s="318"/>
      <c r="I2464" s="55" t="s">
        <v>18</v>
      </c>
      <c r="J2464" s="345"/>
      <c r="K2464" s="52" t="s">
        <v>17</v>
      </c>
      <c r="L2464" s="45"/>
      <c r="M2464" s="45"/>
      <c r="N2464" s="45"/>
      <c r="O2464" s="40">
        <v>11.669</v>
      </c>
      <c r="P2464" s="39"/>
      <c r="Q2464" s="45">
        <f t="shared" si="413"/>
        <v>11.669</v>
      </c>
      <c r="R2464" s="229"/>
      <c r="T2464" s="2"/>
      <c r="U2464" s="2"/>
      <c r="V2464" s="2"/>
      <c r="W2464" s="2"/>
    </row>
    <row r="2465" spans="1:23" s="5" customFormat="1" ht="11.25" customHeight="1">
      <c r="A2465" s="322">
        <v>12</v>
      </c>
      <c r="B2465" s="317" t="s">
        <v>296</v>
      </c>
      <c r="C2465" s="318"/>
      <c r="D2465" s="318"/>
      <c r="E2465" s="318"/>
      <c r="F2465" s="318"/>
      <c r="G2465" s="318"/>
      <c r="H2465" s="318"/>
      <c r="I2465" s="50" t="s">
        <v>13</v>
      </c>
      <c r="J2465" s="343"/>
      <c r="K2465" s="49"/>
      <c r="L2465" s="42"/>
      <c r="M2465" s="42"/>
      <c r="N2465" s="42">
        <f t="shared" ref="N2465" si="426">+N2466</f>
        <v>13.927299999999999</v>
      </c>
      <c r="O2465" s="42">
        <f>+O2466</f>
        <v>23.16</v>
      </c>
      <c r="P2465" s="42">
        <f>+P2466</f>
        <v>17.891999999999999</v>
      </c>
      <c r="Q2465" s="42">
        <f t="shared" si="413"/>
        <v>54.979299999999995</v>
      </c>
      <c r="R2465" s="229"/>
      <c r="T2465" s="2"/>
      <c r="U2465" s="2"/>
      <c r="V2465" s="2"/>
      <c r="W2465" s="2"/>
    </row>
    <row r="2466" spans="1:23" ht="31.5">
      <c r="A2466" s="323"/>
      <c r="B2466" s="318"/>
      <c r="C2466" s="318"/>
      <c r="D2466" s="318"/>
      <c r="E2466" s="318"/>
      <c r="F2466" s="318"/>
      <c r="G2466" s="318"/>
      <c r="H2466" s="318"/>
      <c r="I2466" s="48" t="s">
        <v>102</v>
      </c>
      <c r="J2466" s="344"/>
      <c r="K2466" s="59" t="s">
        <v>45</v>
      </c>
      <c r="L2466" s="40"/>
      <c r="M2466" s="40"/>
      <c r="N2466" s="112">
        <f t="shared" ref="N2466" si="427">SUM(N2467:N2470)</f>
        <v>13.927299999999999</v>
      </c>
      <c r="O2466" s="112">
        <f>SUM(O2467:O2470)</f>
        <v>23.16</v>
      </c>
      <c r="P2466" s="112">
        <f>SUM(P2467:P2470)</f>
        <v>17.891999999999999</v>
      </c>
      <c r="Q2466" s="42">
        <f t="shared" si="413"/>
        <v>54.979299999999995</v>
      </c>
      <c r="R2466" s="229"/>
    </row>
    <row r="2467" spans="1:23" ht="22.5">
      <c r="A2467" s="323"/>
      <c r="B2467" s="318"/>
      <c r="C2467" s="318"/>
      <c r="D2467" s="318"/>
      <c r="E2467" s="318"/>
      <c r="F2467" s="318"/>
      <c r="G2467" s="318"/>
      <c r="H2467" s="318"/>
      <c r="I2467" s="55" t="s">
        <v>181</v>
      </c>
      <c r="J2467" s="344"/>
      <c r="K2467" s="52" t="s">
        <v>11</v>
      </c>
      <c r="L2467" s="45"/>
      <c r="M2467" s="45"/>
      <c r="N2467" s="45">
        <v>4.96</v>
      </c>
      <c r="O2467" s="40">
        <v>1.0920000000000001</v>
      </c>
      <c r="P2467" s="39"/>
      <c r="Q2467" s="45">
        <f t="shared" si="413"/>
        <v>6.0519999999999996</v>
      </c>
      <c r="R2467" s="229"/>
    </row>
    <row r="2468" spans="1:23" ht="22.5">
      <c r="A2468" s="323"/>
      <c r="B2468" s="318"/>
      <c r="C2468" s="318"/>
      <c r="D2468" s="318"/>
      <c r="E2468" s="318"/>
      <c r="F2468" s="318"/>
      <c r="G2468" s="318"/>
      <c r="H2468" s="318"/>
      <c r="I2468" s="55" t="s">
        <v>16</v>
      </c>
      <c r="J2468" s="344"/>
      <c r="K2468" s="52" t="s">
        <v>12</v>
      </c>
      <c r="L2468" s="45"/>
      <c r="M2468" s="45"/>
      <c r="N2468" s="45"/>
      <c r="O2468" s="40">
        <v>9.8330000000000002</v>
      </c>
      <c r="P2468" s="70">
        <v>17.891999999999999</v>
      </c>
      <c r="Q2468" s="45">
        <f t="shared" si="413"/>
        <v>27.725000000000001</v>
      </c>
      <c r="R2468" s="229"/>
    </row>
    <row r="2469" spans="1:23" ht="45">
      <c r="A2469" s="323"/>
      <c r="B2469" s="318"/>
      <c r="C2469" s="318"/>
      <c r="D2469" s="318"/>
      <c r="E2469" s="318"/>
      <c r="F2469" s="318"/>
      <c r="G2469" s="318"/>
      <c r="H2469" s="318"/>
      <c r="I2469" s="55" t="s">
        <v>89</v>
      </c>
      <c r="J2469" s="344"/>
      <c r="K2469" s="52" t="s">
        <v>91</v>
      </c>
      <c r="L2469" s="45"/>
      <c r="M2469" s="45"/>
      <c r="N2469" s="45">
        <v>8.9672999999999998</v>
      </c>
      <c r="O2469" s="40">
        <v>10.709</v>
      </c>
      <c r="P2469" s="39"/>
      <c r="Q2469" s="45">
        <f t="shared" si="413"/>
        <v>19.676299999999998</v>
      </c>
      <c r="R2469" s="229"/>
    </row>
    <row r="2470" spans="1:23" ht="45">
      <c r="A2470" s="324"/>
      <c r="B2470" s="319"/>
      <c r="C2470" s="318"/>
      <c r="D2470" s="318"/>
      <c r="E2470" s="318"/>
      <c r="F2470" s="318"/>
      <c r="G2470" s="318"/>
      <c r="H2470" s="318"/>
      <c r="I2470" s="55" t="s">
        <v>18</v>
      </c>
      <c r="J2470" s="345"/>
      <c r="K2470" s="52" t="s">
        <v>17</v>
      </c>
      <c r="L2470" s="45"/>
      <c r="M2470" s="45"/>
      <c r="N2470" s="45"/>
      <c r="O2470" s="40">
        <v>1.526</v>
      </c>
      <c r="P2470" s="39"/>
      <c r="Q2470" s="45">
        <f t="shared" si="413"/>
        <v>1.526</v>
      </c>
      <c r="R2470" s="229"/>
    </row>
    <row r="2471" spans="1:23" ht="11.25" customHeight="1">
      <c r="A2471" s="322">
        <v>13</v>
      </c>
      <c r="B2471" s="317" t="s">
        <v>297</v>
      </c>
      <c r="C2471" s="318"/>
      <c r="D2471" s="318"/>
      <c r="E2471" s="318"/>
      <c r="F2471" s="318"/>
      <c r="G2471" s="318"/>
      <c r="H2471" s="318"/>
      <c r="I2471" s="50" t="s">
        <v>13</v>
      </c>
      <c r="J2471" s="322"/>
      <c r="K2471" s="237"/>
      <c r="L2471" s="30"/>
      <c r="M2471" s="30"/>
      <c r="N2471" s="30">
        <f t="shared" ref="N2471" si="428">+N2472</f>
        <v>0</v>
      </c>
      <c r="O2471" s="30">
        <f>+O2472</f>
        <v>241.08699999999999</v>
      </c>
      <c r="P2471" s="30">
        <f>+P2472</f>
        <v>178.92599999999999</v>
      </c>
      <c r="Q2471" s="42">
        <f t="shared" si="413"/>
        <v>420.01299999999998</v>
      </c>
      <c r="R2471" s="229"/>
    </row>
    <row r="2472" spans="1:23" ht="21">
      <c r="A2472" s="323"/>
      <c r="B2472" s="318"/>
      <c r="C2472" s="318"/>
      <c r="D2472" s="318"/>
      <c r="E2472" s="318"/>
      <c r="F2472" s="318"/>
      <c r="G2472" s="318"/>
      <c r="H2472" s="318"/>
      <c r="I2472" s="252" t="s">
        <v>104</v>
      </c>
      <c r="J2472" s="323"/>
      <c r="K2472" s="73" t="s">
        <v>52</v>
      </c>
      <c r="L2472" s="45"/>
      <c r="M2472" s="45"/>
      <c r="N2472" s="45"/>
      <c r="O2472" s="41">
        <f>SUM(O2473:O2474)</f>
        <v>241.08699999999999</v>
      </c>
      <c r="P2472" s="41">
        <f>SUM(P2473:P2474)</f>
        <v>178.92599999999999</v>
      </c>
      <c r="Q2472" s="42">
        <f t="shared" ref="Q2472:Q2553" si="429">M2472+N2472+O2472+P2472</f>
        <v>420.01299999999998</v>
      </c>
      <c r="R2472" s="229"/>
    </row>
    <row r="2473" spans="1:23" ht="22.5">
      <c r="A2473" s="323"/>
      <c r="B2473" s="318"/>
      <c r="C2473" s="318"/>
      <c r="D2473" s="318"/>
      <c r="E2473" s="318"/>
      <c r="F2473" s="318"/>
      <c r="G2473" s="318"/>
      <c r="H2473" s="318"/>
      <c r="I2473" s="55" t="s">
        <v>16</v>
      </c>
      <c r="J2473" s="323"/>
      <c r="K2473" s="52" t="s">
        <v>12</v>
      </c>
      <c r="L2473" s="45"/>
      <c r="M2473" s="45"/>
      <c r="N2473" s="45"/>
      <c r="O2473" s="157">
        <v>127.566</v>
      </c>
      <c r="P2473" s="70">
        <v>178.92599999999999</v>
      </c>
      <c r="Q2473" s="45">
        <f t="shared" si="429"/>
        <v>306.49199999999996</v>
      </c>
      <c r="R2473" s="229"/>
    </row>
    <row r="2474" spans="1:23" ht="45">
      <c r="A2474" s="324"/>
      <c r="B2474" s="319"/>
      <c r="C2474" s="318"/>
      <c r="D2474" s="318"/>
      <c r="E2474" s="318"/>
      <c r="F2474" s="318"/>
      <c r="G2474" s="318"/>
      <c r="H2474" s="318"/>
      <c r="I2474" s="55" t="s">
        <v>89</v>
      </c>
      <c r="J2474" s="324"/>
      <c r="K2474" s="52" t="s">
        <v>91</v>
      </c>
      <c r="L2474" s="45"/>
      <c r="M2474" s="45"/>
      <c r="N2474" s="45"/>
      <c r="O2474" s="40">
        <v>113.521</v>
      </c>
      <c r="P2474" s="39"/>
      <c r="Q2474" s="45">
        <f t="shared" si="429"/>
        <v>113.521</v>
      </c>
      <c r="R2474" s="229"/>
    </row>
    <row r="2475" spans="1:23" ht="11.25" customHeight="1">
      <c r="A2475" s="322">
        <v>14</v>
      </c>
      <c r="B2475" s="317" t="s">
        <v>298</v>
      </c>
      <c r="C2475" s="318"/>
      <c r="D2475" s="318"/>
      <c r="E2475" s="318"/>
      <c r="F2475" s="318"/>
      <c r="G2475" s="318"/>
      <c r="H2475" s="318"/>
      <c r="I2475" s="50" t="s">
        <v>13</v>
      </c>
      <c r="J2475" s="343"/>
      <c r="K2475" s="49"/>
      <c r="L2475" s="42"/>
      <c r="M2475" s="42"/>
      <c r="N2475" s="42">
        <f t="shared" ref="N2475" si="430">+N2476</f>
        <v>0</v>
      </c>
      <c r="O2475" s="42">
        <f>+O2476</f>
        <v>258.73200000000003</v>
      </c>
      <c r="P2475" s="42">
        <f>+P2476</f>
        <v>188.27600000000001</v>
      </c>
      <c r="Q2475" s="42">
        <f t="shared" si="429"/>
        <v>447.00800000000004</v>
      </c>
      <c r="R2475" s="229"/>
    </row>
    <row r="2476" spans="1:23" ht="21">
      <c r="A2476" s="323"/>
      <c r="B2476" s="318"/>
      <c r="C2476" s="318"/>
      <c r="D2476" s="318"/>
      <c r="E2476" s="318"/>
      <c r="F2476" s="318"/>
      <c r="G2476" s="318"/>
      <c r="H2476" s="318"/>
      <c r="I2476" s="252" t="s">
        <v>104</v>
      </c>
      <c r="J2476" s="344"/>
      <c r="K2476" s="73" t="s">
        <v>52</v>
      </c>
      <c r="L2476" s="45"/>
      <c r="M2476" s="45"/>
      <c r="N2476" s="45"/>
      <c r="O2476" s="41">
        <f>SUM(O2477:O2478)</f>
        <v>258.73200000000003</v>
      </c>
      <c r="P2476" s="41">
        <f>SUM(P2477:P2478)</f>
        <v>188.27600000000001</v>
      </c>
      <c r="Q2476" s="42">
        <f t="shared" si="429"/>
        <v>447.00800000000004</v>
      </c>
      <c r="R2476" s="229"/>
    </row>
    <row r="2477" spans="1:23" ht="22.5">
      <c r="A2477" s="323"/>
      <c r="B2477" s="318"/>
      <c r="C2477" s="318"/>
      <c r="D2477" s="318"/>
      <c r="E2477" s="318"/>
      <c r="F2477" s="318"/>
      <c r="G2477" s="318"/>
      <c r="H2477" s="318"/>
      <c r="I2477" s="55" t="s">
        <v>16</v>
      </c>
      <c r="J2477" s="344"/>
      <c r="K2477" s="52" t="s">
        <v>12</v>
      </c>
      <c r="L2477" s="45"/>
      <c r="M2477" s="45"/>
      <c r="N2477" s="45"/>
      <c r="O2477" s="40">
        <v>145.67500000000001</v>
      </c>
      <c r="P2477" s="70">
        <v>188.27600000000001</v>
      </c>
      <c r="Q2477" s="45">
        <f t="shared" si="429"/>
        <v>333.95100000000002</v>
      </c>
      <c r="R2477" s="229"/>
    </row>
    <row r="2478" spans="1:23" ht="45">
      <c r="A2478" s="324"/>
      <c r="B2478" s="319"/>
      <c r="C2478" s="318"/>
      <c r="D2478" s="318"/>
      <c r="E2478" s="318"/>
      <c r="F2478" s="318"/>
      <c r="G2478" s="318"/>
      <c r="H2478" s="318"/>
      <c r="I2478" s="55" t="s">
        <v>89</v>
      </c>
      <c r="J2478" s="345"/>
      <c r="K2478" s="52" t="s">
        <v>91</v>
      </c>
      <c r="L2478" s="45"/>
      <c r="M2478" s="45"/>
      <c r="N2478" s="45"/>
      <c r="O2478" s="40">
        <v>113.057</v>
      </c>
      <c r="P2478" s="39"/>
      <c r="Q2478" s="45">
        <f t="shared" si="429"/>
        <v>113.057</v>
      </c>
      <c r="R2478" s="229"/>
    </row>
    <row r="2479" spans="1:23" ht="15" customHeight="1">
      <c r="A2479" s="322">
        <v>15</v>
      </c>
      <c r="B2479" s="317" t="s">
        <v>299</v>
      </c>
      <c r="C2479" s="318"/>
      <c r="D2479" s="318"/>
      <c r="E2479" s="318"/>
      <c r="F2479" s="318"/>
      <c r="G2479" s="318"/>
      <c r="H2479" s="318"/>
      <c r="I2479" s="50" t="s">
        <v>13</v>
      </c>
      <c r="J2479" s="346">
        <v>458</v>
      </c>
      <c r="K2479" s="49"/>
      <c r="L2479" s="42"/>
      <c r="M2479" s="42"/>
      <c r="N2479" s="42">
        <f>+N2480+N2485+N2487+N2489+N2492+N2494+N2497+N2502+N2506+N2510+N2514+N2520+N2524+N2530+N2532+N2535+N2540</f>
        <v>3214.7533999999996</v>
      </c>
      <c r="O2479" s="42">
        <f t="shared" ref="O2479:P2479" si="431">+O2480+O2485+O2487+O2489+O2492+O2494+O2497+O2502+O2506+O2510+O2514+O2520+O2524+O2530+O2532+O2535+O2540</f>
        <v>4423.6985000000004</v>
      </c>
      <c r="P2479" s="42">
        <f t="shared" si="431"/>
        <v>1654.6277399999999</v>
      </c>
      <c r="Q2479" s="42">
        <f t="shared" si="429"/>
        <v>9293.0796399999999</v>
      </c>
      <c r="R2479" s="229"/>
    </row>
    <row r="2480" spans="1:23" s="8" customFormat="1" ht="73.5">
      <c r="A2480" s="323"/>
      <c r="B2480" s="318"/>
      <c r="C2480" s="318"/>
      <c r="D2480" s="318"/>
      <c r="E2480" s="318"/>
      <c r="F2480" s="318"/>
      <c r="G2480" s="318"/>
      <c r="H2480" s="318"/>
      <c r="I2480" s="48" t="s">
        <v>105</v>
      </c>
      <c r="J2480" s="347"/>
      <c r="K2480" s="59" t="s">
        <v>10</v>
      </c>
      <c r="L2480" s="112"/>
      <c r="M2480" s="112"/>
      <c r="N2480" s="112">
        <f t="shared" ref="N2480" si="432">SUM(N2481:N2484)</f>
        <v>77.182999999999993</v>
      </c>
      <c r="O2480" s="112">
        <f>SUM(O2481:O2484)</f>
        <v>101.45050000000001</v>
      </c>
      <c r="P2480" s="112">
        <f>SUM(P2481:P2484)</f>
        <v>50.745669999999997</v>
      </c>
      <c r="Q2480" s="42">
        <f t="shared" si="429"/>
        <v>229.37916999999999</v>
      </c>
      <c r="R2480" s="88"/>
      <c r="S2480" s="6"/>
    </row>
    <row r="2481" spans="1:19" ht="22.5">
      <c r="A2481" s="323"/>
      <c r="B2481" s="318"/>
      <c r="C2481" s="318"/>
      <c r="D2481" s="318"/>
      <c r="E2481" s="318"/>
      <c r="F2481" s="318"/>
      <c r="G2481" s="318"/>
      <c r="H2481" s="318"/>
      <c r="I2481" s="55" t="s">
        <v>181</v>
      </c>
      <c r="J2481" s="347"/>
      <c r="K2481" s="52" t="s">
        <v>11</v>
      </c>
      <c r="L2481" s="45"/>
      <c r="M2481" s="45"/>
      <c r="N2481" s="45"/>
      <c r="O2481" s="40">
        <v>1.075</v>
      </c>
      <c r="P2481" s="41"/>
      <c r="Q2481" s="45">
        <f t="shared" si="429"/>
        <v>1.075</v>
      </c>
      <c r="R2481" s="229"/>
    </row>
    <row r="2482" spans="1:19" ht="22.5">
      <c r="A2482" s="323"/>
      <c r="B2482" s="318"/>
      <c r="C2482" s="318"/>
      <c r="D2482" s="318"/>
      <c r="E2482" s="318"/>
      <c r="F2482" s="318"/>
      <c r="G2482" s="318"/>
      <c r="H2482" s="318"/>
      <c r="I2482" s="55" t="s">
        <v>16</v>
      </c>
      <c r="J2482" s="347"/>
      <c r="K2482" s="52" t="s">
        <v>12</v>
      </c>
      <c r="L2482" s="45"/>
      <c r="M2482" s="45"/>
      <c r="N2482" s="45">
        <v>55.832000000000001</v>
      </c>
      <c r="O2482" s="70">
        <v>55.043500000000002</v>
      </c>
      <c r="P2482" s="70">
        <v>50.745669999999997</v>
      </c>
      <c r="Q2482" s="45">
        <f t="shared" si="429"/>
        <v>161.62117000000001</v>
      </c>
      <c r="R2482" s="229"/>
    </row>
    <row r="2483" spans="1:19" ht="45">
      <c r="A2483" s="323"/>
      <c r="B2483" s="318"/>
      <c r="C2483" s="318"/>
      <c r="D2483" s="318"/>
      <c r="E2483" s="318"/>
      <c r="F2483" s="318"/>
      <c r="G2483" s="318"/>
      <c r="H2483" s="318"/>
      <c r="I2483" s="55" t="s">
        <v>27</v>
      </c>
      <c r="J2483" s="347"/>
      <c r="K2483" s="52" t="s">
        <v>28</v>
      </c>
      <c r="L2483" s="45"/>
      <c r="M2483" s="45"/>
      <c r="N2483" s="45">
        <v>21.350999999999999</v>
      </c>
      <c r="O2483" s="40">
        <v>43.823</v>
      </c>
      <c r="P2483" s="41"/>
      <c r="Q2483" s="45">
        <f t="shared" si="429"/>
        <v>65.174000000000007</v>
      </c>
      <c r="R2483" s="229"/>
    </row>
    <row r="2484" spans="1:19" ht="45">
      <c r="A2484" s="323"/>
      <c r="B2484" s="318"/>
      <c r="C2484" s="318"/>
      <c r="D2484" s="318"/>
      <c r="E2484" s="318"/>
      <c r="F2484" s="318"/>
      <c r="G2484" s="318"/>
      <c r="H2484" s="318"/>
      <c r="I2484" s="55" t="s">
        <v>18</v>
      </c>
      <c r="J2484" s="347"/>
      <c r="K2484" s="52" t="s">
        <v>17</v>
      </c>
      <c r="L2484" s="45"/>
      <c r="M2484" s="45"/>
      <c r="N2484" s="45"/>
      <c r="O2484" s="40">
        <v>1.5089999999999999</v>
      </c>
      <c r="P2484" s="41"/>
      <c r="Q2484" s="45">
        <f t="shared" si="429"/>
        <v>1.5089999999999999</v>
      </c>
      <c r="R2484" s="229"/>
    </row>
    <row r="2485" spans="1:19" s="8" customFormat="1" ht="21">
      <c r="A2485" s="323"/>
      <c r="B2485" s="318"/>
      <c r="C2485" s="318"/>
      <c r="D2485" s="318"/>
      <c r="E2485" s="318"/>
      <c r="F2485" s="318"/>
      <c r="G2485" s="318"/>
      <c r="H2485" s="318"/>
      <c r="I2485" s="48" t="s">
        <v>107</v>
      </c>
      <c r="J2485" s="347"/>
      <c r="K2485" s="59" t="s">
        <v>135</v>
      </c>
      <c r="L2485" s="112"/>
      <c r="M2485" s="112"/>
      <c r="N2485" s="112">
        <f t="shared" ref="N2485" si="433">N2486</f>
        <v>102.916</v>
      </c>
      <c r="O2485" s="112">
        <f>O2486</f>
        <v>79.5</v>
      </c>
      <c r="P2485" s="112">
        <f>P2486</f>
        <v>44.414999999999999</v>
      </c>
      <c r="Q2485" s="42">
        <f t="shared" si="429"/>
        <v>226.83099999999999</v>
      </c>
      <c r="R2485" s="88"/>
      <c r="S2485" s="6"/>
    </row>
    <row r="2486" spans="1:19" ht="22.5">
      <c r="A2486" s="323"/>
      <c r="B2486" s="318"/>
      <c r="C2486" s="318"/>
      <c r="D2486" s="318"/>
      <c r="E2486" s="318"/>
      <c r="F2486" s="318"/>
      <c r="G2486" s="318"/>
      <c r="H2486" s="318"/>
      <c r="I2486" s="55" t="s">
        <v>16</v>
      </c>
      <c r="J2486" s="347"/>
      <c r="K2486" s="52" t="s">
        <v>12</v>
      </c>
      <c r="L2486" s="45"/>
      <c r="M2486" s="45"/>
      <c r="N2486" s="45">
        <v>102.916</v>
      </c>
      <c r="O2486" s="40">
        <v>79.5</v>
      </c>
      <c r="P2486" s="70">
        <v>44.414999999999999</v>
      </c>
      <c r="Q2486" s="45">
        <f t="shared" si="429"/>
        <v>226.83099999999999</v>
      </c>
      <c r="R2486" s="229"/>
    </row>
    <row r="2487" spans="1:19" s="8" customFormat="1" ht="21">
      <c r="A2487" s="323"/>
      <c r="B2487" s="318"/>
      <c r="C2487" s="318"/>
      <c r="D2487" s="318"/>
      <c r="E2487" s="318"/>
      <c r="F2487" s="318"/>
      <c r="G2487" s="318"/>
      <c r="H2487" s="318"/>
      <c r="I2487" s="48" t="s">
        <v>29</v>
      </c>
      <c r="J2487" s="347"/>
      <c r="K2487" s="59" t="s">
        <v>53</v>
      </c>
      <c r="L2487" s="112"/>
      <c r="M2487" s="112"/>
      <c r="N2487" s="112">
        <f t="shared" ref="N2487" si="434">N2488</f>
        <v>59.49</v>
      </c>
      <c r="O2487" s="112">
        <f>O2488</f>
        <v>15.667</v>
      </c>
      <c r="P2487" s="112">
        <f>P2488</f>
        <v>0</v>
      </c>
      <c r="Q2487" s="42">
        <f t="shared" si="429"/>
        <v>75.156999999999996</v>
      </c>
      <c r="R2487" s="88"/>
      <c r="S2487" s="6"/>
    </row>
    <row r="2488" spans="1:19" ht="22.5">
      <c r="A2488" s="323"/>
      <c r="B2488" s="318"/>
      <c r="C2488" s="318"/>
      <c r="D2488" s="318"/>
      <c r="E2488" s="318"/>
      <c r="F2488" s="318"/>
      <c r="G2488" s="318"/>
      <c r="H2488" s="318"/>
      <c r="I2488" s="55" t="s">
        <v>16</v>
      </c>
      <c r="J2488" s="347"/>
      <c r="K2488" s="52" t="s">
        <v>12</v>
      </c>
      <c r="L2488" s="45"/>
      <c r="M2488" s="45"/>
      <c r="N2488" s="45">
        <v>59.49</v>
      </c>
      <c r="O2488" s="70">
        <v>15.667</v>
      </c>
      <c r="P2488" s="41"/>
      <c r="Q2488" s="45">
        <f t="shared" si="429"/>
        <v>75.156999999999996</v>
      </c>
      <c r="R2488" s="229"/>
    </row>
    <row r="2489" spans="1:19" s="8" customFormat="1" ht="21">
      <c r="A2489" s="323"/>
      <c r="B2489" s="318"/>
      <c r="C2489" s="318"/>
      <c r="D2489" s="318"/>
      <c r="E2489" s="318"/>
      <c r="F2489" s="318"/>
      <c r="G2489" s="318"/>
      <c r="H2489" s="318"/>
      <c r="I2489" s="48" t="s">
        <v>109</v>
      </c>
      <c r="J2489" s="347"/>
      <c r="K2489" s="59" t="s">
        <v>12</v>
      </c>
      <c r="L2489" s="112"/>
      <c r="M2489" s="112"/>
      <c r="N2489" s="112">
        <f>N2490+N2491</f>
        <v>56.562000000000005</v>
      </c>
      <c r="O2489" s="112">
        <f t="shared" ref="O2489:P2489" si="435">O2490+O2491</f>
        <v>24.357199999999999</v>
      </c>
      <c r="P2489" s="112">
        <f t="shared" si="435"/>
        <v>87.5</v>
      </c>
      <c r="Q2489" s="42">
        <f t="shared" si="429"/>
        <v>168.41919999999999</v>
      </c>
      <c r="R2489" s="88"/>
      <c r="S2489" s="6"/>
    </row>
    <row r="2490" spans="1:19" ht="22.5">
      <c r="A2490" s="323"/>
      <c r="B2490" s="318"/>
      <c r="C2490" s="318"/>
      <c r="D2490" s="318"/>
      <c r="E2490" s="318"/>
      <c r="F2490" s="318"/>
      <c r="G2490" s="318"/>
      <c r="H2490" s="318"/>
      <c r="I2490" s="55" t="s">
        <v>16</v>
      </c>
      <c r="J2490" s="347"/>
      <c r="K2490" s="52" t="s">
        <v>12</v>
      </c>
      <c r="L2490" s="45"/>
      <c r="M2490" s="45"/>
      <c r="N2490" s="45">
        <v>41.45</v>
      </c>
      <c r="O2490" s="132">
        <v>24.357199999999999</v>
      </c>
      <c r="P2490" s="132">
        <v>87.5</v>
      </c>
      <c r="Q2490" s="45">
        <f t="shared" si="429"/>
        <v>153.30719999999999</v>
      </c>
      <c r="R2490" s="229"/>
    </row>
    <row r="2491" spans="1:19" ht="33.75">
      <c r="A2491" s="323"/>
      <c r="B2491" s="318"/>
      <c r="C2491" s="318"/>
      <c r="D2491" s="318"/>
      <c r="E2491" s="318"/>
      <c r="F2491" s="318"/>
      <c r="G2491" s="318"/>
      <c r="H2491" s="318"/>
      <c r="I2491" s="55" t="s">
        <v>108</v>
      </c>
      <c r="J2491" s="347"/>
      <c r="K2491" s="52" t="s">
        <v>132</v>
      </c>
      <c r="L2491" s="45"/>
      <c r="M2491" s="45"/>
      <c r="N2491" s="45">
        <v>15.112</v>
      </c>
      <c r="O2491" s="40"/>
      <c r="P2491" s="40"/>
      <c r="Q2491" s="45">
        <f>M2491+N2491+O2491+P2491</f>
        <v>15.112</v>
      </c>
      <c r="R2491" s="229"/>
    </row>
    <row r="2492" spans="1:19" s="8" customFormat="1" ht="21">
      <c r="A2492" s="323"/>
      <c r="B2492" s="318"/>
      <c r="C2492" s="318"/>
      <c r="D2492" s="318"/>
      <c r="E2492" s="318"/>
      <c r="F2492" s="318"/>
      <c r="G2492" s="318"/>
      <c r="H2492" s="318"/>
      <c r="I2492" s="48" t="s">
        <v>110</v>
      </c>
      <c r="J2492" s="347"/>
      <c r="K2492" s="59" t="s">
        <v>69</v>
      </c>
      <c r="L2492" s="112"/>
      <c r="M2492" s="112"/>
      <c r="N2492" s="112">
        <f t="shared" ref="N2492" si="436">N2493</f>
        <v>7</v>
      </c>
      <c r="O2492" s="112">
        <f>O2493</f>
        <v>7</v>
      </c>
      <c r="P2492" s="112">
        <f>P2493</f>
        <v>0</v>
      </c>
      <c r="Q2492" s="42">
        <f t="shared" si="429"/>
        <v>14</v>
      </c>
      <c r="R2492" s="88"/>
      <c r="S2492" s="6"/>
    </row>
    <row r="2493" spans="1:19" ht="22.5">
      <c r="A2493" s="323"/>
      <c r="B2493" s="318"/>
      <c r="C2493" s="318"/>
      <c r="D2493" s="318"/>
      <c r="E2493" s="318"/>
      <c r="F2493" s="318"/>
      <c r="G2493" s="318"/>
      <c r="H2493" s="318"/>
      <c r="I2493" s="55" t="s">
        <v>16</v>
      </c>
      <c r="J2493" s="347"/>
      <c r="K2493" s="52" t="s">
        <v>12</v>
      </c>
      <c r="L2493" s="45"/>
      <c r="M2493" s="45"/>
      <c r="N2493" s="45">
        <v>7</v>
      </c>
      <c r="O2493" s="40">
        <v>7</v>
      </c>
      <c r="P2493" s="41"/>
      <c r="Q2493" s="45">
        <f t="shared" si="429"/>
        <v>14</v>
      </c>
      <c r="R2493" s="229"/>
    </row>
    <row r="2494" spans="1:19" s="8" customFormat="1" ht="21">
      <c r="A2494" s="323"/>
      <c r="B2494" s="318"/>
      <c r="C2494" s="318"/>
      <c r="D2494" s="318"/>
      <c r="E2494" s="318"/>
      <c r="F2494" s="318"/>
      <c r="G2494" s="318"/>
      <c r="H2494" s="318"/>
      <c r="I2494" s="48" t="s">
        <v>111</v>
      </c>
      <c r="J2494" s="347"/>
      <c r="K2494" s="59" t="s">
        <v>136</v>
      </c>
      <c r="L2494" s="112"/>
      <c r="M2494" s="112"/>
      <c r="N2494" s="112">
        <f t="shared" ref="N2494" si="437">SUM(N2495:N2496)</f>
        <v>659.88699999999994</v>
      </c>
      <c r="O2494" s="112">
        <f>SUM(O2495:O2496)</f>
        <v>353.512</v>
      </c>
      <c r="P2494" s="112">
        <f>SUM(P2495:P2496)</f>
        <v>3.66547</v>
      </c>
      <c r="Q2494" s="42">
        <f t="shared" si="429"/>
        <v>1017.0644699999999</v>
      </c>
      <c r="R2494" s="88"/>
      <c r="S2494" s="6"/>
    </row>
    <row r="2495" spans="1:19" ht="22.5">
      <c r="A2495" s="323"/>
      <c r="B2495" s="318"/>
      <c r="C2495" s="318"/>
      <c r="D2495" s="318"/>
      <c r="E2495" s="318"/>
      <c r="F2495" s="318"/>
      <c r="G2495" s="318"/>
      <c r="H2495" s="318"/>
      <c r="I2495" s="55" t="s">
        <v>16</v>
      </c>
      <c r="J2495" s="347"/>
      <c r="K2495" s="52" t="s">
        <v>12</v>
      </c>
      <c r="L2495" s="45"/>
      <c r="M2495" s="45"/>
      <c r="N2495" s="45">
        <v>511.63400000000001</v>
      </c>
      <c r="O2495" s="40">
        <v>352.35599999999999</v>
      </c>
      <c r="P2495" s="70">
        <v>3.66547</v>
      </c>
      <c r="Q2495" s="45">
        <f t="shared" si="429"/>
        <v>867.65547000000004</v>
      </c>
      <c r="R2495" s="229"/>
    </row>
    <row r="2496" spans="1:19" ht="33.75">
      <c r="A2496" s="323"/>
      <c r="B2496" s="318"/>
      <c r="C2496" s="318"/>
      <c r="D2496" s="318"/>
      <c r="E2496" s="318"/>
      <c r="F2496" s="318"/>
      <c r="G2496" s="318"/>
      <c r="H2496" s="318"/>
      <c r="I2496" s="55" t="s">
        <v>108</v>
      </c>
      <c r="J2496" s="347"/>
      <c r="K2496" s="52" t="s">
        <v>132</v>
      </c>
      <c r="L2496" s="45"/>
      <c r="M2496" s="45"/>
      <c r="N2496" s="45">
        <v>148.25299999999999</v>
      </c>
      <c r="O2496" s="40">
        <v>1.1559999999999999</v>
      </c>
      <c r="P2496" s="41"/>
      <c r="Q2496" s="45">
        <f t="shared" si="429"/>
        <v>149.40899999999999</v>
      </c>
      <c r="R2496" s="229"/>
    </row>
    <row r="2497" spans="1:19" s="8" customFormat="1" ht="21">
      <c r="A2497" s="323"/>
      <c r="B2497" s="318"/>
      <c r="C2497" s="318"/>
      <c r="D2497" s="318"/>
      <c r="E2497" s="318"/>
      <c r="F2497" s="318"/>
      <c r="G2497" s="318"/>
      <c r="H2497" s="318"/>
      <c r="I2497" s="29" t="s">
        <v>262</v>
      </c>
      <c r="J2497" s="347"/>
      <c r="K2497" s="92" t="s">
        <v>137</v>
      </c>
      <c r="L2497" s="104"/>
      <c r="M2497" s="104"/>
      <c r="N2497" s="104">
        <f t="shared" ref="N2497" si="438">SUM(N2498:N2501)</f>
        <v>105.386</v>
      </c>
      <c r="O2497" s="104">
        <f>SUM(O2498:O2501)</f>
        <v>289.30630000000002</v>
      </c>
      <c r="P2497" s="104">
        <f>SUM(P2498:P2501)</f>
        <v>37.2239</v>
      </c>
      <c r="Q2497" s="30">
        <f t="shared" si="429"/>
        <v>431.91620000000006</v>
      </c>
      <c r="R2497" s="88"/>
      <c r="S2497" s="6"/>
    </row>
    <row r="2498" spans="1:19" ht="22.5">
      <c r="A2498" s="323"/>
      <c r="B2498" s="318"/>
      <c r="C2498" s="318"/>
      <c r="D2498" s="318"/>
      <c r="E2498" s="318"/>
      <c r="F2498" s="318"/>
      <c r="G2498" s="318"/>
      <c r="H2498" s="318"/>
      <c r="I2498" s="55" t="s">
        <v>16</v>
      </c>
      <c r="J2498" s="347"/>
      <c r="K2498" s="52" t="s">
        <v>12</v>
      </c>
      <c r="L2498" s="45"/>
      <c r="M2498" s="45"/>
      <c r="N2498" s="45">
        <v>11.991</v>
      </c>
      <c r="O2498" s="40">
        <v>0.1</v>
      </c>
      <c r="P2498" s="70">
        <v>5.0899000000000001</v>
      </c>
      <c r="Q2498" s="45">
        <f t="shared" si="429"/>
        <v>17.180900000000001</v>
      </c>
      <c r="R2498" s="229"/>
    </row>
    <row r="2499" spans="1:19" ht="45">
      <c r="A2499" s="323"/>
      <c r="B2499" s="318"/>
      <c r="C2499" s="318"/>
      <c r="D2499" s="318"/>
      <c r="E2499" s="318"/>
      <c r="F2499" s="318"/>
      <c r="G2499" s="318"/>
      <c r="H2499" s="318"/>
      <c r="I2499" s="122" t="s">
        <v>300</v>
      </c>
      <c r="J2499" s="347"/>
      <c r="K2499" s="74" t="s">
        <v>83</v>
      </c>
      <c r="L2499" s="45"/>
      <c r="M2499" s="45"/>
      <c r="N2499" s="45"/>
      <c r="O2499" s="40"/>
      <c r="P2499" s="70"/>
      <c r="Q2499" s="45">
        <f t="shared" si="429"/>
        <v>0</v>
      </c>
      <c r="R2499" s="229"/>
    </row>
    <row r="2500" spans="1:19" ht="22.5">
      <c r="A2500" s="323"/>
      <c r="B2500" s="318"/>
      <c r="C2500" s="318"/>
      <c r="D2500" s="318"/>
      <c r="E2500" s="318"/>
      <c r="F2500" s="318"/>
      <c r="G2500" s="318"/>
      <c r="H2500" s="318"/>
      <c r="I2500" s="71" t="s">
        <v>33</v>
      </c>
      <c r="J2500" s="347"/>
      <c r="K2500" s="52" t="s">
        <v>40</v>
      </c>
      <c r="L2500" s="45"/>
      <c r="M2500" s="45"/>
      <c r="N2500" s="45"/>
      <c r="O2500" s="40"/>
      <c r="P2500" s="70">
        <v>32.134</v>
      </c>
      <c r="Q2500" s="45">
        <f t="shared" si="429"/>
        <v>32.134</v>
      </c>
      <c r="R2500" s="229"/>
    </row>
    <row r="2501" spans="1:19" ht="33.75">
      <c r="A2501" s="323"/>
      <c r="B2501" s="318"/>
      <c r="C2501" s="318"/>
      <c r="D2501" s="318"/>
      <c r="E2501" s="318"/>
      <c r="F2501" s="318"/>
      <c r="G2501" s="318"/>
      <c r="H2501" s="318"/>
      <c r="I2501" s="55" t="s">
        <v>301</v>
      </c>
      <c r="J2501" s="347"/>
      <c r="K2501" s="52" t="s">
        <v>56</v>
      </c>
      <c r="L2501" s="45"/>
      <c r="M2501" s="45"/>
      <c r="N2501" s="45">
        <v>93.394999999999996</v>
      </c>
      <c r="O2501" s="70">
        <v>289.2063</v>
      </c>
      <c r="P2501" s="41"/>
      <c r="Q2501" s="45">
        <f t="shared" si="429"/>
        <v>382.60129999999998</v>
      </c>
      <c r="R2501" s="229"/>
    </row>
    <row r="2502" spans="1:19" s="8" customFormat="1" ht="21">
      <c r="A2502" s="323"/>
      <c r="B2502" s="318"/>
      <c r="C2502" s="318"/>
      <c r="D2502" s="318"/>
      <c r="E2502" s="318"/>
      <c r="F2502" s="318"/>
      <c r="G2502" s="318"/>
      <c r="H2502" s="318"/>
      <c r="I2502" s="48" t="s">
        <v>116</v>
      </c>
      <c r="J2502" s="347"/>
      <c r="K2502" s="59" t="s">
        <v>76</v>
      </c>
      <c r="L2502" s="112"/>
      <c r="M2502" s="112"/>
      <c r="N2502" s="112">
        <f t="shared" ref="N2502" si="439">N2503</f>
        <v>14.55</v>
      </c>
      <c r="O2502" s="112">
        <f>O2503</f>
        <v>14.56</v>
      </c>
      <c r="P2502" s="112">
        <f>P2503</f>
        <v>19.152000000000001</v>
      </c>
      <c r="Q2502" s="42">
        <f t="shared" si="429"/>
        <v>48.262</v>
      </c>
      <c r="R2502" s="88"/>
      <c r="S2502" s="6"/>
    </row>
    <row r="2503" spans="1:19" ht="22.5">
      <c r="A2503" s="323"/>
      <c r="B2503" s="318"/>
      <c r="C2503" s="318"/>
      <c r="D2503" s="318"/>
      <c r="E2503" s="318"/>
      <c r="F2503" s="318"/>
      <c r="G2503" s="318"/>
      <c r="H2503" s="318"/>
      <c r="I2503" s="55" t="s">
        <v>16</v>
      </c>
      <c r="J2503" s="347"/>
      <c r="K2503" s="52" t="s">
        <v>12</v>
      </c>
      <c r="L2503" s="45"/>
      <c r="M2503" s="45"/>
      <c r="N2503" s="45">
        <v>14.55</v>
      </c>
      <c r="O2503" s="40">
        <v>14.56</v>
      </c>
      <c r="P2503" s="70">
        <v>19.152000000000001</v>
      </c>
      <c r="Q2503" s="45">
        <f t="shared" si="429"/>
        <v>48.262</v>
      </c>
      <c r="R2503" s="229"/>
    </row>
    <row r="2504" spans="1:19" s="8" customFormat="1" ht="31.5">
      <c r="A2504" s="323"/>
      <c r="B2504" s="318"/>
      <c r="C2504" s="318"/>
      <c r="D2504" s="318"/>
      <c r="E2504" s="318"/>
      <c r="F2504" s="318"/>
      <c r="G2504" s="318"/>
      <c r="H2504" s="318"/>
      <c r="I2504" s="48" t="s">
        <v>372</v>
      </c>
      <c r="J2504" s="347"/>
      <c r="K2504" s="59" t="s">
        <v>138</v>
      </c>
      <c r="L2504" s="112"/>
      <c r="M2504" s="112"/>
      <c r="N2504" s="112">
        <f t="shared" ref="N2504:O2504" si="440">N2505</f>
        <v>3.9990000000000001</v>
      </c>
      <c r="O2504" s="112">
        <f t="shared" si="440"/>
        <v>0</v>
      </c>
      <c r="P2504" s="112">
        <f>P2505</f>
        <v>0</v>
      </c>
      <c r="Q2504" s="42">
        <f t="shared" si="429"/>
        <v>3.9990000000000001</v>
      </c>
      <c r="R2504" s="88"/>
      <c r="S2504" s="6"/>
    </row>
    <row r="2505" spans="1:19" ht="22.5">
      <c r="A2505" s="323"/>
      <c r="B2505" s="318"/>
      <c r="C2505" s="318"/>
      <c r="D2505" s="318"/>
      <c r="E2505" s="318"/>
      <c r="F2505" s="318"/>
      <c r="G2505" s="318"/>
      <c r="H2505" s="318"/>
      <c r="I2505" s="55" t="s">
        <v>16</v>
      </c>
      <c r="J2505" s="347"/>
      <c r="K2505" s="52" t="s">
        <v>12</v>
      </c>
      <c r="L2505" s="45"/>
      <c r="M2505" s="45"/>
      <c r="N2505" s="45">
        <v>3.9990000000000001</v>
      </c>
      <c r="O2505" s="70">
        <v>0</v>
      </c>
      <c r="P2505" s="70">
        <v>0</v>
      </c>
      <c r="Q2505" s="45">
        <f t="shared" si="429"/>
        <v>3.9990000000000001</v>
      </c>
      <c r="R2505" s="229"/>
    </row>
    <row r="2506" spans="1:19" s="8" customFormat="1" ht="42">
      <c r="A2506" s="323"/>
      <c r="B2506" s="318"/>
      <c r="C2506" s="318"/>
      <c r="D2506" s="318"/>
      <c r="E2506" s="318"/>
      <c r="F2506" s="318"/>
      <c r="G2506" s="318"/>
      <c r="H2506" s="318"/>
      <c r="I2506" s="48" t="s">
        <v>119</v>
      </c>
      <c r="J2506" s="347"/>
      <c r="K2506" s="59" t="s">
        <v>140</v>
      </c>
      <c r="L2506" s="112"/>
      <c r="M2506" s="112"/>
      <c r="N2506" s="112">
        <f t="shared" ref="N2506" si="441">SUM(N2507:N2509)</f>
        <v>43.061999999999998</v>
      </c>
      <c r="O2506" s="112">
        <f>SUM(O2507:O2509)</f>
        <v>21.753599999999999</v>
      </c>
      <c r="P2506" s="112">
        <f>SUM(P2507:P2509)</f>
        <v>7.7115999999999998</v>
      </c>
      <c r="Q2506" s="42">
        <f t="shared" si="429"/>
        <v>72.527199999999993</v>
      </c>
      <c r="R2506" s="88"/>
      <c r="S2506" s="6"/>
    </row>
    <row r="2507" spans="1:19" ht="22.5">
      <c r="A2507" s="323"/>
      <c r="B2507" s="318"/>
      <c r="C2507" s="318"/>
      <c r="D2507" s="318"/>
      <c r="E2507" s="318"/>
      <c r="F2507" s="318"/>
      <c r="G2507" s="318"/>
      <c r="H2507" s="318"/>
      <c r="I2507" s="55" t="s">
        <v>16</v>
      </c>
      <c r="J2507" s="347"/>
      <c r="K2507" s="52" t="s">
        <v>12</v>
      </c>
      <c r="L2507" s="45"/>
      <c r="M2507" s="105"/>
      <c r="N2507" s="105">
        <v>25.31</v>
      </c>
      <c r="O2507" s="132">
        <v>10.7806</v>
      </c>
      <c r="P2507" s="132">
        <v>7.7115999999999998</v>
      </c>
      <c r="Q2507" s="45">
        <f t="shared" si="429"/>
        <v>43.802199999999992</v>
      </c>
      <c r="R2507" s="229"/>
    </row>
    <row r="2508" spans="1:19" ht="33.75">
      <c r="A2508" s="323"/>
      <c r="B2508" s="318"/>
      <c r="C2508" s="318"/>
      <c r="D2508" s="318"/>
      <c r="E2508" s="318"/>
      <c r="F2508" s="318"/>
      <c r="G2508" s="318"/>
      <c r="H2508" s="318"/>
      <c r="I2508" s="122" t="s">
        <v>108</v>
      </c>
      <c r="J2508" s="347"/>
      <c r="K2508" s="74" t="s">
        <v>132</v>
      </c>
      <c r="L2508" s="45"/>
      <c r="M2508" s="45"/>
      <c r="N2508" s="45"/>
      <c r="O2508" s="40"/>
      <c r="P2508" s="40"/>
      <c r="Q2508" s="45">
        <f t="shared" si="429"/>
        <v>0</v>
      </c>
      <c r="R2508" s="229"/>
    </row>
    <row r="2509" spans="1:19" ht="22.5">
      <c r="A2509" s="323"/>
      <c r="B2509" s="318"/>
      <c r="C2509" s="318"/>
      <c r="D2509" s="318"/>
      <c r="E2509" s="318"/>
      <c r="F2509" s="318"/>
      <c r="G2509" s="318"/>
      <c r="H2509" s="318"/>
      <c r="I2509" s="55" t="s">
        <v>33</v>
      </c>
      <c r="J2509" s="347"/>
      <c r="K2509" s="52" t="s">
        <v>40</v>
      </c>
      <c r="L2509" s="45"/>
      <c r="M2509" s="45"/>
      <c r="N2509" s="45">
        <v>17.751999999999999</v>
      </c>
      <c r="O2509" s="40">
        <v>10.973000000000001</v>
      </c>
      <c r="P2509" s="41"/>
      <c r="Q2509" s="45">
        <f t="shared" si="429"/>
        <v>28.725000000000001</v>
      </c>
      <c r="R2509" s="229"/>
    </row>
    <row r="2510" spans="1:19" ht="21">
      <c r="A2510" s="323"/>
      <c r="B2510" s="318"/>
      <c r="C2510" s="318"/>
      <c r="D2510" s="318"/>
      <c r="E2510" s="318"/>
      <c r="F2510" s="318"/>
      <c r="G2510" s="318"/>
      <c r="H2510" s="318"/>
      <c r="I2510" s="48" t="s">
        <v>265</v>
      </c>
      <c r="J2510" s="347"/>
      <c r="K2510" s="59" t="s">
        <v>207</v>
      </c>
      <c r="L2510" s="40"/>
      <c r="M2510" s="40"/>
      <c r="N2510" s="112">
        <f t="shared" ref="N2510" si="442">SUM(N2511:N2513)</f>
        <v>23.971</v>
      </c>
      <c r="O2510" s="112">
        <f>SUM(O2511:O2513)</f>
        <v>491.14659999999998</v>
      </c>
      <c r="P2510" s="112">
        <f>SUM(P2511:P2513)</f>
        <v>200</v>
      </c>
      <c r="Q2510" s="42">
        <f t="shared" si="429"/>
        <v>715.11759999999992</v>
      </c>
      <c r="R2510" s="229"/>
    </row>
    <row r="2511" spans="1:19" ht="22.5">
      <c r="A2511" s="323"/>
      <c r="B2511" s="318"/>
      <c r="C2511" s="318"/>
      <c r="D2511" s="318"/>
      <c r="E2511" s="318"/>
      <c r="F2511" s="318"/>
      <c r="G2511" s="318"/>
      <c r="H2511" s="318"/>
      <c r="I2511" s="55" t="s">
        <v>16</v>
      </c>
      <c r="J2511" s="347"/>
      <c r="K2511" s="52" t="s">
        <v>12</v>
      </c>
      <c r="L2511" s="45"/>
      <c r="M2511" s="45"/>
      <c r="N2511" s="45">
        <v>23.971</v>
      </c>
      <c r="O2511" s="70">
        <v>4.4736000000000002</v>
      </c>
      <c r="P2511" s="41"/>
      <c r="Q2511" s="45">
        <f t="shared" si="429"/>
        <v>28.444600000000001</v>
      </c>
      <c r="R2511" s="229"/>
    </row>
    <row r="2512" spans="1:19" ht="22.5">
      <c r="A2512" s="323"/>
      <c r="B2512" s="318"/>
      <c r="C2512" s="318"/>
      <c r="D2512" s="318"/>
      <c r="E2512" s="318"/>
      <c r="F2512" s="318"/>
      <c r="G2512" s="318"/>
      <c r="H2512" s="318"/>
      <c r="I2512" s="55" t="s">
        <v>33</v>
      </c>
      <c r="J2512" s="347"/>
      <c r="K2512" s="52" t="s">
        <v>40</v>
      </c>
      <c r="L2512" s="45"/>
      <c r="M2512" s="45"/>
      <c r="N2512" s="45"/>
      <c r="O2512" s="40"/>
      <c r="P2512" s="70">
        <v>0</v>
      </c>
      <c r="Q2512" s="45">
        <f t="shared" si="429"/>
        <v>0</v>
      </c>
      <c r="R2512" s="229"/>
    </row>
    <row r="2513" spans="1:19" ht="33.75">
      <c r="A2513" s="323"/>
      <c r="B2513" s="318"/>
      <c r="C2513" s="318"/>
      <c r="D2513" s="318"/>
      <c r="E2513" s="318"/>
      <c r="F2513" s="318"/>
      <c r="G2513" s="318"/>
      <c r="H2513" s="318"/>
      <c r="I2513" s="55" t="s">
        <v>72</v>
      </c>
      <c r="J2513" s="347"/>
      <c r="K2513" s="52" t="s">
        <v>56</v>
      </c>
      <c r="L2513" s="45"/>
      <c r="M2513" s="45"/>
      <c r="N2513" s="45"/>
      <c r="O2513" s="40">
        <v>486.673</v>
      </c>
      <c r="P2513" s="70">
        <v>200</v>
      </c>
      <c r="Q2513" s="45">
        <f t="shared" si="429"/>
        <v>686.673</v>
      </c>
      <c r="R2513" s="229"/>
    </row>
    <row r="2514" spans="1:19" s="8" customFormat="1" ht="10.5">
      <c r="A2514" s="323"/>
      <c r="B2514" s="318"/>
      <c r="C2514" s="318"/>
      <c r="D2514" s="318"/>
      <c r="E2514" s="318"/>
      <c r="F2514" s="318"/>
      <c r="G2514" s="318"/>
      <c r="H2514" s="318"/>
      <c r="I2514" s="48" t="s">
        <v>122</v>
      </c>
      <c r="J2514" s="347"/>
      <c r="K2514" s="59" t="s">
        <v>142</v>
      </c>
      <c r="L2514" s="112"/>
      <c r="M2514" s="112"/>
      <c r="N2514" s="112">
        <f t="shared" ref="N2514" si="443">SUM(N2515:N2518)</f>
        <v>458.92400000000004</v>
      </c>
      <c r="O2514" s="112">
        <f>SUM(O2515:O2518)</f>
        <v>1216.6453000000001</v>
      </c>
      <c r="P2514" s="112">
        <f>SUM(P2515:P2518)</f>
        <v>612.45000000000005</v>
      </c>
      <c r="Q2514" s="42">
        <f t="shared" si="429"/>
        <v>2288.0192999999999</v>
      </c>
      <c r="R2514" s="88"/>
      <c r="S2514" s="6"/>
    </row>
    <row r="2515" spans="1:19" ht="22.5">
      <c r="A2515" s="323"/>
      <c r="B2515" s="318"/>
      <c r="C2515" s="318"/>
      <c r="D2515" s="318"/>
      <c r="E2515" s="318"/>
      <c r="F2515" s="318"/>
      <c r="G2515" s="318"/>
      <c r="H2515" s="318"/>
      <c r="I2515" s="55" t="s">
        <v>181</v>
      </c>
      <c r="J2515" s="347"/>
      <c r="K2515" s="52" t="s">
        <v>11</v>
      </c>
      <c r="L2515" s="45"/>
      <c r="M2515" s="45"/>
      <c r="N2515" s="45">
        <v>363.42700000000002</v>
      </c>
      <c r="O2515" s="70">
        <v>332.4178</v>
      </c>
      <c r="P2515" s="41"/>
      <c r="Q2515" s="45">
        <f t="shared" si="429"/>
        <v>695.84480000000008</v>
      </c>
      <c r="R2515" s="229"/>
    </row>
    <row r="2516" spans="1:19" ht="22.5">
      <c r="A2516" s="323"/>
      <c r="B2516" s="318"/>
      <c r="C2516" s="318"/>
      <c r="D2516" s="318"/>
      <c r="E2516" s="318"/>
      <c r="F2516" s="318"/>
      <c r="G2516" s="318"/>
      <c r="H2516" s="318"/>
      <c r="I2516" s="55" t="s">
        <v>16</v>
      </c>
      <c r="J2516" s="347"/>
      <c r="K2516" s="52" t="s">
        <v>12</v>
      </c>
      <c r="L2516" s="45"/>
      <c r="M2516" s="45"/>
      <c r="N2516" s="45">
        <v>8.8379999999999992</v>
      </c>
      <c r="O2516" s="70">
        <v>4.7035</v>
      </c>
      <c r="P2516" s="41"/>
      <c r="Q2516" s="45">
        <f t="shared" si="429"/>
        <v>13.541499999999999</v>
      </c>
      <c r="R2516" s="229"/>
    </row>
    <row r="2517" spans="1:19" ht="22.5">
      <c r="A2517" s="323"/>
      <c r="B2517" s="318"/>
      <c r="C2517" s="318"/>
      <c r="D2517" s="318"/>
      <c r="E2517" s="318"/>
      <c r="F2517" s="318"/>
      <c r="G2517" s="318"/>
      <c r="H2517" s="318"/>
      <c r="I2517" s="55" t="s">
        <v>33</v>
      </c>
      <c r="J2517" s="347"/>
      <c r="K2517" s="52" t="s">
        <v>40</v>
      </c>
      <c r="L2517" s="45"/>
      <c r="M2517" s="45"/>
      <c r="N2517" s="45"/>
      <c r="O2517" s="40"/>
      <c r="P2517" s="70">
        <v>432.45</v>
      </c>
      <c r="Q2517" s="45">
        <f t="shared" si="429"/>
        <v>432.45</v>
      </c>
      <c r="R2517" s="229"/>
    </row>
    <row r="2518" spans="1:19" ht="33.75">
      <c r="A2518" s="323"/>
      <c r="B2518" s="318"/>
      <c r="C2518" s="318"/>
      <c r="D2518" s="318"/>
      <c r="E2518" s="318"/>
      <c r="F2518" s="318"/>
      <c r="G2518" s="318"/>
      <c r="H2518" s="318"/>
      <c r="I2518" s="55" t="s">
        <v>301</v>
      </c>
      <c r="J2518" s="347"/>
      <c r="K2518" s="52" t="s">
        <v>56</v>
      </c>
      <c r="L2518" s="45"/>
      <c r="M2518" s="45"/>
      <c r="N2518" s="45">
        <v>86.659000000000006</v>
      </c>
      <c r="O2518" s="40">
        <v>879.524</v>
      </c>
      <c r="P2518" s="70">
        <v>180</v>
      </c>
      <c r="Q2518" s="45">
        <f t="shared" si="429"/>
        <v>1146.183</v>
      </c>
      <c r="R2518" s="229"/>
    </row>
    <row r="2519" spans="1:19" ht="45">
      <c r="A2519" s="323"/>
      <c r="B2519" s="318"/>
      <c r="C2519" s="318"/>
      <c r="D2519" s="318"/>
      <c r="E2519" s="318"/>
      <c r="F2519" s="318"/>
      <c r="G2519" s="318"/>
      <c r="H2519" s="318"/>
      <c r="I2519" s="122" t="s">
        <v>300</v>
      </c>
      <c r="J2519" s="347"/>
      <c r="K2519" s="74" t="s">
        <v>83</v>
      </c>
      <c r="L2519" s="45"/>
      <c r="M2519" s="45"/>
      <c r="N2519" s="45"/>
      <c r="O2519" s="40"/>
      <c r="P2519" s="72"/>
      <c r="Q2519" s="45">
        <f t="shared" si="429"/>
        <v>0</v>
      </c>
      <c r="R2519" s="229"/>
    </row>
    <row r="2520" spans="1:19" s="8" customFormat="1" ht="63">
      <c r="A2520" s="323"/>
      <c r="B2520" s="318"/>
      <c r="C2520" s="318"/>
      <c r="D2520" s="318"/>
      <c r="E2520" s="318"/>
      <c r="F2520" s="318"/>
      <c r="G2520" s="318"/>
      <c r="H2520" s="318"/>
      <c r="I2520" s="48" t="s">
        <v>302</v>
      </c>
      <c r="J2520" s="347"/>
      <c r="K2520" s="59" t="s">
        <v>143</v>
      </c>
      <c r="L2520" s="112"/>
      <c r="M2520" s="112"/>
      <c r="N2520" s="112">
        <f t="shared" ref="N2520" si="444">N2521</f>
        <v>0</v>
      </c>
      <c r="O2520" s="112">
        <f>O2521</f>
        <v>17.134</v>
      </c>
      <c r="P2520" s="112">
        <f>P2521</f>
        <v>21.628</v>
      </c>
      <c r="Q2520" s="42">
        <f t="shared" si="429"/>
        <v>38.762</v>
      </c>
      <c r="R2520" s="88"/>
      <c r="S2520" s="6"/>
    </row>
    <row r="2521" spans="1:19" ht="22.5">
      <c r="A2521" s="323"/>
      <c r="B2521" s="318"/>
      <c r="C2521" s="318"/>
      <c r="D2521" s="318"/>
      <c r="E2521" s="318"/>
      <c r="F2521" s="318"/>
      <c r="G2521" s="318"/>
      <c r="H2521" s="318"/>
      <c r="I2521" s="55" t="s">
        <v>16</v>
      </c>
      <c r="J2521" s="347"/>
      <c r="K2521" s="52" t="s">
        <v>12</v>
      </c>
      <c r="L2521" s="45"/>
      <c r="M2521" s="45"/>
      <c r="N2521" s="45"/>
      <c r="O2521" s="40">
        <v>17.134</v>
      </c>
      <c r="P2521" s="70">
        <v>21.628</v>
      </c>
      <c r="Q2521" s="45">
        <f t="shared" si="429"/>
        <v>38.762</v>
      </c>
      <c r="R2521" s="229"/>
    </row>
    <row r="2522" spans="1:19" s="8" customFormat="1" ht="52.5">
      <c r="A2522" s="323"/>
      <c r="B2522" s="318"/>
      <c r="C2522" s="318"/>
      <c r="D2522" s="318"/>
      <c r="E2522" s="318"/>
      <c r="F2522" s="318"/>
      <c r="G2522" s="318"/>
      <c r="H2522" s="318"/>
      <c r="I2522" s="48" t="s">
        <v>539</v>
      </c>
      <c r="J2522" s="347"/>
      <c r="K2522" s="59" t="s">
        <v>41</v>
      </c>
      <c r="L2522" s="112"/>
      <c r="M2522" s="112"/>
      <c r="N2522" s="112">
        <f t="shared" ref="N2522" si="445">N2523</f>
        <v>752.00599999999997</v>
      </c>
      <c r="O2522" s="112">
        <f>O2523</f>
        <v>0</v>
      </c>
      <c r="P2522" s="112">
        <f>P2523</f>
        <v>0</v>
      </c>
      <c r="Q2522" s="42">
        <f t="shared" si="429"/>
        <v>752.00599999999997</v>
      </c>
      <c r="R2522" s="88"/>
      <c r="S2522" s="6"/>
    </row>
    <row r="2523" spans="1:19" ht="33.75">
      <c r="A2523" s="323"/>
      <c r="B2523" s="318"/>
      <c r="C2523" s="318"/>
      <c r="D2523" s="318"/>
      <c r="E2523" s="318"/>
      <c r="F2523" s="318"/>
      <c r="G2523" s="318"/>
      <c r="H2523" s="318"/>
      <c r="I2523" s="55" t="s">
        <v>190</v>
      </c>
      <c r="J2523" s="347"/>
      <c r="K2523" s="52" t="s">
        <v>56</v>
      </c>
      <c r="L2523" s="45"/>
      <c r="M2523" s="45"/>
      <c r="N2523" s="45">
        <v>752.00599999999997</v>
      </c>
      <c r="O2523" s="40"/>
      <c r="P2523" s="70"/>
      <c r="Q2523" s="45">
        <f t="shared" si="429"/>
        <v>752.00599999999997</v>
      </c>
      <c r="R2523" s="229"/>
    </row>
    <row r="2524" spans="1:19" s="8" customFormat="1" ht="42">
      <c r="A2524" s="323"/>
      <c r="B2524" s="318"/>
      <c r="C2524" s="318"/>
      <c r="D2524" s="318"/>
      <c r="E2524" s="318"/>
      <c r="F2524" s="318"/>
      <c r="G2524" s="318"/>
      <c r="H2524" s="318"/>
      <c r="I2524" s="48" t="s">
        <v>303</v>
      </c>
      <c r="J2524" s="347"/>
      <c r="K2524" s="59" t="s">
        <v>171</v>
      </c>
      <c r="L2524" s="112"/>
      <c r="M2524" s="112"/>
      <c r="N2524" s="112">
        <f t="shared" ref="N2524" si="446">SUM(N2525:N2529)</f>
        <v>564.30340000000001</v>
      </c>
      <c r="O2524" s="112">
        <f>SUM(O2525:O2529)</f>
        <v>593.78399999999988</v>
      </c>
      <c r="P2524" s="112">
        <f>SUM(P2525:P2529)</f>
        <v>244.35209999999998</v>
      </c>
      <c r="Q2524" s="42">
        <f t="shared" si="429"/>
        <v>1402.4395</v>
      </c>
      <c r="R2524" s="88"/>
      <c r="S2524" s="6"/>
    </row>
    <row r="2525" spans="1:19" ht="22.5">
      <c r="A2525" s="323"/>
      <c r="B2525" s="318"/>
      <c r="C2525" s="318"/>
      <c r="D2525" s="318"/>
      <c r="E2525" s="318"/>
      <c r="F2525" s="318"/>
      <c r="G2525" s="318"/>
      <c r="H2525" s="318"/>
      <c r="I2525" s="55" t="s">
        <v>16</v>
      </c>
      <c r="J2525" s="347"/>
      <c r="K2525" s="52" t="s">
        <v>12</v>
      </c>
      <c r="L2525" s="45"/>
      <c r="M2525" s="45"/>
      <c r="N2525" s="45">
        <v>194.93539999999999</v>
      </c>
      <c r="O2525" s="40">
        <v>244.03899999999999</v>
      </c>
      <c r="P2525" s="70">
        <v>229.89599999999999</v>
      </c>
      <c r="Q2525" s="45">
        <f t="shared" si="429"/>
        <v>668.8703999999999</v>
      </c>
      <c r="R2525" s="229"/>
    </row>
    <row r="2526" spans="1:19" ht="33.75">
      <c r="A2526" s="323"/>
      <c r="B2526" s="318"/>
      <c r="C2526" s="318"/>
      <c r="D2526" s="318"/>
      <c r="E2526" s="318"/>
      <c r="F2526" s="318"/>
      <c r="G2526" s="318"/>
      <c r="H2526" s="318"/>
      <c r="I2526" s="122" t="s">
        <v>117</v>
      </c>
      <c r="J2526" s="347"/>
      <c r="K2526" s="74" t="s">
        <v>133</v>
      </c>
      <c r="L2526" s="45"/>
      <c r="M2526" s="45"/>
      <c r="N2526" s="45">
        <v>369.36799999999999</v>
      </c>
      <c r="O2526" s="40"/>
      <c r="P2526" s="70"/>
      <c r="Q2526" s="45">
        <f t="shared" si="429"/>
        <v>369.36799999999999</v>
      </c>
      <c r="R2526" s="229"/>
    </row>
    <row r="2527" spans="1:19" ht="22.5">
      <c r="A2527" s="323"/>
      <c r="B2527" s="318"/>
      <c r="C2527" s="318"/>
      <c r="D2527" s="318"/>
      <c r="E2527" s="318"/>
      <c r="F2527" s="318"/>
      <c r="G2527" s="318"/>
      <c r="H2527" s="318"/>
      <c r="I2527" s="55" t="s">
        <v>33</v>
      </c>
      <c r="J2527" s="347"/>
      <c r="K2527" s="52" t="s">
        <v>40</v>
      </c>
      <c r="L2527" s="45"/>
      <c r="M2527" s="45"/>
      <c r="N2527" s="45"/>
      <c r="O2527" s="40"/>
      <c r="P2527" s="70">
        <v>14.456099999999999</v>
      </c>
      <c r="Q2527" s="45">
        <f t="shared" si="429"/>
        <v>14.456099999999999</v>
      </c>
      <c r="R2527" s="229"/>
    </row>
    <row r="2528" spans="1:19" ht="33.75">
      <c r="A2528" s="323"/>
      <c r="B2528" s="318"/>
      <c r="C2528" s="318"/>
      <c r="D2528" s="318"/>
      <c r="E2528" s="318"/>
      <c r="F2528" s="318"/>
      <c r="G2528" s="318"/>
      <c r="H2528" s="318"/>
      <c r="I2528" s="55" t="s">
        <v>117</v>
      </c>
      <c r="J2528" s="347"/>
      <c r="K2528" s="52" t="s">
        <v>133</v>
      </c>
      <c r="L2528" s="45"/>
      <c r="M2528" s="45"/>
      <c r="N2528" s="45"/>
      <c r="O2528" s="40">
        <v>289.84899999999999</v>
      </c>
      <c r="P2528" s="41"/>
      <c r="Q2528" s="45">
        <f t="shared" si="429"/>
        <v>289.84899999999999</v>
      </c>
      <c r="R2528" s="229"/>
    </row>
    <row r="2529" spans="1:19" ht="45">
      <c r="A2529" s="323"/>
      <c r="B2529" s="318"/>
      <c r="C2529" s="318"/>
      <c r="D2529" s="318"/>
      <c r="E2529" s="318"/>
      <c r="F2529" s="318"/>
      <c r="G2529" s="318"/>
      <c r="H2529" s="318"/>
      <c r="I2529" s="55" t="s">
        <v>18</v>
      </c>
      <c r="J2529" s="347"/>
      <c r="K2529" s="52" t="s">
        <v>17</v>
      </c>
      <c r="L2529" s="45"/>
      <c r="M2529" s="45"/>
      <c r="N2529" s="45"/>
      <c r="O2529" s="40">
        <v>59.896000000000001</v>
      </c>
      <c r="P2529" s="41"/>
      <c r="Q2529" s="45">
        <f t="shared" si="429"/>
        <v>59.896000000000001</v>
      </c>
      <c r="R2529" s="229"/>
    </row>
    <row r="2530" spans="1:19" s="8" customFormat="1" ht="31.5">
      <c r="A2530" s="323"/>
      <c r="B2530" s="318"/>
      <c r="C2530" s="318"/>
      <c r="D2530" s="318"/>
      <c r="E2530" s="318"/>
      <c r="F2530" s="318"/>
      <c r="G2530" s="318"/>
      <c r="H2530" s="318"/>
      <c r="I2530" s="48" t="s">
        <v>125</v>
      </c>
      <c r="J2530" s="347"/>
      <c r="K2530" s="59" t="s">
        <v>146</v>
      </c>
      <c r="L2530" s="112"/>
      <c r="M2530" s="112"/>
      <c r="N2530" s="112">
        <f>SUM(N2531:N2531)</f>
        <v>200</v>
      </c>
      <c r="O2530" s="112">
        <f>SUM(O2531:O2531)</f>
        <v>59.34</v>
      </c>
      <c r="P2530" s="112">
        <f>SUM(P2531:P2531)</f>
        <v>0</v>
      </c>
      <c r="Q2530" s="42">
        <f t="shared" si="429"/>
        <v>259.34000000000003</v>
      </c>
      <c r="R2530" s="88"/>
      <c r="S2530" s="6"/>
    </row>
    <row r="2531" spans="1:19" ht="33.75">
      <c r="A2531" s="323"/>
      <c r="B2531" s="318"/>
      <c r="C2531" s="318"/>
      <c r="D2531" s="318"/>
      <c r="E2531" s="318"/>
      <c r="F2531" s="318"/>
      <c r="G2531" s="318"/>
      <c r="H2531" s="318"/>
      <c r="I2531" s="55" t="s">
        <v>72</v>
      </c>
      <c r="J2531" s="347"/>
      <c r="K2531" s="52" t="s">
        <v>56</v>
      </c>
      <c r="L2531" s="45"/>
      <c r="M2531" s="45"/>
      <c r="N2531" s="45">
        <v>200</v>
      </c>
      <c r="O2531" s="40">
        <v>59.34</v>
      </c>
      <c r="P2531" s="41"/>
      <c r="Q2531" s="45">
        <f t="shared" si="429"/>
        <v>259.34000000000003</v>
      </c>
      <c r="R2531" s="229"/>
    </row>
    <row r="2532" spans="1:19" s="8" customFormat="1" ht="63">
      <c r="A2532" s="323"/>
      <c r="B2532" s="318"/>
      <c r="C2532" s="318"/>
      <c r="D2532" s="318"/>
      <c r="E2532" s="318"/>
      <c r="F2532" s="318"/>
      <c r="G2532" s="318"/>
      <c r="H2532" s="318"/>
      <c r="I2532" s="133" t="s">
        <v>304</v>
      </c>
      <c r="J2532" s="347"/>
      <c r="K2532" s="59" t="s">
        <v>147</v>
      </c>
      <c r="L2532" s="112"/>
      <c r="M2532" s="112"/>
      <c r="N2532" s="112">
        <f>N2534+N2533</f>
        <v>42.767000000000003</v>
      </c>
      <c r="O2532" s="112">
        <f t="shared" ref="O2532:P2532" si="447">O2534+O2533</f>
        <v>0</v>
      </c>
      <c r="P2532" s="112">
        <f t="shared" si="447"/>
        <v>0</v>
      </c>
      <c r="Q2532" s="42">
        <f t="shared" si="429"/>
        <v>42.767000000000003</v>
      </c>
      <c r="R2532" s="88"/>
      <c r="S2532" s="6"/>
    </row>
    <row r="2533" spans="1:19" ht="33.75">
      <c r="A2533" s="323"/>
      <c r="B2533" s="318"/>
      <c r="C2533" s="318"/>
      <c r="D2533" s="318"/>
      <c r="E2533" s="318"/>
      <c r="F2533" s="318"/>
      <c r="G2533" s="318"/>
      <c r="H2533" s="318"/>
      <c r="I2533" s="122" t="s">
        <v>190</v>
      </c>
      <c r="J2533" s="347"/>
      <c r="K2533" s="74" t="s">
        <v>56</v>
      </c>
      <c r="L2533" s="45"/>
      <c r="M2533" s="45"/>
      <c r="N2533" s="45">
        <v>38.49</v>
      </c>
      <c r="O2533" s="40"/>
      <c r="P2533" s="72"/>
      <c r="Q2533" s="45">
        <f t="shared" si="429"/>
        <v>38.49</v>
      </c>
      <c r="R2533" s="229"/>
    </row>
    <row r="2534" spans="1:19" ht="22.5">
      <c r="A2534" s="323"/>
      <c r="B2534" s="318"/>
      <c r="C2534" s="318"/>
      <c r="D2534" s="318"/>
      <c r="E2534" s="318"/>
      <c r="F2534" s="318"/>
      <c r="G2534" s="318"/>
      <c r="H2534" s="318"/>
      <c r="I2534" s="56" t="s">
        <v>33</v>
      </c>
      <c r="J2534" s="347"/>
      <c r="K2534" s="52" t="s">
        <v>40</v>
      </c>
      <c r="L2534" s="45"/>
      <c r="M2534" s="45"/>
      <c r="N2534" s="45">
        <v>4.2770000000000001</v>
      </c>
      <c r="O2534" s="40"/>
      <c r="P2534" s="70"/>
      <c r="Q2534" s="45">
        <f t="shared" si="429"/>
        <v>4.2770000000000001</v>
      </c>
      <c r="R2534" s="229"/>
    </row>
    <row r="2535" spans="1:19" s="8" customFormat="1" ht="52.5">
      <c r="A2535" s="323"/>
      <c r="B2535" s="318"/>
      <c r="C2535" s="318"/>
      <c r="D2535" s="318"/>
      <c r="E2535" s="318"/>
      <c r="F2535" s="318"/>
      <c r="G2535" s="318"/>
      <c r="H2535" s="318"/>
      <c r="I2535" s="48" t="s">
        <v>126</v>
      </c>
      <c r="J2535" s="347"/>
      <c r="K2535" s="59" t="s">
        <v>148</v>
      </c>
      <c r="L2535" s="112"/>
      <c r="M2535" s="112"/>
      <c r="N2535" s="112">
        <f t="shared" ref="N2535" si="448">SUM(N2536:N2537)</f>
        <v>390.42099999999999</v>
      </c>
      <c r="O2535" s="112">
        <f>SUM(O2536:O2537)</f>
        <v>220.82599999999999</v>
      </c>
      <c r="P2535" s="112">
        <f>SUM(P2536:P2537)</f>
        <v>40</v>
      </c>
      <c r="Q2535" s="42">
        <f t="shared" si="429"/>
        <v>651.24699999999996</v>
      </c>
      <c r="R2535" s="88"/>
      <c r="S2535" s="6"/>
    </row>
    <row r="2536" spans="1:19" ht="22.5">
      <c r="A2536" s="323"/>
      <c r="B2536" s="318"/>
      <c r="C2536" s="318"/>
      <c r="D2536" s="318"/>
      <c r="E2536" s="318"/>
      <c r="F2536" s="318"/>
      <c r="G2536" s="318"/>
      <c r="H2536" s="318"/>
      <c r="I2536" s="56" t="s">
        <v>33</v>
      </c>
      <c r="J2536" s="347"/>
      <c r="K2536" s="52" t="s">
        <v>40</v>
      </c>
      <c r="L2536" s="45"/>
      <c r="M2536" s="45"/>
      <c r="N2536" s="45"/>
      <c r="O2536" s="40"/>
      <c r="P2536" s="70">
        <v>40</v>
      </c>
      <c r="Q2536" s="45">
        <f t="shared" si="429"/>
        <v>40</v>
      </c>
      <c r="R2536" s="229"/>
    </row>
    <row r="2537" spans="1:19" ht="33.75">
      <c r="A2537" s="323"/>
      <c r="B2537" s="318"/>
      <c r="C2537" s="318"/>
      <c r="D2537" s="318"/>
      <c r="E2537" s="318"/>
      <c r="F2537" s="318"/>
      <c r="G2537" s="318"/>
      <c r="H2537" s="318"/>
      <c r="I2537" s="55" t="s">
        <v>72</v>
      </c>
      <c r="J2537" s="347"/>
      <c r="K2537" s="52" t="s">
        <v>56</v>
      </c>
      <c r="L2537" s="45"/>
      <c r="M2537" s="45"/>
      <c r="N2537" s="45">
        <v>390.42099999999999</v>
      </c>
      <c r="O2537" s="40">
        <v>220.82599999999999</v>
      </c>
      <c r="P2537" s="70"/>
      <c r="Q2537" s="45">
        <f t="shared" si="429"/>
        <v>611.24699999999996</v>
      </c>
      <c r="R2537" s="229"/>
    </row>
    <row r="2538" spans="1:19" s="8" customFormat="1" ht="31.5">
      <c r="A2538" s="323"/>
      <c r="B2538" s="318"/>
      <c r="C2538" s="318"/>
      <c r="D2538" s="318"/>
      <c r="E2538" s="318"/>
      <c r="F2538" s="318"/>
      <c r="G2538" s="318"/>
      <c r="H2538" s="318"/>
      <c r="I2538" s="48" t="s">
        <v>554</v>
      </c>
      <c r="J2538" s="347"/>
      <c r="K2538" s="59" t="s">
        <v>149</v>
      </c>
      <c r="L2538" s="112"/>
      <c r="M2538" s="112"/>
      <c r="N2538" s="112">
        <f t="shared" ref="N2538:P2538" si="449">N2539</f>
        <v>112.42</v>
      </c>
      <c r="O2538" s="112">
        <f t="shared" si="449"/>
        <v>0</v>
      </c>
      <c r="P2538" s="112">
        <f t="shared" si="449"/>
        <v>0</v>
      </c>
      <c r="Q2538" s="42">
        <f t="shared" si="429"/>
        <v>112.42</v>
      </c>
      <c r="R2538" s="88"/>
      <c r="S2538" s="6"/>
    </row>
    <row r="2539" spans="1:19" ht="22.5">
      <c r="A2539" s="323"/>
      <c r="B2539" s="318"/>
      <c r="C2539" s="318"/>
      <c r="D2539" s="318"/>
      <c r="E2539" s="318"/>
      <c r="F2539" s="318"/>
      <c r="G2539" s="318"/>
      <c r="H2539" s="318"/>
      <c r="I2539" s="56" t="s">
        <v>16</v>
      </c>
      <c r="J2539" s="347"/>
      <c r="K2539" s="52" t="s">
        <v>12</v>
      </c>
      <c r="L2539" s="45"/>
      <c r="M2539" s="45"/>
      <c r="N2539" s="45">
        <v>112.42</v>
      </c>
      <c r="O2539" s="40"/>
      <c r="P2539" s="70"/>
      <c r="Q2539" s="45">
        <f t="shared" si="429"/>
        <v>112.42</v>
      </c>
      <c r="R2539" s="229"/>
    </row>
    <row r="2540" spans="1:19" s="8" customFormat="1" ht="31.5">
      <c r="A2540" s="323"/>
      <c r="B2540" s="318"/>
      <c r="C2540" s="318"/>
      <c r="D2540" s="318"/>
      <c r="E2540" s="318"/>
      <c r="F2540" s="318"/>
      <c r="G2540" s="318"/>
      <c r="H2540" s="318"/>
      <c r="I2540" s="48" t="s">
        <v>306</v>
      </c>
      <c r="J2540" s="347"/>
      <c r="K2540" s="59" t="s">
        <v>49</v>
      </c>
      <c r="L2540" s="112"/>
      <c r="M2540" s="112"/>
      <c r="N2540" s="112">
        <f t="shared" ref="N2540" si="450">N2541</f>
        <v>408.33100000000002</v>
      </c>
      <c r="O2540" s="112">
        <f>O2541</f>
        <v>917.71600000000001</v>
      </c>
      <c r="P2540" s="112">
        <f>P2541</f>
        <v>285.78399999999999</v>
      </c>
      <c r="Q2540" s="42">
        <f t="shared" si="429"/>
        <v>1611.8310000000001</v>
      </c>
      <c r="R2540" s="88"/>
      <c r="S2540" s="6"/>
    </row>
    <row r="2541" spans="1:19" ht="22.5">
      <c r="A2541" s="324"/>
      <c r="B2541" s="319"/>
      <c r="C2541" s="318"/>
      <c r="D2541" s="318"/>
      <c r="E2541" s="318"/>
      <c r="F2541" s="318"/>
      <c r="G2541" s="318"/>
      <c r="H2541" s="318"/>
      <c r="I2541" s="55" t="s">
        <v>16</v>
      </c>
      <c r="J2541" s="348"/>
      <c r="K2541" s="52" t="s">
        <v>12</v>
      </c>
      <c r="L2541" s="45"/>
      <c r="M2541" s="45"/>
      <c r="N2541" s="45">
        <v>408.33100000000002</v>
      </c>
      <c r="O2541" s="40">
        <v>917.71600000000001</v>
      </c>
      <c r="P2541" s="70">
        <v>285.78399999999999</v>
      </c>
      <c r="Q2541" s="45">
        <f t="shared" si="429"/>
        <v>1611.8310000000001</v>
      </c>
      <c r="R2541" s="229"/>
    </row>
    <row r="2542" spans="1:19" ht="15" customHeight="1">
      <c r="A2542" s="322">
        <v>16</v>
      </c>
      <c r="B2542" s="317" t="s">
        <v>307</v>
      </c>
      <c r="C2542" s="318"/>
      <c r="D2542" s="318"/>
      <c r="E2542" s="318"/>
      <c r="F2542" s="318"/>
      <c r="G2542" s="318"/>
      <c r="H2542" s="318"/>
      <c r="I2542" s="50" t="s">
        <v>13</v>
      </c>
      <c r="J2542" s="346">
        <v>459</v>
      </c>
      <c r="K2542" s="237"/>
      <c r="L2542" s="30"/>
      <c r="M2542" s="30"/>
      <c r="N2542" s="30">
        <f>+N2543+N2548+N2550+N2552+N2554+N2556+N2558+N2561+N2563+N2566</f>
        <v>9584.9235000000008</v>
      </c>
      <c r="O2542" s="30">
        <f t="shared" ref="O2542:P2542" si="451">+O2543+O2548+O2550+O2552+O2554+O2556+O2558+O2561+O2563+O2566</f>
        <v>12087.444800000003</v>
      </c>
      <c r="P2542" s="30">
        <f t="shared" si="451"/>
        <v>504.63469999999995</v>
      </c>
      <c r="Q2542" s="42">
        <f t="shared" si="429"/>
        <v>22177.003000000001</v>
      </c>
      <c r="R2542" s="229"/>
    </row>
    <row r="2543" spans="1:19" ht="94.5">
      <c r="A2543" s="323"/>
      <c r="B2543" s="318"/>
      <c r="C2543" s="318"/>
      <c r="D2543" s="318"/>
      <c r="E2543" s="318"/>
      <c r="F2543" s="318"/>
      <c r="G2543" s="318"/>
      <c r="H2543" s="318"/>
      <c r="I2543" s="48" t="s">
        <v>308</v>
      </c>
      <c r="J2543" s="347"/>
      <c r="K2543" s="59" t="s">
        <v>10</v>
      </c>
      <c r="L2543" s="40"/>
      <c r="M2543" s="40"/>
      <c r="N2543" s="112">
        <f t="shared" ref="N2543" si="452">SUM(N2544:N2547)</f>
        <v>44.146500000000003</v>
      </c>
      <c r="O2543" s="112">
        <f>SUM(O2544:O2547)</f>
        <v>80.644400000000005</v>
      </c>
      <c r="P2543" s="112">
        <f>SUM(P2544:P2547)</f>
        <v>54.455100000000002</v>
      </c>
      <c r="Q2543" s="42">
        <f t="shared" si="429"/>
        <v>179.24600000000001</v>
      </c>
      <c r="R2543" s="229"/>
    </row>
    <row r="2544" spans="1:19" ht="22.5">
      <c r="A2544" s="323"/>
      <c r="B2544" s="318"/>
      <c r="C2544" s="318"/>
      <c r="D2544" s="318"/>
      <c r="E2544" s="318"/>
      <c r="F2544" s="318"/>
      <c r="G2544" s="318"/>
      <c r="H2544" s="318"/>
      <c r="I2544" s="55" t="s">
        <v>181</v>
      </c>
      <c r="J2544" s="347"/>
      <c r="K2544" s="52" t="s">
        <v>11</v>
      </c>
      <c r="L2544" s="45"/>
      <c r="M2544" s="45"/>
      <c r="N2544" s="45"/>
      <c r="O2544" s="40">
        <v>0.67700000000000005</v>
      </c>
      <c r="P2544" s="41"/>
      <c r="Q2544" s="45">
        <f t="shared" si="429"/>
        <v>0.67700000000000005</v>
      </c>
      <c r="R2544" s="229"/>
    </row>
    <row r="2545" spans="1:23" ht="22.5">
      <c r="A2545" s="323"/>
      <c r="B2545" s="318"/>
      <c r="C2545" s="318"/>
      <c r="D2545" s="318"/>
      <c r="E2545" s="318"/>
      <c r="F2545" s="318"/>
      <c r="G2545" s="318"/>
      <c r="H2545" s="318"/>
      <c r="I2545" s="55" t="s">
        <v>16</v>
      </c>
      <c r="J2545" s="347"/>
      <c r="K2545" s="52" t="s">
        <v>12</v>
      </c>
      <c r="L2545" s="45"/>
      <c r="M2545" s="45"/>
      <c r="N2545" s="45">
        <v>18.0517</v>
      </c>
      <c r="O2545" s="70">
        <v>33.172499999999999</v>
      </c>
      <c r="P2545" s="70">
        <v>54.455100000000002</v>
      </c>
      <c r="Q2545" s="45">
        <f t="shared" si="429"/>
        <v>105.6793</v>
      </c>
      <c r="R2545" s="229"/>
    </row>
    <row r="2546" spans="1:23" ht="45">
      <c r="A2546" s="323"/>
      <c r="B2546" s="318"/>
      <c r="C2546" s="318"/>
      <c r="D2546" s="318"/>
      <c r="E2546" s="318"/>
      <c r="F2546" s="318"/>
      <c r="G2546" s="318"/>
      <c r="H2546" s="318"/>
      <c r="I2546" s="55" t="s">
        <v>27</v>
      </c>
      <c r="J2546" s="347"/>
      <c r="K2546" s="52" t="s">
        <v>28</v>
      </c>
      <c r="L2546" s="45"/>
      <c r="M2546" s="45"/>
      <c r="N2546" s="45">
        <v>26.094799999999999</v>
      </c>
      <c r="O2546" s="70">
        <v>45.736899999999999</v>
      </c>
      <c r="P2546" s="41"/>
      <c r="Q2546" s="45">
        <f t="shared" si="429"/>
        <v>71.831699999999998</v>
      </c>
      <c r="R2546" s="229"/>
    </row>
    <row r="2547" spans="1:23" ht="45">
      <c r="A2547" s="323"/>
      <c r="B2547" s="318"/>
      <c r="C2547" s="318"/>
      <c r="D2547" s="318"/>
      <c r="E2547" s="318"/>
      <c r="F2547" s="318"/>
      <c r="G2547" s="318"/>
      <c r="H2547" s="318"/>
      <c r="I2547" s="55" t="s">
        <v>18</v>
      </c>
      <c r="J2547" s="347"/>
      <c r="K2547" s="52" t="s">
        <v>17</v>
      </c>
      <c r="L2547" s="45"/>
      <c r="M2547" s="45"/>
      <c r="N2547" s="45"/>
      <c r="O2547" s="40">
        <v>1.0580000000000001</v>
      </c>
      <c r="P2547" s="41"/>
      <c r="Q2547" s="45">
        <f t="shared" si="429"/>
        <v>1.0580000000000001</v>
      </c>
      <c r="R2547" s="229"/>
    </row>
    <row r="2548" spans="1:23" ht="21">
      <c r="A2548" s="323"/>
      <c r="B2548" s="318"/>
      <c r="C2548" s="318"/>
      <c r="D2548" s="318"/>
      <c r="E2548" s="318"/>
      <c r="F2548" s="318"/>
      <c r="G2548" s="318"/>
      <c r="H2548" s="318"/>
      <c r="I2548" s="48" t="s">
        <v>157</v>
      </c>
      <c r="J2548" s="347"/>
      <c r="K2548" s="59" t="s">
        <v>30</v>
      </c>
      <c r="L2548" s="40"/>
      <c r="M2548" s="40"/>
      <c r="N2548" s="112">
        <f t="shared" ref="N2548" si="453">N2549</f>
        <v>1.482</v>
      </c>
      <c r="O2548" s="112">
        <f>O2549</f>
        <v>1.5350999999999999</v>
      </c>
      <c r="P2548" s="112">
        <f>P2549</f>
        <v>1.93</v>
      </c>
      <c r="Q2548" s="42">
        <f t="shared" si="429"/>
        <v>4.9470999999999998</v>
      </c>
      <c r="R2548" s="88"/>
    </row>
    <row r="2549" spans="1:23" ht="22.5">
      <c r="A2549" s="323"/>
      <c r="B2549" s="318"/>
      <c r="C2549" s="318"/>
      <c r="D2549" s="318"/>
      <c r="E2549" s="318"/>
      <c r="F2549" s="318"/>
      <c r="G2549" s="318"/>
      <c r="H2549" s="318"/>
      <c r="I2549" s="55" t="s">
        <v>16</v>
      </c>
      <c r="J2549" s="347"/>
      <c r="K2549" s="52" t="s">
        <v>12</v>
      </c>
      <c r="L2549" s="45"/>
      <c r="M2549" s="45"/>
      <c r="N2549" s="45">
        <v>1.482</v>
      </c>
      <c r="O2549" s="70">
        <v>1.5350999999999999</v>
      </c>
      <c r="P2549" s="70">
        <v>1.93</v>
      </c>
      <c r="Q2549" s="45">
        <f t="shared" si="429"/>
        <v>4.9470999999999998</v>
      </c>
      <c r="R2549" s="229"/>
    </row>
    <row r="2550" spans="1:23" ht="31.5">
      <c r="A2550" s="323"/>
      <c r="B2550" s="318"/>
      <c r="C2550" s="318"/>
      <c r="D2550" s="318"/>
      <c r="E2550" s="318"/>
      <c r="F2550" s="318"/>
      <c r="G2550" s="318"/>
      <c r="H2550" s="318"/>
      <c r="I2550" s="48" t="s">
        <v>309</v>
      </c>
      <c r="J2550" s="347"/>
      <c r="K2550" s="59" t="s">
        <v>31</v>
      </c>
      <c r="L2550" s="32"/>
      <c r="M2550" s="32"/>
      <c r="N2550" s="104">
        <f t="shared" ref="N2550" si="454">N2551</f>
        <v>10.904999999999999</v>
      </c>
      <c r="O2550" s="112">
        <f>O2551</f>
        <v>18.938300000000002</v>
      </c>
      <c r="P2550" s="112">
        <f>P2551</f>
        <v>9.2349999999999994</v>
      </c>
      <c r="Q2550" s="42">
        <f t="shared" si="429"/>
        <v>39.078299999999999</v>
      </c>
      <c r="R2550" s="229"/>
    </row>
    <row r="2551" spans="1:23" ht="22.5">
      <c r="A2551" s="323"/>
      <c r="B2551" s="318"/>
      <c r="C2551" s="318"/>
      <c r="D2551" s="318"/>
      <c r="E2551" s="318"/>
      <c r="F2551" s="318"/>
      <c r="G2551" s="318"/>
      <c r="H2551" s="318"/>
      <c r="I2551" s="55" t="s">
        <v>16</v>
      </c>
      <c r="J2551" s="347"/>
      <c r="K2551" s="52" t="s">
        <v>12</v>
      </c>
      <c r="L2551" s="45"/>
      <c r="M2551" s="45"/>
      <c r="N2551" s="45">
        <v>10.904999999999999</v>
      </c>
      <c r="O2551" s="70">
        <v>18.938300000000002</v>
      </c>
      <c r="P2551" s="70">
        <v>9.2349999999999994</v>
      </c>
      <c r="Q2551" s="45">
        <f t="shared" si="429"/>
        <v>39.078299999999999</v>
      </c>
      <c r="R2551" s="229"/>
    </row>
    <row r="2552" spans="1:23" s="5" customFormat="1" ht="21">
      <c r="A2552" s="323"/>
      <c r="B2552" s="318"/>
      <c r="C2552" s="318"/>
      <c r="D2552" s="318"/>
      <c r="E2552" s="318"/>
      <c r="F2552" s="318"/>
      <c r="G2552" s="318"/>
      <c r="H2552" s="318"/>
      <c r="I2552" s="113" t="s">
        <v>29</v>
      </c>
      <c r="J2552" s="347"/>
      <c r="K2552" s="59" t="s">
        <v>12</v>
      </c>
      <c r="L2552" s="45"/>
      <c r="M2552" s="45"/>
      <c r="N2552" s="112">
        <f>N2553</f>
        <v>1.2849999999999999</v>
      </c>
      <c r="O2552" s="112">
        <f>O2553</f>
        <v>0</v>
      </c>
      <c r="P2552" s="112">
        <f>P2553</f>
        <v>0</v>
      </c>
      <c r="Q2552" s="42">
        <f t="shared" si="429"/>
        <v>1.2849999999999999</v>
      </c>
      <c r="R2552" s="229"/>
      <c r="T2552" s="2"/>
      <c r="U2552" s="2"/>
      <c r="V2552" s="2"/>
      <c r="W2552" s="2"/>
    </row>
    <row r="2553" spans="1:23" s="5" customFormat="1" ht="22.5">
      <c r="A2553" s="323"/>
      <c r="B2553" s="318"/>
      <c r="C2553" s="318"/>
      <c r="D2553" s="318"/>
      <c r="E2553" s="318"/>
      <c r="F2553" s="318"/>
      <c r="G2553" s="318"/>
      <c r="H2553" s="318"/>
      <c r="I2553" s="71" t="s">
        <v>16</v>
      </c>
      <c r="J2553" s="347"/>
      <c r="K2553" s="52" t="s">
        <v>12</v>
      </c>
      <c r="L2553" s="45"/>
      <c r="M2553" s="45"/>
      <c r="N2553" s="45">
        <v>1.2849999999999999</v>
      </c>
      <c r="O2553" s="40"/>
      <c r="P2553" s="41"/>
      <c r="Q2553" s="45">
        <f t="shared" si="429"/>
        <v>1.2849999999999999</v>
      </c>
      <c r="R2553" s="229"/>
      <c r="T2553" s="2"/>
      <c r="U2553" s="2"/>
      <c r="V2553" s="2"/>
      <c r="W2553" s="2"/>
    </row>
    <row r="2554" spans="1:23" s="5" customFormat="1" ht="31.5">
      <c r="A2554" s="323"/>
      <c r="B2554" s="318"/>
      <c r="C2554" s="318"/>
      <c r="D2554" s="318"/>
      <c r="E2554" s="318"/>
      <c r="F2554" s="318"/>
      <c r="G2554" s="318"/>
      <c r="H2554" s="318"/>
      <c r="I2554" s="48" t="s">
        <v>242</v>
      </c>
      <c r="J2554" s="347"/>
      <c r="K2554" s="59" t="s">
        <v>136</v>
      </c>
      <c r="L2554" s="40"/>
      <c r="M2554" s="40"/>
      <c r="N2554" s="112">
        <f>N2555</f>
        <v>105.012</v>
      </c>
      <c r="O2554" s="112">
        <f>O2555</f>
        <v>18.378</v>
      </c>
      <c r="P2554" s="112">
        <f>P2555</f>
        <v>0</v>
      </c>
      <c r="Q2554" s="42">
        <f t="shared" ref="Q2554:Q2617" si="455">M2554+N2554+O2554+P2554</f>
        <v>123.39</v>
      </c>
      <c r="R2554" s="229"/>
      <c r="T2554" s="2"/>
      <c r="U2554" s="2"/>
      <c r="V2554" s="2"/>
      <c r="W2554" s="2"/>
    </row>
    <row r="2555" spans="1:23" s="5" customFormat="1" ht="22.5">
      <c r="A2555" s="323"/>
      <c r="B2555" s="318"/>
      <c r="C2555" s="318"/>
      <c r="D2555" s="318"/>
      <c r="E2555" s="318"/>
      <c r="F2555" s="318"/>
      <c r="G2555" s="318"/>
      <c r="H2555" s="318"/>
      <c r="I2555" s="55" t="s">
        <v>243</v>
      </c>
      <c r="J2555" s="347"/>
      <c r="K2555" s="52" t="s">
        <v>53</v>
      </c>
      <c r="L2555" s="45"/>
      <c r="M2555" s="45"/>
      <c r="N2555" s="45">
        <v>105.012</v>
      </c>
      <c r="O2555" s="40">
        <v>18.378</v>
      </c>
      <c r="P2555" s="41"/>
      <c r="Q2555" s="45">
        <f t="shared" si="455"/>
        <v>123.39</v>
      </c>
      <c r="R2555" s="229"/>
      <c r="T2555" s="2"/>
      <c r="U2555" s="2"/>
      <c r="V2555" s="2"/>
      <c r="W2555" s="2"/>
    </row>
    <row r="2556" spans="1:23" s="5" customFormat="1" ht="63">
      <c r="A2556" s="323"/>
      <c r="B2556" s="318"/>
      <c r="C2556" s="318"/>
      <c r="D2556" s="318"/>
      <c r="E2556" s="318"/>
      <c r="F2556" s="318"/>
      <c r="G2556" s="318"/>
      <c r="H2556" s="318"/>
      <c r="I2556" s="48" t="s">
        <v>245</v>
      </c>
      <c r="J2556" s="347"/>
      <c r="K2556" s="59" t="s">
        <v>172</v>
      </c>
      <c r="L2556" s="40"/>
      <c r="M2556" s="40"/>
      <c r="N2556" s="112">
        <f t="shared" ref="N2556" si="456">N2557</f>
        <v>8885.2330000000002</v>
      </c>
      <c r="O2556" s="112">
        <f>O2557</f>
        <v>11297.637000000001</v>
      </c>
      <c r="P2556" s="112">
        <f>P2557</f>
        <v>0</v>
      </c>
      <c r="Q2556" s="42">
        <f t="shared" si="455"/>
        <v>20182.870000000003</v>
      </c>
      <c r="R2556" s="229"/>
      <c r="T2556" s="2"/>
      <c r="U2556" s="2"/>
      <c r="V2556" s="2"/>
      <c r="W2556" s="2"/>
    </row>
    <row r="2557" spans="1:23" s="5" customFormat="1" ht="22.5">
      <c r="A2557" s="323"/>
      <c r="B2557" s="318"/>
      <c r="C2557" s="318"/>
      <c r="D2557" s="318"/>
      <c r="E2557" s="318"/>
      <c r="F2557" s="318"/>
      <c r="G2557" s="318"/>
      <c r="H2557" s="318"/>
      <c r="I2557" s="55" t="s">
        <v>165</v>
      </c>
      <c r="J2557" s="347"/>
      <c r="K2557" s="52" t="s">
        <v>171</v>
      </c>
      <c r="L2557" s="45"/>
      <c r="M2557" s="45"/>
      <c r="N2557" s="45">
        <v>8885.2330000000002</v>
      </c>
      <c r="O2557" s="40">
        <v>11297.637000000001</v>
      </c>
      <c r="P2557" s="41"/>
      <c r="Q2557" s="45">
        <f t="shared" si="455"/>
        <v>20182.870000000003</v>
      </c>
      <c r="R2557" s="229"/>
      <c r="T2557" s="2"/>
      <c r="U2557" s="2"/>
      <c r="V2557" s="2"/>
      <c r="W2557" s="2"/>
    </row>
    <row r="2558" spans="1:23" s="5" customFormat="1">
      <c r="A2558" s="323"/>
      <c r="B2558" s="318"/>
      <c r="C2558" s="318"/>
      <c r="D2558" s="318"/>
      <c r="E2558" s="318"/>
      <c r="F2558" s="318"/>
      <c r="G2558" s="318"/>
      <c r="H2558" s="318"/>
      <c r="I2558" s="48" t="s">
        <v>166</v>
      </c>
      <c r="J2558" s="347"/>
      <c r="K2558" s="59" t="s">
        <v>173</v>
      </c>
      <c r="L2558" s="40"/>
      <c r="M2558" s="40"/>
      <c r="N2558" s="112">
        <f t="shared" ref="N2558" si="457">N2559+N2560</f>
        <v>252.86599999999999</v>
      </c>
      <c r="O2558" s="112">
        <f>O2559+O2560</f>
        <v>357.29</v>
      </c>
      <c r="P2558" s="112">
        <f>P2559+P2560</f>
        <v>141.07499999999999</v>
      </c>
      <c r="Q2558" s="42">
        <f t="shared" si="455"/>
        <v>751.23099999999999</v>
      </c>
      <c r="R2558" s="229"/>
      <c r="T2558" s="2"/>
      <c r="U2558" s="2"/>
      <c r="V2558" s="2"/>
      <c r="W2558" s="2"/>
    </row>
    <row r="2559" spans="1:23" s="5" customFormat="1" ht="45">
      <c r="A2559" s="323"/>
      <c r="B2559" s="318"/>
      <c r="C2559" s="318"/>
      <c r="D2559" s="318"/>
      <c r="E2559" s="318"/>
      <c r="F2559" s="318"/>
      <c r="G2559" s="318"/>
      <c r="H2559" s="318"/>
      <c r="I2559" s="55" t="s">
        <v>315</v>
      </c>
      <c r="J2559" s="347"/>
      <c r="K2559" s="52" t="s">
        <v>28</v>
      </c>
      <c r="L2559" s="45"/>
      <c r="M2559" s="45"/>
      <c r="N2559" s="45">
        <v>239.994</v>
      </c>
      <c r="O2559" s="40">
        <v>357.29</v>
      </c>
      <c r="P2559" s="39">
        <v>141.07499999999999</v>
      </c>
      <c r="Q2559" s="45">
        <f t="shared" si="455"/>
        <v>738.35899999999992</v>
      </c>
      <c r="R2559" s="229"/>
      <c r="T2559" s="2"/>
      <c r="U2559" s="2"/>
      <c r="V2559" s="2"/>
      <c r="W2559" s="2"/>
    </row>
    <row r="2560" spans="1:23" s="5" customFormat="1" ht="33.75">
      <c r="A2560" s="323"/>
      <c r="B2560" s="318"/>
      <c r="C2560" s="318"/>
      <c r="D2560" s="318"/>
      <c r="E2560" s="318"/>
      <c r="F2560" s="318"/>
      <c r="G2560" s="318"/>
      <c r="H2560" s="318"/>
      <c r="I2560" s="55" t="s">
        <v>545</v>
      </c>
      <c r="J2560" s="347"/>
      <c r="K2560" s="52" t="s">
        <v>134</v>
      </c>
      <c r="L2560" s="45"/>
      <c r="M2560" s="45"/>
      <c r="N2560" s="45">
        <v>12.872</v>
      </c>
      <c r="O2560" s="40"/>
      <c r="P2560" s="41"/>
      <c r="Q2560" s="45">
        <f t="shared" si="455"/>
        <v>12.872</v>
      </c>
      <c r="R2560" s="229"/>
      <c r="T2560" s="2"/>
      <c r="U2560" s="2"/>
      <c r="V2560" s="2"/>
      <c r="W2560" s="2"/>
    </row>
    <row r="2561" spans="1:23" s="5" customFormat="1" ht="84">
      <c r="A2561" s="323"/>
      <c r="B2561" s="318"/>
      <c r="C2561" s="318"/>
      <c r="D2561" s="318"/>
      <c r="E2561" s="318"/>
      <c r="F2561" s="318"/>
      <c r="G2561" s="318"/>
      <c r="H2561" s="318"/>
      <c r="I2561" s="48" t="s">
        <v>168</v>
      </c>
      <c r="J2561" s="347"/>
      <c r="K2561" s="59" t="s">
        <v>134</v>
      </c>
      <c r="L2561" s="40"/>
      <c r="M2561" s="40"/>
      <c r="N2561" s="112">
        <f t="shared" ref="N2561" si="458">N2562</f>
        <v>0</v>
      </c>
      <c r="O2561" s="112">
        <f>O2562</f>
        <v>98.180999999999997</v>
      </c>
      <c r="P2561" s="112">
        <f>P2562</f>
        <v>180.10499999999999</v>
      </c>
      <c r="Q2561" s="42">
        <f t="shared" si="455"/>
        <v>278.286</v>
      </c>
      <c r="R2561" s="229"/>
      <c r="T2561" s="2"/>
      <c r="U2561" s="2"/>
      <c r="V2561" s="2"/>
      <c r="W2561" s="2"/>
    </row>
    <row r="2562" spans="1:23" s="5" customFormat="1" ht="22.5">
      <c r="A2562" s="323"/>
      <c r="B2562" s="318"/>
      <c r="C2562" s="318"/>
      <c r="D2562" s="318"/>
      <c r="E2562" s="318"/>
      <c r="F2562" s="318"/>
      <c r="G2562" s="318"/>
      <c r="H2562" s="318"/>
      <c r="I2562" s="55" t="s">
        <v>16</v>
      </c>
      <c r="J2562" s="347"/>
      <c r="K2562" s="52" t="s">
        <v>12</v>
      </c>
      <c r="L2562" s="45"/>
      <c r="M2562" s="45"/>
      <c r="N2562" s="45"/>
      <c r="O2562" s="40">
        <v>98.180999999999997</v>
      </c>
      <c r="P2562" s="70">
        <v>180.10499999999999</v>
      </c>
      <c r="Q2562" s="45">
        <f t="shared" si="455"/>
        <v>278.286</v>
      </c>
      <c r="R2562" s="229"/>
      <c r="T2562" s="2"/>
      <c r="U2562" s="2"/>
      <c r="V2562" s="2"/>
      <c r="W2562" s="2"/>
    </row>
    <row r="2563" spans="1:23" s="5" customFormat="1" ht="31.5">
      <c r="A2563" s="323"/>
      <c r="B2563" s="318"/>
      <c r="C2563" s="318"/>
      <c r="D2563" s="318"/>
      <c r="E2563" s="318"/>
      <c r="F2563" s="318"/>
      <c r="G2563" s="318"/>
      <c r="H2563" s="318"/>
      <c r="I2563" s="48" t="s">
        <v>169</v>
      </c>
      <c r="J2563" s="347"/>
      <c r="K2563" s="59" t="s">
        <v>176</v>
      </c>
      <c r="L2563" s="40"/>
      <c r="M2563" s="40"/>
      <c r="N2563" s="112">
        <f>N2564</f>
        <v>7.8760000000000003</v>
      </c>
      <c r="O2563" s="112">
        <f>O2564</f>
        <v>10.332000000000001</v>
      </c>
      <c r="P2563" s="112">
        <f>P2564</f>
        <v>0.64559999999999995</v>
      </c>
      <c r="Q2563" s="42">
        <f t="shared" si="455"/>
        <v>18.8536</v>
      </c>
      <c r="R2563" s="229"/>
      <c r="T2563" s="2"/>
      <c r="U2563" s="2"/>
      <c r="V2563" s="2"/>
      <c r="W2563" s="2"/>
    </row>
    <row r="2564" spans="1:23" s="5" customFormat="1" ht="22.5">
      <c r="A2564" s="323"/>
      <c r="B2564" s="318"/>
      <c r="C2564" s="318"/>
      <c r="D2564" s="318"/>
      <c r="E2564" s="318"/>
      <c r="F2564" s="318"/>
      <c r="G2564" s="318"/>
      <c r="H2564" s="318"/>
      <c r="I2564" s="55" t="s">
        <v>16</v>
      </c>
      <c r="J2564" s="347"/>
      <c r="K2564" s="52" t="s">
        <v>12</v>
      </c>
      <c r="L2564" s="45"/>
      <c r="M2564" s="45"/>
      <c r="N2564" s="45">
        <v>7.8760000000000003</v>
      </c>
      <c r="O2564" s="40">
        <v>10.332000000000001</v>
      </c>
      <c r="P2564" s="70">
        <v>0.64559999999999995</v>
      </c>
      <c r="Q2564" s="45">
        <f t="shared" si="455"/>
        <v>18.8536</v>
      </c>
      <c r="R2564" s="229"/>
      <c r="T2564" s="2"/>
      <c r="U2564" s="2"/>
      <c r="V2564" s="2"/>
      <c r="W2564" s="2"/>
    </row>
    <row r="2565" spans="1:23" s="5" customFormat="1" ht="78.75">
      <c r="A2565" s="323"/>
      <c r="B2565" s="318"/>
      <c r="C2565" s="318"/>
      <c r="D2565" s="318"/>
      <c r="E2565" s="318"/>
      <c r="F2565" s="318"/>
      <c r="G2565" s="318"/>
      <c r="H2565" s="318"/>
      <c r="I2565" s="55" t="s">
        <v>170</v>
      </c>
      <c r="J2565" s="347"/>
      <c r="K2565" s="52" t="s">
        <v>57</v>
      </c>
      <c r="L2565" s="45"/>
      <c r="M2565" s="45"/>
      <c r="N2565" s="45">
        <v>3.395</v>
      </c>
      <c r="O2565" s="40"/>
      <c r="P2565" s="72"/>
      <c r="Q2565" s="45">
        <f t="shared" si="455"/>
        <v>3.395</v>
      </c>
      <c r="R2565" s="229"/>
      <c r="T2565" s="2"/>
      <c r="U2565" s="2"/>
      <c r="V2565" s="2"/>
      <c r="W2565" s="2"/>
    </row>
    <row r="2566" spans="1:23" s="5" customFormat="1" ht="31.5">
      <c r="A2566" s="323"/>
      <c r="B2566" s="318"/>
      <c r="C2566" s="318"/>
      <c r="D2566" s="318"/>
      <c r="E2566" s="318"/>
      <c r="F2566" s="318"/>
      <c r="G2566" s="318"/>
      <c r="H2566" s="318"/>
      <c r="I2566" s="48" t="s">
        <v>306</v>
      </c>
      <c r="J2566" s="347"/>
      <c r="K2566" s="59" t="s">
        <v>49</v>
      </c>
      <c r="L2566" s="40"/>
      <c r="M2566" s="40"/>
      <c r="N2566" s="112">
        <f t="shared" ref="N2566" si="459">SUM(N2567:N2569)</f>
        <v>276.11799999999999</v>
      </c>
      <c r="O2566" s="112">
        <f>SUM(O2567:O2569)</f>
        <v>204.50900000000001</v>
      </c>
      <c r="P2566" s="112">
        <f>SUM(P2567:P2569)</f>
        <v>117.18899999999999</v>
      </c>
      <c r="Q2566" s="42">
        <f t="shared" si="455"/>
        <v>597.81600000000003</v>
      </c>
      <c r="R2566" s="229"/>
      <c r="T2566" s="2"/>
      <c r="U2566" s="2"/>
      <c r="V2566" s="2"/>
      <c r="W2566" s="2"/>
    </row>
    <row r="2567" spans="1:23" s="5" customFormat="1" ht="22.5">
      <c r="A2567" s="323"/>
      <c r="B2567" s="318"/>
      <c r="C2567" s="318"/>
      <c r="D2567" s="318"/>
      <c r="E2567" s="318"/>
      <c r="F2567" s="318"/>
      <c r="G2567" s="318"/>
      <c r="H2567" s="318"/>
      <c r="I2567" s="55" t="s">
        <v>181</v>
      </c>
      <c r="J2567" s="347"/>
      <c r="K2567" s="52" t="s">
        <v>11</v>
      </c>
      <c r="L2567" s="45"/>
      <c r="M2567" s="45"/>
      <c r="N2567" s="45"/>
      <c r="O2567" s="40">
        <v>9.0619999999999994</v>
      </c>
      <c r="P2567" s="41"/>
      <c r="Q2567" s="45">
        <f t="shared" si="455"/>
        <v>9.0619999999999994</v>
      </c>
      <c r="R2567" s="229"/>
      <c r="T2567" s="2"/>
      <c r="U2567" s="2"/>
      <c r="V2567" s="2"/>
      <c r="W2567" s="2"/>
    </row>
    <row r="2568" spans="1:23" s="5" customFormat="1" ht="22.5">
      <c r="A2568" s="323"/>
      <c r="B2568" s="318"/>
      <c r="C2568" s="318"/>
      <c r="D2568" s="318"/>
      <c r="E2568" s="318"/>
      <c r="F2568" s="318"/>
      <c r="G2568" s="318"/>
      <c r="H2568" s="318"/>
      <c r="I2568" s="55" t="s">
        <v>16</v>
      </c>
      <c r="J2568" s="347"/>
      <c r="K2568" s="52" t="s">
        <v>12</v>
      </c>
      <c r="L2568" s="45"/>
      <c r="M2568" s="45"/>
      <c r="N2568" s="45">
        <v>276.11799999999999</v>
      </c>
      <c r="O2568" s="40">
        <v>182.53200000000001</v>
      </c>
      <c r="P2568" s="70">
        <v>117.18899999999999</v>
      </c>
      <c r="Q2568" s="45">
        <f t="shared" si="455"/>
        <v>575.83899999999994</v>
      </c>
      <c r="R2568" s="229"/>
      <c r="T2568" s="2"/>
      <c r="U2568" s="2"/>
      <c r="V2568" s="2"/>
      <c r="W2568" s="2"/>
    </row>
    <row r="2569" spans="1:23" s="5" customFormat="1" ht="45">
      <c r="A2569" s="324"/>
      <c r="B2569" s="319"/>
      <c r="C2569" s="318"/>
      <c r="D2569" s="318"/>
      <c r="E2569" s="318"/>
      <c r="F2569" s="318"/>
      <c r="G2569" s="318"/>
      <c r="H2569" s="318"/>
      <c r="I2569" s="55" t="s">
        <v>18</v>
      </c>
      <c r="J2569" s="348"/>
      <c r="K2569" s="52" t="s">
        <v>17</v>
      </c>
      <c r="L2569" s="45"/>
      <c r="M2569" s="45"/>
      <c r="N2569" s="45"/>
      <c r="O2569" s="40">
        <v>12.914999999999999</v>
      </c>
      <c r="P2569" s="41"/>
      <c r="Q2569" s="45">
        <f t="shared" si="455"/>
        <v>12.914999999999999</v>
      </c>
      <c r="R2569" s="229"/>
      <c r="T2569" s="2"/>
      <c r="U2569" s="2"/>
      <c r="V2569" s="2"/>
      <c r="W2569" s="2"/>
    </row>
    <row r="2570" spans="1:23" s="5" customFormat="1" ht="11.25" customHeight="1">
      <c r="A2570" s="322">
        <v>17</v>
      </c>
      <c r="B2570" s="317" t="s">
        <v>317</v>
      </c>
      <c r="C2570" s="318"/>
      <c r="D2570" s="318"/>
      <c r="E2570" s="318"/>
      <c r="F2570" s="318"/>
      <c r="G2570" s="318"/>
      <c r="H2570" s="318"/>
      <c r="I2570" s="50" t="s">
        <v>13</v>
      </c>
      <c r="J2570" s="343">
        <v>469</v>
      </c>
      <c r="K2570" s="49"/>
      <c r="L2570" s="42"/>
      <c r="M2570" s="42"/>
      <c r="N2570" s="42">
        <f t="shared" ref="N2570" si="460">+N2571+N2576</f>
        <v>31.391199999999998</v>
      </c>
      <c r="O2570" s="42">
        <f>+O2571+O2576</f>
        <v>55.460500000000003</v>
      </c>
      <c r="P2570" s="42">
        <f>+P2571+P2576</f>
        <v>38.057299999999998</v>
      </c>
      <c r="Q2570" s="42">
        <f t="shared" si="455"/>
        <v>124.90899999999999</v>
      </c>
      <c r="R2570" s="229"/>
      <c r="T2570" s="2"/>
      <c r="U2570" s="2"/>
      <c r="V2570" s="2"/>
      <c r="W2570" s="2"/>
    </row>
    <row r="2571" spans="1:23" s="5" customFormat="1" ht="52.5">
      <c r="A2571" s="323"/>
      <c r="B2571" s="318"/>
      <c r="C2571" s="318"/>
      <c r="D2571" s="318"/>
      <c r="E2571" s="318"/>
      <c r="F2571" s="318"/>
      <c r="G2571" s="318"/>
      <c r="H2571" s="318"/>
      <c r="I2571" s="48" t="s">
        <v>318</v>
      </c>
      <c r="J2571" s="344"/>
      <c r="K2571" s="59" t="s">
        <v>10</v>
      </c>
      <c r="L2571" s="40"/>
      <c r="M2571" s="40"/>
      <c r="N2571" s="112">
        <f t="shared" ref="N2571" si="461">SUM(N2572:N2575)</f>
        <v>30.891199999999998</v>
      </c>
      <c r="O2571" s="112">
        <f>SUM(O2572:O2575)</f>
        <v>55.390900000000002</v>
      </c>
      <c r="P2571" s="112">
        <f>SUM(P2572:P2575)</f>
        <v>37.703299999999999</v>
      </c>
      <c r="Q2571" s="42">
        <f t="shared" si="455"/>
        <v>123.9854</v>
      </c>
      <c r="R2571" s="229"/>
      <c r="T2571" s="2"/>
      <c r="U2571" s="2"/>
      <c r="V2571" s="2"/>
      <c r="W2571" s="2"/>
    </row>
    <row r="2572" spans="1:23" s="5" customFormat="1" ht="22.5">
      <c r="A2572" s="323"/>
      <c r="B2572" s="318"/>
      <c r="C2572" s="318"/>
      <c r="D2572" s="318"/>
      <c r="E2572" s="318"/>
      <c r="F2572" s="318"/>
      <c r="G2572" s="318"/>
      <c r="H2572" s="318"/>
      <c r="I2572" s="55" t="s">
        <v>181</v>
      </c>
      <c r="J2572" s="344"/>
      <c r="K2572" s="52" t="s">
        <v>11</v>
      </c>
      <c r="L2572" s="45"/>
      <c r="M2572" s="45"/>
      <c r="N2572" s="45"/>
      <c r="O2572" s="40">
        <v>0.80100000000000005</v>
      </c>
      <c r="P2572" s="41"/>
      <c r="Q2572" s="45">
        <f t="shared" si="455"/>
        <v>0.80100000000000005</v>
      </c>
      <c r="R2572" s="229"/>
      <c r="T2572" s="2"/>
      <c r="U2572" s="2"/>
      <c r="V2572" s="2"/>
      <c r="W2572" s="2"/>
    </row>
    <row r="2573" spans="1:23" s="5" customFormat="1" ht="22.5">
      <c r="A2573" s="323"/>
      <c r="B2573" s="318"/>
      <c r="C2573" s="318"/>
      <c r="D2573" s="318"/>
      <c r="E2573" s="318"/>
      <c r="F2573" s="318"/>
      <c r="G2573" s="318"/>
      <c r="H2573" s="318"/>
      <c r="I2573" s="55" t="s">
        <v>16</v>
      </c>
      <c r="J2573" s="344"/>
      <c r="K2573" s="52" t="s">
        <v>12</v>
      </c>
      <c r="L2573" s="45"/>
      <c r="M2573" s="45"/>
      <c r="N2573" s="45">
        <v>16.6267</v>
      </c>
      <c r="O2573" s="70">
        <v>30.9069</v>
      </c>
      <c r="P2573" s="70">
        <v>37.703299999999999</v>
      </c>
      <c r="Q2573" s="45">
        <f t="shared" si="455"/>
        <v>85.236899999999991</v>
      </c>
      <c r="R2573" s="229"/>
      <c r="T2573" s="2"/>
      <c r="U2573" s="2"/>
      <c r="V2573" s="2"/>
      <c r="W2573" s="2"/>
    </row>
    <row r="2574" spans="1:23" s="5" customFormat="1" ht="33.75">
      <c r="A2574" s="323"/>
      <c r="B2574" s="318"/>
      <c r="C2574" s="318"/>
      <c r="D2574" s="318"/>
      <c r="E2574" s="318"/>
      <c r="F2574" s="318"/>
      <c r="G2574" s="318"/>
      <c r="H2574" s="318"/>
      <c r="I2574" s="55" t="s">
        <v>305</v>
      </c>
      <c r="J2574" s="344"/>
      <c r="K2574" s="52" t="s">
        <v>134</v>
      </c>
      <c r="L2574" s="45"/>
      <c r="M2574" s="45"/>
      <c r="N2574" s="45">
        <v>14.2645</v>
      </c>
      <c r="O2574" s="40">
        <v>22.321000000000002</v>
      </c>
      <c r="P2574" s="41"/>
      <c r="Q2574" s="45">
        <f t="shared" si="455"/>
        <v>36.585500000000003</v>
      </c>
      <c r="R2574" s="229"/>
      <c r="T2574" s="2"/>
      <c r="U2574" s="2"/>
      <c r="V2574" s="2"/>
      <c r="W2574" s="2"/>
    </row>
    <row r="2575" spans="1:23" s="5" customFormat="1" ht="45">
      <c r="A2575" s="323"/>
      <c r="B2575" s="318"/>
      <c r="C2575" s="318"/>
      <c r="D2575" s="318"/>
      <c r="E2575" s="318"/>
      <c r="F2575" s="318"/>
      <c r="G2575" s="318"/>
      <c r="H2575" s="318"/>
      <c r="I2575" s="55" t="s">
        <v>18</v>
      </c>
      <c r="J2575" s="344"/>
      <c r="K2575" s="52" t="s">
        <v>17</v>
      </c>
      <c r="L2575" s="45"/>
      <c r="M2575" s="45"/>
      <c r="N2575" s="45"/>
      <c r="O2575" s="40">
        <v>1.3620000000000001</v>
      </c>
      <c r="P2575" s="41"/>
      <c r="Q2575" s="45">
        <f t="shared" si="455"/>
        <v>1.3620000000000001</v>
      </c>
      <c r="R2575" s="229"/>
      <c r="T2575" s="2"/>
      <c r="U2575" s="2"/>
      <c r="V2575" s="2"/>
      <c r="W2575" s="2"/>
    </row>
    <row r="2576" spans="1:23" s="5" customFormat="1" ht="21">
      <c r="A2576" s="323"/>
      <c r="B2576" s="318"/>
      <c r="C2576" s="318"/>
      <c r="D2576" s="318"/>
      <c r="E2576" s="318"/>
      <c r="F2576" s="318"/>
      <c r="G2576" s="318"/>
      <c r="H2576" s="318"/>
      <c r="I2576" s="48" t="s">
        <v>29</v>
      </c>
      <c r="J2576" s="344"/>
      <c r="K2576" s="59" t="s">
        <v>51</v>
      </c>
      <c r="L2576" s="40"/>
      <c r="M2576" s="40"/>
      <c r="N2576" s="112">
        <f t="shared" ref="N2576" si="462">N2577</f>
        <v>0.5</v>
      </c>
      <c r="O2576" s="112">
        <f>O2577</f>
        <v>6.9599999999999995E-2</v>
      </c>
      <c r="P2576" s="112">
        <f>P2577</f>
        <v>0.35399999999999998</v>
      </c>
      <c r="Q2576" s="42">
        <f t="shared" si="455"/>
        <v>0.92359999999999998</v>
      </c>
      <c r="R2576" s="229"/>
      <c r="T2576" s="2"/>
      <c r="U2576" s="2"/>
      <c r="V2576" s="2"/>
      <c r="W2576" s="2"/>
    </row>
    <row r="2577" spans="1:23" s="5" customFormat="1" ht="22.5">
      <c r="A2577" s="324"/>
      <c r="B2577" s="319"/>
      <c r="C2577" s="318"/>
      <c r="D2577" s="318"/>
      <c r="E2577" s="318"/>
      <c r="F2577" s="318"/>
      <c r="G2577" s="318"/>
      <c r="H2577" s="318"/>
      <c r="I2577" s="55" t="s">
        <v>16</v>
      </c>
      <c r="J2577" s="345"/>
      <c r="K2577" s="52" t="s">
        <v>12</v>
      </c>
      <c r="L2577" s="45"/>
      <c r="M2577" s="45"/>
      <c r="N2577" s="45">
        <v>0.5</v>
      </c>
      <c r="O2577" s="70">
        <v>6.9599999999999995E-2</v>
      </c>
      <c r="P2577" s="70">
        <v>0.35399999999999998</v>
      </c>
      <c r="Q2577" s="45">
        <f t="shared" si="455"/>
        <v>0.92359999999999998</v>
      </c>
      <c r="R2577" s="229"/>
      <c r="T2577" s="2"/>
      <c r="U2577" s="2"/>
      <c r="V2577" s="2"/>
      <c r="W2577" s="2"/>
    </row>
    <row r="2578" spans="1:23" s="5" customFormat="1" ht="15" customHeight="1">
      <c r="A2578" s="322">
        <v>18</v>
      </c>
      <c r="B2578" s="317" t="s">
        <v>556</v>
      </c>
      <c r="C2578" s="318"/>
      <c r="D2578" s="318"/>
      <c r="E2578" s="318"/>
      <c r="F2578" s="318"/>
      <c r="G2578" s="318"/>
      <c r="H2578" s="318"/>
      <c r="I2578" s="50" t="s">
        <v>13</v>
      </c>
      <c r="J2578" s="346">
        <v>472</v>
      </c>
      <c r="K2578" s="49"/>
      <c r="L2578" s="42"/>
      <c r="M2578" s="42"/>
      <c r="N2578" s="42"/>
      <c r="O2578" s="42">
        <f t="shared" ref="O2578:P2578" si="463">+O2579+O2584+O2589+O2591+O2594+O2596+O2599</f>
        <v>646.47800000000007</v>
      </c>
      <c r="P2578" s="42">
        <f t="shared" si="463"/>
        <v>348.11919999999998</v>
      </c>
      <c r="Q2578" s="42">
        <f t="shared" si="455"/>
        <v>994.59720000000004</v>
      </c>
      <c r="R2578" s="229"/>
      <c r="T2578" s="2"/>
      <c r="U2578" s="2"/>
      <c r="V2578" s="2"/>
      <c r="W2578" s="2"/>
    </row>
    <row r="2579" spans="1:23" s="5" customFormat="1" ht="52.5">
      <c r="A2579" s="323"/>
      <c r="B2579" s="318"/>
      <c r="C2579" s="318"/>
      <c r="D2579" s="318"/>
      <c r="E2579" s="318"/>
      <c r="F2579" s="318"/>
      <c r="G2579" s="318"/>
      <c r="H2579" s="318"/>
      <c r="I2579" s="48" t="s">
        <v>180</v>
      </c>
      <c r="J2579" s="347"/>
      <c r="K2579" s="59" t="s">
        <v>10</v>
      </c>
      <c r="L2579" s="40"/>
      <c r="M2579" s="40"/>
      <c r="N2579" s="112"/>
      <c r="O2579" s="112">
        <f>SUM(O2580:O2583)</f>
        <v>82.405000000000001</v>
      </c>
      <c r="P2579" s="112">
        <f>SUM(P2580:P2583)</f>
        <v>28.0566</v>
      </c>
      <c r="Q2579" s="42">
        <f t="shared" si="455"/>
        <v>110.4616</v>
      </c>
      <c r="R2579" s="229"/>
      <c r="T2579" s="2"/>
      <c r="U2579" s="2"/>
      <c r="V2579" s="2"/>
      <c r="W2579" s="2"/>
    </row>
    <row r="2580" spans="1:23" s="5" customFormat="1" ht="22.5">
      <c r="A2580" s="323"/>
      <c r="B2580" s="318"/>
      <c r="C2580" s="318"/>
      <c r="D2580" s="318"/>
      <c r="E2580" s="318"/>
      <c r="F2580" s="318"/>
      <c r="G2580" s="318"/>
      <c r="H2580" s="318"/>
      <c r="I2580" s="55" t="s">
        <v>181</v>
      </c>
      <c r="J2580" s="347"/>
      <c r="K2580" s="52" t="s">
        <v>11</v>
      </c>
      <c r="L2580" s="45"/>
      <c r="M2580" s="45"/>
      <c r="N2580" s="45"/>
      <c r="O2580" s="40">
        <v>1.1200000000000001</v>
      </c>
      <c r="P2580" s="41"/>
      <c r="Q2580" s="45">
        <f t="shared" si="455"/>
        <v>1.1200000000000001</v>
      </c>
      <c r="R2580" s="229"/>
      <c r="T2580" s="2"/>
      <c r="U2580" s="2"/>
      <c r="V2580" s="2"/>
      <c r="W2580" s="2"/>
    </row>
    <row r="2581" spans="1:23" s="5" customFormat="1" ht="22.5">
      <c r="A2581" s="323"/>
      <c r="B2581" s="318"/>
      <c r="C2581" s="318"/>
      <c r="D2581" s="318"/>
      <c r="E2581" s="318"/>
      <c r="F2581" s="318"/>
      <c r="G2581" s="318"/>
      <c r="H2581" s="318"/>
      <c r="I2581" s="55" t="s">
        <v>16</v>
      </c>
      <c r="J2581" s="347"/>
      <c r="K2581" s="52" t="s">
        <v>12</v>
      </c>
      <c r="L2581" s="45"/>
      <c r="M2581" s="45"/>
      <c r="N2581" s="45"/>
      <c r="O2581" s="40">
        <v>53.069000000000003</v>
      </c>
      <c r="P2581" s="70">
        <v>28.0566</v>
      </c>
      <c r="Q2581" s="45">
        <f t="shared" si="455"/>
        <v>81.125600000000006</v>
      </c>
      <c r="R2581" s="229"/>
      <c r="T2581" s="2"/>
      <c r="U2581" s="2"/>
      <c r="V2581" s="2"/>
      <c r="W2581" s="2"/>
    </row>
    <row r="2582" spans="1:23" s="5" customFormat="1" ht="45">
      <c r="A2582" s="323"/>
      <c r="B2582" s="318"/>
      <c r="C2582" s="318"/>
      <c r="D2582" s="318"/>
      <c r="E2582" s="318"/>
      <c r="F2582" s="318"/>
      <c r="G2582" s="318"/>
      <c r="H2582" s="318"/>
      <c r="I2582" s="55" t="s">
        <v>248</v>
      </c>
      <c r="J2582" s="347"/>
      <c r="K2582" s="52" t="s">
        <v>234</v>
      </c>
      <c r="L2582" s="45"/>
      <c r="M2582" s="45"/>
      <c r="N2582" s="45"/>
      <c r="O2582" s="40">
        <v>26.646999999999998</v>
      </c>
      <c r="P2582" s="41"/>
      <c r="Q2582" s="45">
        <f t="shared" si="455"/>
        <v>26.646999999999998</v>
      </c>
      <c r="R2582" s="229"/>
      <c r="T2582" s="2"/>
      <c r="U2582" s="2"/>
      <c r="V2582" s="2"/>
      <c r="W2582" s="2"/>
    </row>
    <row r="2583" spans="1:23" s="5" customFormat="1" ht="45">
      <c r="A2583" s="323"/>
      <c r="B2583" s="318"/>
      <c r="C2583" s="318"/>
      <c r="D2583" s="318"/>
      <c r="E2583" s="318"/>
      <c r="F2583" s="318"/>
      <c r="G2583" s="318"/>
      <c r="H2583" s="318"/>
      <c r="I2583" s="55" t="s">
        <v>18</v>
      </c>
      <c r="J2583" s="347"/>
      <c r="K2583" s="52" t="s">
        <v>17</v>
      </c>
      <c r="L2583" s="45"/>
      <c r="M2583" s="45"/>
      <c r="N2583" s="45"/>
      <c r="O2583" s="40">
        <v>1.569</v>
      </c>
      <c r="P2583" s="41"/>
      <c r="Q2583" s="45">
        <f t="shared" si="455"/>
        <v>1.569</v>
      </c>
      <c r="R2583" s="229"/>
      <c r="T2583" s="2"/>
      <c r="U2583" s="2"/>
      <c r="V2583" s="2"/>
      <c r="W2583" s="2"/>
    </row>
    <row r="2584" spans="1:23" s="5" customFormat="1" ht="42">
      <c r="A2584" s="323"/>
      <c r="B2584" s="318"/>
      <c r="C2584" s="318"/>
      <c r="D2584" s="318"/>
      <c r="E2584" s="318"/>
      <c r="F2584" s="318"/>
      <c r="G2584" s="318"/>
      <c r="H2584" s="318"/>
      <c r="I2584" s="48" t="s">
        <v>121</v>
      </c>
      <c r="J2584" s="347"/>
      <c r="K2584" s="59" t="s">
        <v>51</v>
      </c>
      <c r="L2584" s="40"/>
      <c r="M2584" s="40"/>
      <c r="N2584" s="112"/>
      <c r="O2584" s="112">
        <f>SUM(O2585:O2588)</f>
        <v>255.57200000000003</v>
      </c>
      <c r="P2584" s="112">
        <f>SUM(P2585:P2588)</f>
        <v>116.4646</v>
      </c>
      <c r="Q2584" s="42">
        <f t="shared" si="455"/>
        <v>372.03660000000002</v>
      </c>
      <c r="R2584" s="229"/>
      <c r="T2584" s="2"/>
      <c r="U2584" s="2"/>
      <c r="V2584" s="2"/>
      <c r="W2584" s="2"/>
    </row>
    <row r="2585" spans="1:23" s="5" customFormat="1" ht="22.5">
      <c r="A2585" s="323"/>
      <c r="B2585" s="318"/>
      <c r="C2585" s="318"/>
      <c r="D2585" s="318"/>
      <c r="E2585" s="318"/>
      <c r="F2585" s="318"/>
      <c r="G2585" s="318"/>
      <c r="H2585" s="318"/>
      <c r="I2585" s="55" t="s">
        <v>181</v>
      </c>
      <c r="J2585" s="347"/>
      <c r="K2585" s="52" t="s">
        <v>11</v>
      </c>
      <c r="L2585" s="45"/>
      <c r="M2585" s="45"/>
      <c r="N2585" s="45"/>
      <c r="O2585" s="40">
        <v>173.27</v>
      </c>
      <c r="P2585" s="70">
        <v>109.5759</v>
      </c>
      <c r="Q2585" s="45">
        <f t="shared" si="455"/>
        <v>282.84590000000003</v>
      </c>
      <c r="R2585" s="229"/>
      <c r="T2585" s="2"/>
      <c r="U2585" s="2"/>
      <c r="V2585" s="2"/>
      <c r="W2585" s="2"/>
    </row>
    <row r="2586" spans="1:23" s="5" customFormat="1" ht="45">
      <c r="A2586" s="323"/>
      <c r="B2586" s="318"/>
      <c r="C2586" s="318"/>
      <c r="D2586" s="318"/>
      <c r="E2586" s="318"/>
      <c r="F2586" s="318"/>
      <c r="G2586" s="318"/>
      <c r="H2586" s="318"/>
      <c r="I2586" s="55" t="s">
        <v>248</v>
      </c>
      <c r="J2586" s="347"/>
      <c r="K2586" s="52" t="s">
        <v>234</v>
      </c>
      <c r="L2586" s="45"/>
      <c r="M2586" s="45"/>
      <c r="N2586" s="45"/>
      <c r="O2586" s="40"/>
      <c r="P2586" s="70"/>
      <c r="Q2586" s="45">
        <f t="shared" si="455"/>
        <v>0</v>
      </c>
      <c r="R2586" s="229"/>
      <c r="T2586" s="2"/>
      <c r="U2586" s="2"/>
      <c r="V2586" s="2"/>
      <c r="W2586" s="2"/>
    </row>
    <row r="2587" spans="1:23" s="5" customFormat="1" ht="22.5">
      <c r="A2587" s="323"/>
      <c r="B2587" s="318"/>
      <c r="C2587" s="318"/>
      <c r="D2587" s="318"/>
      <c r="E2587" s="318"/>
      <c r="F2587" s="318"/>
      <c r="G2587" s="318"/>
      <c r="H2587" s="318"/>
      <c r="I2587" s="55" t="s">
        <v>33</v>
      </c>
      <c r="J2587" s="347"/>
      <c r="K2587" s="52" t="s">
        <v>40</v>
      </c>
      <c r="L2587" s="45"/>
      <c r="M2587" s="45"/>
      <c r="N2587" s="45"/>
      <c r="O2587" s="40">
        <v>20.3</v>
      </c>
      <c r="P2587" s="70">
        <v>6.8887</v>
      </c>
      <c r="Q2587" s="45">
        <f t="shared" si="455"/>
        <v>27.188700000000001</v>
      </c>
      <c r="R2587" s="229"/>
      <c r="T2587" s="2"/>
      <c r="U2587" s="2"/>
      <c r="V2587" s="2"/>
      <c r="W2587" s="2"/>
    </row>
    <row r="2588" spans="1:23" s="5" customFormat="1" ht="33.75">
      <c r="A2588" s="323"/>
      <c r="B2588" s="318"/>
      <c r="C2588" s="318"/>
      <c r="D2588" s="318"/>
      <c r="E2588" s="318"/>
      <c r="F2588" s="318"/>
      <c r="G2588" s="318"/>
      <c r="H2588" s="318"/>
      <c r="I2588" s="55" t="s">
        <v>72</v>
      </c>
      <c r="J2588" s="347"/>
      <c r="K2588" s="52" t="s">
        <v>56</v>
      </c>
      <c r="L2588" s="45"/>
      <c r="M2588" s="45"/>
      <c r="N2588" s="45"/>
      <c r="O2588" s="40">
        <v>62.002000000000002</v>
      </c>
      <c r="P2588" s="41"/>
      <c r="Q2588" s="45">
        <f t="shared" si="455"/>
        <v>62.002000000000002</v>
      </c>
      <c r="R2588" s="229"/>
      <c r="T2588" s="2"/>
      <c r="U2588" s="2"/>
      <c r="V2588" s="2"/>
      <c r="W2588" s="2"/>
    </row>
    <row r="2589" spans="1:23" s="5" customFormat="1">
      <c r="A2589" s="323"/>
      <c r="B2589" s="318"/>
      <c r="C2589" s="318"/>
      <c r="D2589" s="318"/>
      <c r="E2589" s="318"/>
      <c r="F2589" s="318"/>
      <c r="G2589" s="318"/>
      <c r="H2589" s="318"/>
      <c r="I2589" s="48" t="s">
        <v>251</v>
      </c>
      <c r="J2589" s="347"/>
      <c r="K2589" s="59" t="s">
        <v>11</v>
      </c>
      <c r="L2589" s="40"/>
      <c r="M2589" s="40"/>
      <c r="N2589" s="112"/>
      <c r="O2589" s="112">
        <f>O2590</f>
        <v>0.1</v>
      </c>
      <c r="P2589" s="112">
        <f>P2590</f>
        <v>6.56</v>
      </c>
      <c r="Q2589" s="42">
        <f t="shared" si="455"/>
        <v>6.6599999999999993</v>
      </c>
      <c r="R2589" s="229"/>
      <c r="T2589" s="2"/>
      <c r="U2589" s="2"/>
      <c r="V2589" s="2"/>
      <c r="W2589" s="2"/>
    </row>
    <row r="2590" spans="1:23" s="5" customFormat="1" ht="22.5">
      <c r="A2590" s="323"/>
      <c r="B2590" s="318"/>
      <c r="C2590" s="318"/>
      <c r="D2590" s="318"/>
      <c r="E2590" s="318"/>
      <c r="F2590" s="318"/>
      <c r="G2590" s="318"/>
      <c r="H2590" s="318"/>
      <c r="I2590" s="55" t="s">
        <v>16</v>
      </c>
      <c r="J2590" s="347"/>
      <c r="K2590" s="52" t="s">
        <v>12</v>
      </c>
      <c r="L2590" s="45"/>
      <c r="M2590" s="45"/>
      <c r="N2590" s="45"/>
      <c r="O2590" s="40">
        <v>0.1</v>
      </c>
      <c r="P2590" s="70">
        <v>6.56</v>
      </c>
      <c r="Q2590" s="45">
        <f t="shared" si="455"/>
        <v>6.6599999999999993</v>
      </c>
      <c r="R2590" s="229"/>
      <c r="T2590" s="2"/>
      <c r="U2590" s="2"/>
      <c r="V2590" s="2"/>
      <c r="W2590" s="2"/>
    </row>
    <row r="2591" spans="1:23" s="5" customFormat="1" ht="84">
      <c r="A2591" s="323"/>
      <c r="B2591" s="318"/>
      <c r="C2591" s="318"/>
      <c r="D2591" s="318"/>
      <c r="E2591" s="318"/>
      <c r="F2591" s="318"/>
      <c r="G2591" s="318"/>
      <c r="H2591" s="318"/>
      <c r="I2591" s="48" t="s">
        <v>187</v>
      </c>
      <c r="J2591" s="347"/>
      <c r="K2591" s="59" t="s">
        <v>53</v>
      </c>
      <c r="L2591" s="40"/>
      <c r="M2591" s="40"/>
      <c r="N2591" s="112"/>
      <c r="O2591" s="112">
        <f>SUM(O2592:O2593)</f>
        <v>12.6</v>
      </c>
      <c r="P2591" s="112">
        <f>SUM(P2592:P2593)</f>
        <v>70.474999999999994</v>
      </c>
      <c r="Q2591" s="42">
        <f t="shared" si="455"/>
        <v>83.074999999999989</v>
      </c>
      <c r="R2591" s="229"/>
      <c r="T2591" s="2"/>
      <c r="U2591" s="2"/>
      <c r="V2591" s="2"/>
      <c r="W2591" s="2"/>
    </row>
    <row r="2592" spans="1:23" s="5" customFormat="1" ht="22.5">
      <c r="A2592" s="323"/>
      <c r="B2592" s="318"/>
      <c r="C2592" s="318"/>
      <c r="D2592" s="318"/>
      <c r="E2592" s="318"/>
      <c r="F2592" s="318"/>
      <c r="G2592" s="318"/>
      <c r="H2592" s="318"/>
      <c r="I2592" s="55" t="s">
        <v>16</v>
      </c>
      <c r="J2592" s="347"/>
      <c r="K2592" s="52" t="s">
        <v>12</v>
      </c>
      <c r="L2592" s="45"/>
      <c r="M2592" s="45"/>
      <c r="N2592" s="45"/>
      <c r="O2592" s="40">
        <v>12.6</v>
      </c>
      <c r="P2592" s="41"/>
      <c r="Q2592" s="45">
        <f t="shared" si="455"/>
        <v>12.6</v>
      </c>
      <c r="R2592" s="229"/>
      <c r="T2592" s="2"/>
      <c r="U2592" s="2"/>
      <c r="V2592" s="2"/>
      <c r="W2592" s="2"/>
    </row>
    <row r="2593" spans="1:23" s="5" customFormat="1" ht="22.5">
      <c r="A2593" s="323"/>
      <c r="B2593" s="318"/>
      <c r="C2593" s="318"/>
      <c r="D2593" s="318"/>
      <c r="E2593" s="318"/>
      <c r="F2593" s="318"/>
      <c r="G2593" s="318"/>
      <c r="H2593" s="318"/>
      <c r="I2593" s="55" t="s">
        <v>33</v>
      </c>
      <c r="J2593" s="347"/>
      <c r="K2593" s="52" t="s">
        <v>40</v>
      </c>
      <c r="L2593" s="45"/>
      <c r="M2593" s="45"/>
      <c r="N2593" s="45"/>
      <c r="O2593" s="40"/>
      <c r="P2593" s="70">
        <v>70.474999999999994</v>
      </c>
      <c r="Q2593" s="45">
        <f t="shared" si="455"/>
        <v>70.474999999999994</v>
      </c>
      <c r="R2593" s="229"/>
      <c r="T2593" s="2"/>
      <c r="U2593" s="2"/>
      <c r="V2593" s="2"/>
      <c r="W2593" s="2"/>
    </row>
    <row r="2594" spans="1:23" s="5" customFormat="1" ht="21">
      <c r="A2594" s="323"/>
      <c r="B2594" s="318"/>
      <c r="C2594" s="318"/>
      <c r="D2594" s="318"/>
      <c r="E2594" s="318"/>
      <c r="F2594" s="318"/>
      <c r="G2594" s="318"/>
      <c r="H2594" s="318"/>
      <c r="I2594" s="48" t="s">
        <v>319</v>
      </c>
      <c r="J2594" s="347"/>
      <c r="K2594" s="59" t="s">
        <v>144</v>
      </c>
      <c r="L2594" s="40"/>
      <c r="M2594" s="40"/>
      <c r="N2594" s="40"/>
      <c r="O2594" s="112">
        <f>O2595</f>
        <v>63.252000000000002</v>
      </c>
      <c r="P2594" s="112">
        <f>P2595</f>
        <v>36.218000000000004</v>
      </c>
      <c r="Q2594" s="42">
        <f t="shared" si="455"/>
        <v>99.47</v>
      </c>
      <c r="R2594" s="229"/>
      <c r="T2594" s="2"/>
      <c r="U2594" s="2"/>
      <c r="V2594" s="2"/>
      <c r="W2594" s="2"/>
    </row>
    <row r="2595" spans="1:23" s="5" customFormat="1" ht="22.5">
      <c r="A2595" s="323"/>
      <c r="B2595" s="318"/>
      <c r="C2595" s="318"/>
      <c r="D2595" s="318"/>
      <c r="E2595" s="318"/>
      <c r="F2595" s="318"/>
      <c r="G2595" s="318"/>
      <c r="H2595" s="318"/>
      <c r="I2595" s="55" t="s">
        <v>16</v>
      </c>
      <c r="J2595" s="347"/>
      <c r="K2595" s="52" t="s">
        <v>12</v>
      </c>
      <c r="L2595" s="45"/>
      <c r="M2595" s="45"/>
      <c r="N2595" s="45"/>
      <c r="O2595" s="40">
        <v>63.252000000000002</v>
      </c>
      <c r="P2595" s="70">
        <v>36.218000000000004</v>
      </c>
      <c r="Q2595" s="45">
        <f t="shared" si="455"/>
        <v>99.47</v>
      </c>
      <c r="R2595" s="229"/>
      <c r="T2595" s="2"/>
      <c r="U2595" s="2"/>
      <c r="V2595" s="2"/>
      <c r="W2595" s="2"/>
    </row>
    <row r="2596" spans="1:23" s="5" customFormat="1" ht="52.5">
      <c r="A2596" s="323"/>
      <c r="B2596" s="318"/>
      <c r="C2596" s="318"/>
      <c r="D2596" s="318"/>
      <c r="E2596" s="318"/>
      <c r="F2596" s="318"/>
      <c r="G2596" s="318"/>
      <c r="H2596" s="318"/>
      <c r="I2596" s="48" t="s">
        <v>126</v>
      </c>
      <c r="J2596" s="347"/>
      <c r="K2596" s="59" t="s">
        <v>191</v>
      </c>
      <c r="L2596" s="40"/>
      <c r="M2596" s="40"/>
      <c r="N2596" s="40"/>
      <c r="O2596" s="112">
        <f>SUM(O2597:O2598)</f>
        <v>200</v>
      </c>
      <c r="P2596" s="112">
        <f>SUM(P2597:P2598)</f>
        <v>90.344999999999999</v>
      </c>
      <c r="Q2596" s="42">
        <f t="shared" si="455"/>
        <v>290.34500000000003</v>
      </c>
      <c r="R2596" s="229"/>
      <c r="T2596" s="2"/>
      <c r="U2596" s="2"/>
      <c r="V2596" s="2"/>
      <c r="W2596" s="2"/>
    </row>
    <row r="2597" spans="1:23" s="5" customFormat="1" ht="33.75">
      <c r="A2597" s="323"/>
      <c r="B2597" s="318"/>
      <c r="C2597" s="318"/>
      <c r="D2597" s="318"/>
      <c r="E2597" s="318"/>
      <c r="F2597" s="318"/>
      <c r="G2597" s="318"/>
      <c r="H2597" s="318"/>
      <c r="I2597" s="55" t="s">
        <v>190</v>
      </c>
      <c r="J2597" s="347"/>
      <c r="K2597" s="52" t="s">
        <v>56</v>
      </c>
      <c r="L2597" s="45"/>
      <c r="M2597" s="45"/>
      <c r="N2597" s="45"/>
      <c r="O2597" s="40">
        <v>100</v>
      </c>
      <c r="P2597" s="70">
        <v>90.344999999999999</v>
      </c>
      <c r="Q2597" s="45">
        <f t="shared" si="455"/>
        <v>190.345</v>
      </c>
      <c r="R2597" s="229"/>
      <c r="T2597" s="2"/>
      <c r="U2597" s="2"/>
      <c r="V2597" s="2"/>
      <c r="W2597" s="2"/>
    </row>
    <row r="2598" spans="1:23" s="5" customFormat="1" ht="45">
      <c r="A2598" s="323"/>
      <c r="B2598" s="318"/>
      <c r="C2598" s="318"/>
      <c r="D2598" s="318"/>
      <c r="E2598" s="318"/>
      <c r="F2598" s="318"/>
      <c r="G2598" s="318"/>
      <c r="H2598" s="318"/>
      <c r="I2598" s="55" t="s">
        <v>18</v>
      </c>
      <c r="J2598" s="347"/>
      <c r="K2598" s="52" t="s">
        <v>17</v>
      </c>
      <c r="L2598" s="45"/>
      <c r="M2598" s="45"/>
      <c r="N2598" s="45"/>
      <c r="O2598" s="40">
        <v>100</v>
      </c>
      <c r="P2598" s="41"/>
      <c r="Q2598" s="45">
        <f t="shared" si="455"/>
        <v>100</v>
      </c>
      <c r="R2598" s="229"/>
      <c r="T2598" s="2"/>
      <c r="U2598" s="2"/>
      <c r="V2598" s="2"/>
      <c r="W2598" s="2"/>
    </row>
    <row r="2599" spans="1:23" s="5" customFormat="1" ht="31.5">
      <c r="A2599" s="323"/>
      <c r="B2599" s="318"/>
      <c r="C2599" s="318"/>
      <c r="D2599" s="318"/>
      <c r="E2599" s="318"/>
      <c r="F2599" s="318"/>
      <c r="G2599" s="318"/>
      <c r="H2599" s="318"/>
      <c r="I2599" s="48" t="s">
        <v>253</v>
      </c>
      <c r="J2599" s="347"/>
      <c r="K2599" s="59" t="s">
        <v>192</v>
      </c>
      <c r="L2599" s="40"/>
      <c r="M2599" s="40"/>
      <c r="N2599" s="112">
        <f>SUM(N2600:N2601)</f>
        <v>0</v>
      </c>
      <c r="O2599" s="112">
        <f>SUM(O2600:O2601)</f>
        <v>32.548999999999999</v>
      </c>
      <c r="P2599" s="112">
        <f>SUM(P2600:P2601)</f>
        <v>0</v>
      </c>
      <c r="Q2599" s="42">
        <f t="shared" si="455"/>
        <v>32.548999999999999</v>
      </c>
      <c r="R2599" s="229"/>
      <c r="T2599" s="2"/>
      <c r="U2599" s="2"/>
      <c r="V2599" s="2"/>
      <c r="W2599" s="2"/>
    </row>
    <row r="2600" spans="1:23" s="5" customFormat="1" ht="22.5">
      <c r="A2600" s="323"/>
      <c r="B2600" s="318"/>
      <c r="C2600" s="318"/>
      <c r="D2600" s="318"/>
      <c r="E2600" s="318"/>
      <c r="F2600" s="318"/>
      <c r="G2600" s="318"/>
      <c r="H2600" s="318"/>
      <c r="I2600" s="55" t="s">
        <v>181</v>
      </c>
      <c r="J2600" s="347"/>
      <c r="K2600" s="52" t="s">
        <v>11</v>
      </c>
      <c r="L2600" s="45"/>
      <c r="M2600" s="45"/>
      <c r="N2600" s="45"/>
      <c r="O2600" s="40"/>
      <c r="P2600" s="40"/>
      <c r="Q2600" s="45">
        <f t="shared" si="455"/>
        <v>0</v>
      </c>
      <c r="R2600" s="229"/>
      <c r="T2600" s="2"/>
      <c r="U2600" s="2"/>
      <c r="V2600" s="2"/>
      <c r="W2600" s="2"/>
    </row>
    <row r="2601" spans="1:23" s="5" customFormat="1" ht="22.5">
      <c r="A2601" s="323"/>
      <c r="B2601" s="318"/>
      <c r="C2601" s="318"/>
      <c r="D2601" s="318"/>
      <c r="E2601" s="318"/>
      <c r="F2601" s="318"/>
      <c r="G2601" s="318"/>
      <c r="H2601" s="318"/>
      <c r="I2601" s="55" t="s">
        <v>16</v>
      </c>
      <c r="J2601" s="347"/>
      <c r="K2601" s="52" t="s">
        <v>12</v>
      </c>
      <c r="L2601" s="45"/>
      <c r="M2601" s="45"/>
      <c r="N2601" s="45"/>
      <c r="O2601" s="40">
        <v>32.548999999999999</v>
      </c>
      <c r="P2601" s="41"/>
      <c r="Q2601" s="45">
        <f t="shared" si="455"/>
        <v>32.548999999999999</v>
      </c>
      <c r="R2601" s="229"/>
      <c r="T2601" s="2"/>
      <c r="U2601" s="2"/>
      <c r="V2601" s="2"/>
      <c r="W2601" s="2"/>
    </row>
    <row r="2602" spans="1:23" s="5" customFormat="1" ht="15" customHeight="1">
      <c r="A2602" s="322">
        <v>19</v>
      </c>
      <c r="B2602" s="317" t="s">
        <v>555</v>
      </c>
      <c r="C2602" s="318"/>
      <c r="D2602" s="318"/>
      <c r="E2602" s="318"/>
      <c r="F2602" s="318"/>
      <c r="G2602" s="318"/>
      <c r="H2602" s="318"/>
      <c r="I2602" s="50" t="s">
        <v>13</v>
      </c>
      <c r="J2602" s="346">
        <v>467</v>
      </c>
      <c r="K2602" s="49"/>
      <c r="L2602" s="42"/>
      <c r="M2602" s="42"/>
      <c r="N2602" s="42">
        <f>+N2603+N2606+N2609</f>
        <v>27.5688</v>
      </c>
      <c r="O2602" s="42"/>
      <c r="P2602" s="42"/>
      <c r="Q2602" s="42">
        <f t="shared" si="455"/>
        <v>27.5688</v>
      </c>
      <c r="R2602" s="229"/>
      <c r="T2602" s="2"/>
      <c r="U2602" s="2"/>
      <c r="V2602" s="2"/>
      <c r="W2602" s="2"/>
    </row>
    <row r="2603" spans="1:23" s="5" customFormat="1" ht="52.5">
      <c r="A2603" s="323"/>
      <c r="B2603" s="318"/>
      <c r="C2603" s="318"/>
      <c r="D2603" s="318"/>
      <c r="E2603" s="318"/>
      <c r="F2603" s="318"/>
      <c r="G2603" s="318"/>
      <c r="H2603" s="318"/>
      <c r="I2603" s="48" t="s">
        <v>180</v>
      </c>
      <c r="J2603" s="347"/>
      <c r="K2603" s="59" t="s">
        <v>10</v>
      </c>
      <c r="L2603" s="40"/>
      <c r="M2603" s="40"/>
      <c r="N2603" s="112">
        <f>SUM(N2604:N2605)</f>
        <v>23.068200000000001</v>
      </c>
      <c r="O2603" s="112"/>
      <c r="P2603" s="112"/>
      <c r="Q2603" s="42">
        <f t="shared" si="455"/>
        <v>23.068200000000001</v>
      </c>
      <c r="R2603" s="229"/>
      <c r="T2603" s="2"/>
      <c r="U2603" s="2"/>
      <c r="V2603" s="2"/>
      <c r="W2603" s="2"/>
    </row>
    <row r="2604" spans="1:23" s="5" customFormat="1" ht="22.5">
      <c r="A2604" s="323"/>
      <c r="B2604" s="318"/>
      <c r="C2604" s="318"/>
      <c r="D2604" s="318"/>
      <c r="E2604" s="318"/>
      <c r="F2604" s="318"/>
      <c r="G2604" s="318"/>
      <c r="H2604" s="318"/>
      <c r="I2604" s="55" t="s">
        <v>16</v>
      </c>
      <c r="J2604" s="347"/>
      <c r="K2604" s="52" t="s">
        <v>12</v>
      </c>
      <c r="L2604" s="45"/>
      <c r="M2604" s="45"/>
      <c r="N2604" s="45">
        <v>11.0662</v>
      </c>
      <c r="O2604" s="40"/>
      <c r="P2604" s="70"/>
      <c r="Q2604" s="45">
        <f t="shared" si="455"/>
        <v>11.0662</v>
      </c>
      <c r="R2604" s="229"/>
      <c r="T2604" s="2"/>
      <c r="U2604" s="2"/>
      <c r="V2604" s="2"/>
      <c r="W2604" s="2"/>
    </row>
    <row r="2605" spans="1:23" s="5" customFormat="1" ht="45">
      <c r="A2605" s="323"/>
      <c r="B2605" s="318"/>
      <c r="C2605" s="318"/>
      <c r="D2605" s="318"/>
      <c r="E2605" s="318"/>
      <c r="F2605" s="318"/>
      <c r="G2605" s="318"/>
      <c r="H2605" s="318"/>
      <c r="I2605" s="55" t="s">
        <v>248</v>
      </c>
      <c r="J2605" s="347"/>
      <c r="K2605" s="52" t="s">
        <v>234</v>
      </c>
      <c r="L2605" s="45"/>
      <c r="M2605" s="45"/>
      <c r="N2605" s="45">
        <v>12.002000000000001</v>
      </c>
      <c r="O2605" s="40"/>
      <c r="P2605" s="41"/>
      <c r="Q2605" s="45">
        <f t="shared" si="455"/>
        <v>12.002000000000001</v>
      </c>
      <c r="R2605" s="229"/>
      <c r="T2605" s="2"/>
      <c r="U2605" s="2"/>
      <c r="V2605" s="2"/>
      <c r="W2605" s="2"/>
    </row>
    <row r="2606" spans="1:23" s="5" customFormat="1" ht="42">
      <c r="A2606" s="323"/>
      <c r="B2606" s="318"/>
      <c r="C2606" s="318"/>
      <c r="D2606" s="318"/>
      <c r="E2606" s="318"/>
      <c r="F2606" s="318"/>
      <c r="G2606" s="318"/>
      <c r="H2606" s="318"/>
      <c r="I2606" s="48" t="s">
        <v>121</v>
      </c>
      <c r="J2606" s="347"/>
      <c r="K2606" s="59" t="s">
        <v>51</v>
      </c>
      <c r="L2606" s="40"/>
      <c r="M2606" s="40"/>
      <c r="N2606" s="112">
        <f>SUM(N2607:N2608)</f>
        <v>2.0005999999999999</v>
      </c>
      <c r="O2606" s="112"/>
      <c r="P2606" s="112"/>
      <c r="Q2606" s="42">
        <f t="shared" si="455"/>
        <v>2.0005999999999999</v>
      </c>
      <c r="R2606" s="229"/>
      <c r="T2606" s="2"/>
      <c r="U2606" s="2"/>
      <c r="V2606" s="2"/>
      <c r="W2606" s="2"/>
    </row>
    <row r="2607" spans="1:23" s="5" customFormat="1" ht="22.5">
      <c r="A2607" s="323"/>
      <c r="B2607" s="318"/>
      <c r="C2607" s="318"/>
      <c r="D2607" s="318"/>
      <c r="E2607" s="318"/>
      <c r="F2607" s="318"/>
      <c r="G2607" s="318"/>
      <c r="H2607" s="318"/>
      <c r="I2607" s="134" t="s">
        <v>16</v>
      </c>
      <c r="J2607" s="347"/>
      <c r="K2607" s="52" t="s">
        <v>12</v>
      </c>
      <c r="L2607" s="45"/>
      <c r="M2607" s="45"/>
      <c r="N2607" s="45">
        <v>2</v>
      </c>
      <c r="O2607" s="40"/>
      <c r="P2607" s="70"/>
      <c r="Q2607" s="45">
        <f t="shared" si="455"/>
        <v>2</v>
      </c>
      <c r="R2607" s="229"/>
      <c r="T2607" s="2"/>
      <c r="U2607" s="2"/>
      <c r="V2607" s="2"/>
      <c r="W2607" s="2"/>
    </row>
    <row r="2608" spans="1:23" s="5" customFormat="1" ht="22.5">
      <c r="A2608" s="323"/>
      <c r="B2608" s="318"/>
      <c r="C2608" s="318"/>
      <c r="D2608" s="318"/>
      <c r="E2608" s="318"/>
      <c r="F2608" s="318"/>
      <c r="G2608" s="318"/>
      <c r="H2608" s="318"/>
      <c r="I2608" s="55" t="s">
        <v>33</v>
      </c>
      <c r="J2608" s="347"/>
      <c r="K2608" s="52" t="s">
        <v>40</v>
      </c>
      <c r="L2608" s="45"/>
      <c r="M2608" s="45"/>
      <c r="N2608" s="45">
        <v>5.9999999999999995E-4</v>
      </c>
      <c r="O2608" s="40"/>
      <c r="P2608" s="70"/>
      <c r="Q2608" s="45">
        <f t="shared" si="455"/>
        <v>5.9999999999999995E-4</v>
      </c>
      <c r="R2608" s="229"/>
      <c r="T2608" s="2"/>
      <c r="U2608" s="2"/>
      <c r="V2608" s="2"/>
      <c r="W2608" s="2"/>
    </row>
    <row r="2609" spans="1:23" s="5" customFormat="1" ht="22.5">
      <c r="A2609" s="323"/>
      <c r="B2609" s="318"/>
      <c r="C2609" s="318"/>
      <c r="D2609" s="318"/>
      <c r="E2609" s="318"/>
      <c r="F2609" s="318"/>
      <c r="G2609" s="318"/>
      <c r="H2609" s="318"/>
      <c r="I2609" s="55" t="s">
        <v>319</v>
      </c>
      <c r="J2609" s="347"/>
      <c r="K2609" s="59" t="s">
        <v>144</v>
      </c>
      <c r="L2609" s="40"/>
      <c r="M2609" s="40"/>
      <c r="N2609" s="112">
        <f t="shared" ref="N2609" si="464">N2610</f>
        <v>2.5</v>
      </c>
      <c r="O2609" s="112"/>
      <c r="P2609" s="112"/>
      <c r="Q2609" s="42">
        <f t="shared" si="455"/>
        <v>2.5</v>
      </c>
      <c r="R2609" s="229"/>
      <c r="T2609" s="2"/>
      <c r="U2609" s="2"/>
      <c r="V2609" s="2"/>
      <c r="W2609" s="2"/>
    </row>
    <row r="2610" spans="1:23" s="5" customFormat="1" ht="22.5">
      <c r="A2610" s="323"/>
      <c r="B2610" s="318"/>
      <c r="C2610" s="318"/>
      <c r="D2610" s="318"/>
      <c r="E2610" s="318"/>
      <c r="F2610" s="318"/>
      <c r="G2610" s="318"/>
      <c r="H2610" s="318"/>
      <c r="I2610" s="55" t="s">
        <v>16</v>
      </c>
      <c r="J2610" s="347"/>
      <c r="K2610" s="52" t="s">
        <v>12</v>
      </c>
      <c r="L2610" s="45"/>
      <c r="M2610" s="45"/>
      <c r="N2610" s="45">
        <v>2.5</v>
      </c>
      <c r="O2610" s="40"/>
      <c r="P2610" s="70"/>
      <c r="Q2610" s="45">
        <f t="shared" si="455"/>
        <v>2.5</v>
      </c>
      <c r="R2610" s="229"/>
      <c r="T2610" s="2"/>
      <c r="U2610" s="2"/>
      <c r="V2610" s="2"/>
      <c r="W2610" s="2"/>
    </row>
    <row r="2611" spans="1:23" s="5" customFormat="1" ht="15" customHeight="1">
      <c r="A2611" s="322">
        <v>20</v>
      </c>
      <c r="B2611" s="317" t="s">
        <v>557</v>
      </c>
      <c r="C2611" s="318"/>
      <c r="D2611" s="318"/>
      <c r="E2611" s="318"/>
      <c r="F2611" s="318"/>
      <c r="G2611" s="318"/>
      <c r="H2611" s="318"/>
      <c r="I2611" s="50" t="s">
        <v>13</v>
      </c>
      <c r="J2611" s="346">
        <v>468</v>
      </c>
      <c r="K2611" s="49"/>
      <c r="L2611" s="42"/>
      <c r="M2611" s="42"/>
      <c r="N2611" s="42">
        <f>+N2612</f>
        <v>15.228200000000001</v>
      </c>
      <c r="O2611" s="42"/>
      <c r="P2611" s="42"/>
      <c r="Q2611" s="42">
        <f t="shared" si="455"/>
        <v>15.228200000000001</v>
      </c>
      <c r="R2611" s="229"/>
      <c r="T2611" s="2"/>
      <c r="U2611" s="2"/>
      <c r="V2611" s="2"/>
      <c r="W2611" s="2"/>
    </row>
    <row r="2612" spans="1:23" s="5" customFormat="1" ht="52.5">
      <c r="A2612" s="323"/>
      <c r="B2612" s="318"/>
      <c r="C2612" s="318"/>
      <c r="D2612" s="318"/>
      <c r="E2612" s="318"/>
      <c r="F2612" s="318"/>
      <c r="G2612" s="318"/>
      <c r="H2612" s="318"/>
      <c r="I2612" s="48" t="s">
        <v>180</v>
      </c>
      <c r="J2612" s="347"/>
      <c r="K2612" s="59" t="s">
        <v>10</v>
      </c>
      <c r="L2612" s="40"/>
      <c r="M2612" s="40"/>
      <c r="N2612" s="112">
        <f>SUM(N2613:N2614)</f>
        <v>15.228200000000001</v>
      </c>
      <c r="O2612" s="112"/>
      <c r="P2612" s="112"/>
      <c r="Q2612" s="42">
        <f t="shared" si="455"/>
        <v>15.228200000000001</v>
      </c>
      <c r="R2612" s="229"/>
      <c r="T2612" s="2"/>
      <c r="U2612" s="2"/>
      <c r="V2612" s="2"/>
      <c r="W2612" s="2"/>
    </row>
    <row r="2613" spans="1:23" s="5" customFormat="1" ht="22.5">
      <c r="A2613" s="323"/>
      <c r="B2613" s="318"/>
      <c r="C2613" s="318"/>
      <c r="D2613" s="318"/>
      <c r="E2613" s="318"/>
      <c r="F2613" s="318"/>
      <c r="G2613" s="318"/>
      <c r="H2613" s="318"/>
      <c r="I2613" s="55" t="s">
        <v>16</v>
      </c>
      <c r="J2613" s="347"/>
      <c r="K2613" s="52" t="s">
        <v>12</v>
      </c>
      <c r="L2613" s="45"/>
      <c r="M2613" s="45"/>
      <c r="N2613" s="45">
        <v>6.6520999999999999</v>
      </c>
      <c r="O2613" s="40"/>
      <c r="P2613" s="70"/>
      <c r="Q2613" s="45">
        <f t="shared" si="455"/>
        <v>6.6520999999999999</v>
      </c>
      <c r="R2613" s="229"/>
      <c r="T2613" s="2"/>
      <c r="U2613" s="2"/>
      <c r="V2613" s="2"/>
      <c r="W2613" s="2"/>
    </row>
    <row r="2614" spans="1:23" s="5" customFormat="1" ht="45">
      <c r="A2614" s="323"/>
      <c r="B2614" s="318"/>
      <c r="C2614" s="318"/>
      <c r="D2614" s="318"/>
      <c r="E2614" s="318"/>
      <c r="F2614" s="318"/>
      <c r="G2614" s="318"/>
      <c r="H2614" s="318"/>
      <c r="I2614" s="55" t="s">
        <v>248</v>
      </c>
      <c r="J2614" s="347"/>
      <c r="K2614" s="52" t="s">
        <v>234</v>
      </c>
      <c r="L2614" s="45"/>
      <c r="M2614" s="45"/>
      <c r="N2614" s="45">
        <v>8.5761000000000003</v>
      </c>
      <c r="O2614" s="40"/>
      <c r="P2614" s="41"/>
      <c r="Q2614" s="45">
        <f t="shared" si="455"/>
        <v>8.5761000000000003</v>
      </c>
      <c r="R2614" s="229"/>
      <c r="T2614" s="2"/>
      <c r="U2614" s="2"/>
      <c r="V2614" s="2"/>
      <c r="W2614" s="2"/>
    </row>
    <row r="2615" spans="1:23" s="5" customFormat="1" ht="11.25" customHeight="1">
      <c r="A2615" s="322">
        <v>21</v>
      </c>
      <c r="B2615" s="317" t="s">
        <v>558</v>
      </c>
      <c r="C2615" s="318"/>
      <c r="D2615" s="318"/>
      <c r="E2615" s="318"/>
      <c r="F2615" s="318"/>
      <c r="G2615" s="318"/>
      <c r="H2615" s="318"/>
      <c r="I2615" s="50" t="s">
        <v>13</v>
      </c>
      <c r="J2615" s="343">
        <v>477</v>
      </c>
      <c r="K2615" s="49"/>
      <c r="L2615" s="45"/>
      <c r="M2615" s="45"/>
      <c r="N2615" s="45"/>
      <c r="O2615" s="42">
        <f>+O2616+O2621</f>
        <v>99.821899999999999</v>
      </c>
      <c r="P2615" s="42">
        <f>+P2616+P2621</f>
        <v>49.513199999999998</v>
      </c>
      <c r="Q2615" s="45">
        <f t="shared" si="455"/>
        <v>149.33510000000001</v>
      </c>
      <c r="R2615" s="229"/>
      <c r="T2615" s="2"/>
      <c r="U2615" s="2"/>
      <c r="V2615" s="2"/>
      <c r="W2615" s="2"/>
    </row>
    <row r="2616" spans="1:23" s="5" customFormat="1" ht="52.5">
      <c r="A2616" s="323"/>
      <c r="B2616" s="318"/>
      <c r="C2616" s="318"/>
      <c r="D2616" s="318"/>
      <c r="E2616" s="318"/>
      <c r="F2616" s="318"/>
      <c r="G2616" s="318"/>
      <c r="H2616" s="318"/>
      <c r="I2616" s="48" t="s">
        <v>320</v>
      </c>
      <c r="J2616" s="344"/>
      <c r="K2616" s="59" t="s">
        <v>10</v>
      </c>
      <c r="L2616" s="45"/>
      <c r="M2616" s="45"/>
      <c r="N2616" s="45"/>
      <c r="O2616" s="112">
        <f>SUM(O2617:O2620)</f>
        <v>98.821899999999999</v>
      </c>
      <c r="P2616" s="112">
        <f>SUM(P2617:P2620)</f>
        <v>49.513199999999998</v>
      </c>
      <c r="Q2616" s="42">
        <f t="shared" si="455"/>
        <v>148.33510000000001</v>
      </c>
      <c r="R2616" s="229"/>
      <c r="T2616" s="2"/>
      <c r="U2616" s="2"/>
      <c r="V2616" s="2"/>
      <c r="W2616" s="2"/>
    </row>
    <row r="2617" spans="1:23" s="5" customFormat="1" ht="22.5">
      <c r="A2617" s="323"/>
      <c r="B2617" s="318"/>
      <c r="C2617" s="318"/>
      <c r="D2617" s="318"/>
      <c r="E2617" s="318"/>
      <c r="F2617" s="318"/>
      <c r="G2617" s="318"/>
      <c r="H2617" s="318"/>
      <c r="I2617" s="55" t="s">
        <v>181</v>
      </c>
      <c r="J2617" s="344"/>
      <c r="K2617" s="52" t="s">
        <v>11</v>
      </c>
      <c r="L2617" s="45"/>
      <c r="M2617" s="45"/>
      <c r="N2617" s="45"/>
      <c r="O2617" s="40">
        <v>1.407</v>
      </c>
      <c r="P2617" s="41"/>
      <c r="Q2617" s="45">
        <f t="shared" si="455"/>
        <v>1.407</v>
      </c>
      <c r="R2617" s="229"/>
      <c r="T2617" s="2"/>
      <c r="U2617" s="2"/>
      <c r="V2617" s="2"/>
      <c r="W2617" s="2"/>
    </row>
    <row r="2618" spans="1:23" s="5" customFormat="1" ht="22.5">
      <c r="A2618" s="323"/>
      <c r="B2618" s="318"/>
      <c r="C2618" s="318"/>
      <c r="D2618" s="318"/>
      <c r="E2618" s="318"/>
      <c r="F2618" s="318"/>
      <c r="G2618" s="318"/>
      <c r="H2618" s="318"/>
      <c r="I2618" s="55" t="s">
        <v>16</v>
      </c>
      <c r="J2618" s="344"/>
      <c r="K2618" s="52" t="s">
        <v>12</v>
      </c>
      <c r="L2618" s="45"/>
      <c r="M2618" s="45"/>
      <c r="N2618" s="45"/>
      <c r="O2618" s="70">
        <v>42.044899999999998</v>
      </c>
      <c r="P2618" s="70">
        <v>49.513199999999998</v>
      </c>
      <c r="Q2618" s="45">
        <f t="shared" ref="Q2618:Q2699" si="465">M2618+N2618+O2618+P2618</f>
        <v>91.558099999999996</v>
      </c>
      <c r="R2618" s="229"/>
      <c r="T2618" s="2"/>
      <c r="U2618" s="2"/>
      <c r="V2618" s="2"/>
      <c r="W2618" s="2"/>
    </row>
    <row r="2619" spans="1:23" s="5" customFormat="1" ht="78.75">
      <c r="A2619" s="323"/>
      <c r="B2619" s="318"/>
      <c r="C2619" s="318"/>
      <c r="D2619" s="318"/>
      <c r="E2619" s="318"/>
      <c r="F2619" s="318"/>
      <c r="G2619" s="318"/>
      <c r="H2619" s="318"/>
      <c r="I2619" s="55" t="s">
        <v>170</v>
      </c>
      <c r="J2619" s="344"/>
      <c r="K2619" s="52" t="s">
        <v>57</v>
      </c>
      <c r="L2619" s="45"/>
      <c r="M2619" s="45"/>
      <c r="N2619" s="45"/>
      <c r="O2619" s="40">
        <v>53.396000000000001</v>
      </c>
      <c r="P2619" s="41"/>
      <c r="Q2619" s="45">
        <f t="shared" si="465"/>
        <v>53.396000000000001</v>
      </c>
      <c r="R2619" s="229"/>
      <c r="T2619" s="2"/>
      <c r="U2619" s="2"/>
      <c r="V2619" s="2"/>
      <c r="W2619" s="2"/>
    </row>
    <row r="2620" spans="1:23" s="5" customFormat="1" ht="45">
      <c r="A2620" s="323"/>
      <c r="B2620" s="318"/>
      <c r="C2620" s="318"/>
      <c r="D2620" s="318"/>
      <c r="E2620" s="318"/>
      <c r="F2620" s="318"/>
      <c r="G2620" s="318"/>
      <c r="H2620" s="318"/>
      <c r="I2620" s="55" t="s">
        <v>18</v>
      </c>
      <c r="J2620" s="344"/>
      <c r="K2620" s="52" t="s">
        <v>17</v>
      </c>
      <c r="L2620" s="45"/>
      <c r="M2620" s="45"/>
      <c r="N2620" s="45"/>
      <c r="O2620" s="40">
        <v>1.974</v>
      </c>
      <c r="P2620" s="41"/>
      <c r="Q2620" s="45">
        <f t="shared" si="465"/>
        <v>1.974</v>
      </c>
      <c r="R2620" s="229"/>
      <c r="T2620" s="2"/>
      <c r="U2620" s="2"/>
      <c r="V2620" s="2"/>
      <c r="W2620" s="2"/>
    </row>
    <row r="2621" spans="1:23" s="5" customFormat="1" ht="21">
      <c r="A2621" s="323"/>
      <c r="B2621" s="318"/>
      <c r="C2621" s="318"/>
      <c r="D2621" s="318"/>
      <c r="E2621" s="318"/>
      <c r="F2621" s="318"/>
      <c r="G2621" s="318"/>
      <c r="H2621" s="318"/>
      <c r="I2621" s="48" t="s">
        <v>29</v>
      </c>
      <c r="J2621" s="344"/>
      <c r="K2621" s="59" t="s">
        <v>30</v>
      </c>
      <c r="L2621" s="45"/>
      <c r="M2621" s="45"/>
      <c r="N2621" s="45"/>
      <c r="O2621" s="112">
        <f>O2622</f>
        <v>1</v>
      </c>
      <c r="P2621" s="112"/>
      <c r="Q2621" s="42">
        <f t="shared" si="465"/>
        <v>1</v>
      </c>
      <c r="R2621" s="229"/>
      <c r="T2621" s="2"/>
      <c r="U2621" s="2"/>
      <c r="V2621" s="2"/>
      <c r="W2621" s="2"/>
    </row>
    <row r="2622" spans="1:23" s="5" customFormat="1" ht="22.5">
      <c r="A2622" s="324"/>
      <c r="B2622" s="319"/>
      <c r="C2622" s="318"/>
      <c r="D2622" s="318"/>
      <c r="E2622" s="318"/>
      <c r="F2622" s="318"/>
      <c r="G2622" s="318"/>
      <c r="H2622" s="318"/>
      <c r="I2622" s="55" t="s">
        <v>16</v>
      </c>
      <c r="J2622" s="345"/>
      <c r="K2622" s="52" t="s">
        <v>12</v>
      </c>
      <c r="L2622" s="45"/>
      <c r="M2622" s="45"/>
      <c r="N2622" s="45"/>
      <c r="O2622" s="40">
        <v>1</v>
      </c>
      <c r="P2622" s="41"/>
      <c r="Q2622" s="45">
        <f t="shared" si="465"/>
        <v>1</v>
      </c>
      <c r="R2622" s="229"/>
      <c r="T2622" s="2"/>
      <c r="U2622" s="2"/>
      <c r="V2622" s="2"/>
      <c r="W2622" s="2"/>
    </row>
    <row r="2623" spans="1:23" s="5" customFormat="1" ht="11.25" customHeight="1">
      <c r="A2623" s="322">
        <v>22</v>
      </c>
      <c r="B2623" s="317" t="s">
        <v>559</v>
      </c>
      <c r="C2623" s="318"/>
      <c r="D2623" s="318"/>
      <c r="E2623" s="318"/>
      <c r="F2623" s="318"/>
      <c r="G2623" s="318"/>
      <c r="H2623" s="318"/>
      <c r="I2623" s="50" t="s">
        <v>13</v>
      </c>
      <c r="J2623" s="343">
        <v>462</v>
      </c>
      <c r="K2623" s="49"/>
      <c r="L2623" s="42"/>
      <c r="M2623" s="42"/>
      <c r="N2623" s="42">
        <f>+N2624+N2627</f>
        <v>335.11450000000002</v>
      </c>
      <c r="O2623" s="42"/>
      <c r="P2623" s="42"/>
      <c r="Q2623" s="42">
        <f t="shared" si="465"/>
        <v>335.11450000000002</v>
      </c>
      <c r="R2623" s="229"/>
      <c r="T2623" s="2"/>
      <c r="U2623" s="2"/>
      <c r="V2623" s="2"/>
      <c r="W2623" s="2"/>
    </row>
    <row r="2624" spans="1:23" s="5" customFormat="1" ht="52.5">
      <c r="A2624" s="323"/>
      <c r="B2624" s="318"/>
      <c r="C2624" s="318"/>
      <c r="D2624" s="318"/>
      <c r="E2624" s="318"/>
      <c r="F2624" s="318"/>
      <c r="G2624" s="318"/>
      <c r="H2624" s="318"/>
      <c r="I2624" s="48" t="s">
        <v>320</v>
      </c>
      <c r="J2624" s="344"/>
      <c r="K2624" s="59" t="s">
        <v>10</v>
      </c>
      <c r="L2624" s="40"/>
      <c r="M2624" s="40"/>
      <c r="N2624" s="112">
        <f>SUM(N2625:N2626)</f>
        <v>109.11450000000001</v>
      </c>
      <c r="O2624" s="112"/>
      <c r="P2624" s="112"/>
      <c r="Q2624" s="42">
        <f t="shared" si="465"/>
        <v>109.11450000000001</v>
      </c>
      <c r="R2624" s="229"/>
      <c r="T2624" s="2"/>
      <c r="U2624" s="2"/>
      <c r="V2624" s="2"/>
      <c r="W2624" s="2"/>
    </row>
    <row r="2625" spans="1:23" s="5" customFormat="1" ht="22.5">
      <c r="A2625" s="323"/>
      <c r="B2625" s="318"/>
      <c r="C2625" s="318"/>
      <c r="D2625" s="318"/>
      <c r="E2625" s="318"/>
      <c r="F2625" s="318"/>
      <c r="G2625" s="318"/>
      <c r="H2625" s="318"/>
      <c r="I2625" s="55" t="s">
        <v>16</v>
      </c>
      <c r="J2625" s="344"/>
      <c r="K2625" s="52" t="s">
        <v>12</v>
      </c>
      <c r="L2625" s="45"/>
      <c r="M2625" s="45"/>
      <c r="N2625" s="45">
        <v>87.417500000000004</v>
      </c>
      <c r="O2625" s="70"/>
      <c r="P2625" s="70"/>
      <c r="Q2625" s="45">
        <f t="shared" si="465"/>
        <v>87.417500000000004</v>
      </c>
      <c r="R2625" s="229"/>
      <c r="T2625" s="2"/>
      <c r="U2625" s="2"/>
      <c r="V2625" s="2"/>
      <c r="W2625" s="2"/>
    </row>
    <row r="2626" spans="1:23" s="5" customFormat="1" ht="78.75">
      <c r="A2626" s="323"/>
      <c r="B2626" s="318"/>
      <c r="C2626" s="318"/>
      <c r="D2626" s="318"/>
      <c r="E2626" s="318"/>
      <c r="F2626" s="318"/>
      <c r="G2626" s="318"/>
      <c r="H2626" s="318"/>
      <c r="I2626" s="55" t="s">
        <v>170</v>
      </c>
      <c r="J2626" s="344"/>
      <c r="K2626" s="52" t="s">
        <v>57</v>
      </c>
      <c r="L2626" s="45"/>
      <c r="M2626" s="45"/>
      <c r="N2626" s="45">
        <v>21.696999999999999</v>
      </c>
      <c r="O2626" s="40"/>
      <c r="P2626" s="41"/>
      <c r="Q2626" s="45">
        <f t="shared" si="465"/>
        <v>21.696999999999999</v>
      </c>
      <c r="R2626" s="229"/>
      <c r="T2626" s="2"/>
      <c r="U2626" s="2"/>
      <c r="V2626" s="2"/>
      <c r="W2626" s="2"/>
    </row>
    <row r="2627" spans="1:23" s="5" customFormat="1" ht="21">
      <c r="A2627" s="323"/>
      <c r="B2627" s="318"/>
      <c r="C2627" s="318"/>
      <c r="D2627" s="318"/>
      <c r="E2627" s="318"/>
      <c r="F2627" s="318"/>
      <c r="G2627" s="318"/>
      <c r="H2627" s="318"/>
      <c r="I2627" s="48" t="s">
        <v>29</v>
      </c>
      <c r="J2627" s="344"/>
      <c r="K2627" s="59" t="s">
        <v>44</v>
      </c>
      <c r="L2627" s="40"/>
      <c r="M2627" s="40"/>
      <c r="N2627" s="112">
        <f t="shared" ref="N2627" si="466">N2628</f>
        <v>226</v>
      </c>
      <c r="O2627" s="112"/>
      <c r="P2627" s="112"/>
      <c r="Q2627" s="42">
        <f t="shared" si="465"/>
        <v>226</v>
      </c>
      <c r="R2627" s="229"/>
      <c r="T2627" s="2"/>
      <c r="U2627" s="2"/>
      <c r="V2627" s="2"/>
      <c r="W2627" s="2"/>
    </row>
    <row r="2628" spans="1:23" s="5" customFormat="1" ht="22.5">
      <c r="A2628" s="324"/>
      <c r="B2628" s="319"/>
      <c r="C2628" s="318"/>
      <c r="D2628" s="318"/>
      <c r="E2628" s="318"/>
      <c r="F2628" s="318"/>
      <c r="G2628" s="318"/>
      <c r="H2628" s="318"/>
      <c r="I2628" s="55" t="s">
        <v>16</v>
      </c>
      <c r="J2628" s="345"/>
      <c r="K2628" s="52" t="s">
        <v>12</v>
      </c>
      <c r="L2628" s="45"/>
      <c r="M2628" s="45"/>
      <c r="N2628" s="45">
        <v>226</v>
      </c>
      <c r="O2628" s="40"/>
      <c r="P2628" s="41"/>
      <c r="Q2628" s="45">
        <f t="shared" si="465"/>
        <v>226</v>
      </c>
      <c r="R2628" s="229"/>
      <c r="T2628" s="2"/>
      <c r="U2628" s="2"/>
      <c r="V2628" s="2"/>
      <c r="W2628" s="2"/>
    </row>
    <row r="2629" spans="1:23" s="5" customFormat="1" ht="11.25" customHeight="1">
      <c r="A2629" s="322">
        <v>23</v>
      </c>
      <c r="B2629" s="317" t="s">
        <v>560</v>
      </c>
      <c r="C2629" s="318"/>
      <c r="D2629" s="318"/>
      <c r="E2629" s="318"/>
      <c r="F2629" s="318"/>
      <c r="G2629" s="318"/>
      <c r="H2629" s="318"/>
      <c r="I2629" s="50" t="s">
        <v>13</v>
      </c>
      <c r="J2629" s="343">
        <v>463</v>
      </c>
      <c r="K2629" s="49"/>
      <c r="L2629" s="42"/>
      <c r="M2629" s="42"/>
      <c r="N2629" s="42">
        <f>+N2630</f>
        <v>28.765999999999998</v>
      </c>
      <c r="O2629" s="42"/>
      <c r="P2629" s="42"/>
      <c r="Q2629" s="42">
        <f t="shared" si="465"/>
        <v>28.765999999999998</v>
      </c>
      <c r="R2629" s="229"/>
      <c r="T2629" s="2"/>
      <c r="U2629" s="2"/>
      <c r="V2629" s="2"/>
      <c r="W2629" s="2"/>
    </row>
    <row r="2630" spans="1:23" s="5" customFormat="1" ht="52.5">
      <c r="A2630" s="323"/>
      <c r="B2630" s="318"/>
      <c r="C2630" s="318"/>
      <c r="D2630" s="318"/>
      <c r="E2630" s="318"/>
      <c r="F2630" s="318"/>
      <c r="G2630" s="318"/>
      <c r="H2630" s="318"/>
      <c r="I2630" s="48" t="s">
        <v>320</v>
      </c>
      <c r="J2630" s="344"/>
      <c r="K2630" s="59" t="s">
        <v>10</v>
      </c>
      <c r="L2630" s="40"/>
      <c r="M2630" s="40"/>
      <c r="N2630" s="112">
        <f>SUM(N2631:N2633)</f>
        <v>28.765999999999998</v>
      </c>
      <c r="O2630" s="40"/>
      <c r="P2630" s="40"/>
      <c r="Q2630" s="42">
        <f t="shared" si="465"/>
        <v>28.765999999999998</v>
      </c>
      <c r="R2630" s="229"/>
      <c r="T2630" s="2"/>
      <c r="U2630" s="2"/>
      <c r="V2630" s="2"/>
      <c r="W2630" s="2"/>
    </row>
    <row r="2631" spans="1:23" s="5" customFormat="1" ht="22.5">
      <c r="A2631" s="323"/>
      <c r="B2631" s="318"/>
      <c r="C2631" s="318"/>
      <c r="D2631" s="318"/>
      <c r="E2631" s="318"/>
      <c r="F2631" s="318"/>
      <c r="G2631" s="318"/>
      <c r="H2631" s="318"/>
      <c r="I2631" s="55" t="s">
        <v>181</v>
      </c>
      <c r="J2631" s="344"/>
      <c r="K2631" s="52" t="s">
        <v>11</v>
      </c>
      <c r="L2631" s="45"/>
      <c r="M2631" s="45"/>
      <c r="N2631" s="45"/>
      <c r="O2631" s="40"/>
      <c r="P2631" s="41"/>
      <c r="Q2631" s="45">
        <f t="shared" si="465"/>
        <v>0</v>
      </c>
      <c r="R2631" s="229"/>
      <c r="T2631" s="2"/>
      <c r="U2631" s="2"/>
      <c r="V2631" s="2"/>
      <c r="W2631" s="2"/>
    </row>
    <row r="2632" spans="1:23" s="5" customFormat="1" ht="22.5">
      <c r="A2632" s="323"/>
      <c r="B2632" s="318"/>
      <c r="C2632" s="318"/>
      <c r="D2632" s="318"/>
      <c r="E2632" s="318"/>
      <c r="F2632" s="318"/>
      <c r="G2632" s="318"/>
      <c r="H2632" s="318"/>
      <c r="I2632" s="55" t="s">
        <v>16</v>
      </c>
      <c r="J2632" s="344"/>
      <c r="K2632" s="52" t="s">
        <v>12</v>
      </c>
      <c r="L2632" s="45"/>
      <c r="M2632" s="45"/>
      <c r="N2632" s="45">
        <v>15.420999999999999</v>
      </c>
      <c r="O2632" s="70"/>
      <c r="P2632" s="70"/>
      <c r="Q2632" s="45">
        <f t="shared" si="465"/>
        <v>15.420999999999999</v>
      </c>
      <c r="R2632" s="229"/>
      <c r="T2632" s="2"/>
      <c r="U2632" s="2"/>
      <c r="V2632" s="2"/>
      <c r="W2632" s="2"/>
    </row>
    <row r="2633" spans="1:23" s="5" customFormat="1" ht="78.75">
      <c r="A2633" s="323"/>
      <c r="B2633" s="318"/>
      <c r="C2633" s="318"/>
      <c r="D2633" s="318"/>
      <c r="E2633" s="318"/>
      <c r="F2633" s="318"/>
      <c r="G2633" s="318"/>
      <c r="H2633" s="318"/>
      <c r="I2633" s="55" t="s">
        <v>170</v>
      </c>
      <c r="J2633" s="344"/>
      <c r="K2633" s="52" t="s">
        <v>57</v>
      </c>
      <c r="L2633" s="45"/>
      <c r="M2633" s="45"/>
      <c r="N2633" s="45">
        <v>13.345000000000001</v>
      </c>
      <c r="O2633" s="40"/>
      <c r="P2633" s="41"/>
      <c r="Q2633" s="45">
        <f t="shared" si="465"/>
        <v>13.345000000000001</v>
      </c>
      <c r="R2633" s="229"/>
      <c r="T2633" s="2"/>
      <c r="U2633" s="2"/>
      <c r="V2633" s="2"/>
      <c r="W2633" s="2"/>
    </row>
    <row r="2634" spans="1:23" s="5" customFormat="1" ht="15" customHeight="1">
      <c r="A2634" s="322">
        <v>24</v>
      </c>
      <c r="B2634" s="317" t="s">
        <v>321</v>
      </c>
      <c r="C2634" s="318"/>
      <c r="D2634" s="318"/>
      <c r="E2634" s="318"/>
      <c r="F2634" s="318"/>
      <c r="G2634" s="318"/>
      <c r="H2634" s="318"/>
      <c r="I2634" s="50" t="s">
        <v>13</v>
      </c>
      <c r="J2634" s="322">
        <v>124</v>
      </c>
      <c r="K2634" s="49"/>
      <c r="L2634" s="42"/>
      <c r="M2634" s="42"/>
      <c r="N2634" s="42">
        <f>+N2635+N2641+N2644+N2647+N2649+N2652+N2655+N2657</f>
        <v>242.23320000000001</v>
      </c>
      <c r="O2634" s="42">
        <f t="shared" ref="O2634:P2634" si="467">+O2635+O2641+O2644+O2647+O2649+O2652+O2655+O2657</f>
        <v>31711.284</v>
      </c>
      <c r="P2634" s="42">
        <f t="shared" si="467"/>
        <v>19008.336500000001</v>
      </c>
      <c r="Q2634" s="42">
        <f t="shared" si="465"/>
        <v>50961.8537</v>
      </c>
      <c r="R2634" s="229"/>
      <c r="T2634" s="2"/>
      <c r="U2634" s="2"/>
      <c r="V2634" s="2"/>
      <c r="W2634" s="2"/>
    </row>
    <row r="2635" spans="1:23" s="5" customFormat="1" ht="45">
      <c r="A2635" s="323"/>
      <c r="B2635" s="318"/>
      <c r="C2635" s="318"/>
      <c r="D2635" s="318"/>
      <c r="E2635" s="318"/>
      <c r="F2635" s="318"/>
      <c r="G2635" s="318"/>
      <c r="H2635" s="318"/>
      <c r="I2635" s="57" t="s">
        <v>193</v>
      </c>
      <c r="J2635" s="323"/>
      <c r="K2635" s="76" t="s">
        <v>10</v>
      </c>
      <c r="L2635" s="40"/>
      <c r="M2635" s="40"/>
      <c r="N2635" s="112">
        <f t="shared" ref="N2635" si="468">SUM(N2636:N2640)</f>
        <v>93.595200000000006</v>
      </c>
      <c r="O2635" s="112">
        <f>SUM(O2636:O2640)</f>
        <v>119.485</v>
      </c>
      <c r="P2635" s="112">
        <f>SUM(P2636:P2640)</f>
        <v>72.88</v>
      </c>
      <c r="Q2635" s="42">
        <f t="shared" si="465"/>
        <v>285.96019999999999</v>
      </c>
      <c r="R2635" s="229"/>
      <c r="T2635" s="2"/>
      <c r="U2635" s="2"/>
      <c r="V2635" s="2"/>
      <c r="W2635" s="2"/>
    </row>
    <row r="2636" spans="1:23" s="5" customFormat="1" ht="22.5">
      <c r="A2636" s="323"/>
      <c r="B2636" s="318"/>
      <c r="C2636" s="318"/>
      <c r="D2636" s="318"/>
      <c r="E2636" s="318"/>
      <c r="F2636" s="318"/>
      <c r="G2636" s="318"/>
      <c r="H2636" s="318"/>
      <c r="I2636" s="57" t="s">
        <v>181</v>
      </c>
      <c r="J2636" s="323"/>
      <c r="K2636" s="75" t="s">
        <v>11</v>
      </c>
      <c r="L2636" s="13"/>
      <c r="M2636" s="13"/>
      <c r="N2636" s="13"/>
      <c r="O2636" s="40">
        <v>1.615</v>
      </c>
      <c r="P2636" s="41"/>
      <c r="Q2636" s="45">
        <f t="shared" si="465"/>
        <v>1.615</v>
      </c>
      <c r="R2636" s="229"/>
      <c r="T2636" s="2"/>
      <c r="U2636" s="2"/>
      <c r="V2636" s="2"/>
      <c r="W2636" s="2"/>
    </row>
    <row r="2637" spans="1:23" s="5" customFormat="1" ht="22.5">
      <c r="A2637" s="323"/>
      <c r="B2637" s="318"/>
      <c r="C2637" s="318"/>
      <c r="D2637" s="318"/>
      <c r="E2637" s="318"/>
      <c r="F2637" s="318"/>
      <c r="G2637" s="318"/>
      <c r="H2637" s="318"/>
      <c r="I2637" s="57" t="s">
        <v>16</v>
      </c>
      <c r="J2637" s="323"/>
      <c r="K2637" s="75" t="s">
        <v>12</v>
      </c>
      <c r="L2637" s="13"/>
      <c r="M2637" s="13"/>
      <c r="N2637" s="13">
        <v>57.455199999999998</v>
      </c>
      <c r="O2637" s="40">
        <v>54.151000000000003</v>
      </c>
      <c r="P2637" s="70">
        <v>54.548999999999999</v>
      </c>
      <c r="Q2637" s="45">
        <f t="shared" si="465"/>
        <v>166.15520000000001</v>
      </c>
      <c r="R2637" s="229"/>
      <c r="T2637" s="2"/>
      <c r="U2637" s="2"/>
      <c r="V2637" s="2"/>
      <c r="W2637" s="2"/>
    </row>
    <row r="2638" spans="1:23" s="5" customFormat="1" ht="22.5">
      <c r="A2638" s="323"/>
      <c r="B2638" s="318"/>
      <c r="C2638" s="318"/>
      <c r="D2638" s="318"/>
      <c r="E2638" s="318"/>
      <c r="F2638" s="318"/>
      <c r="G2638" s="318"/>
      <c r="H2638" s="318"/>
      <c r="I2638" s="57" t="s">
        <v>322</v>
      </c>
      <c r="J2638" s="323"/>
      <c r="K2638" s="75" t="s">
        <v>207</v>
      </c>
      <c r="L2638" s="13"/>
      <c r="M2638" s="13"/>
      <c r="N2638" s="13">
        <v>36.14</v>
      </c>
      <c r="O2638" s="40">
        <v>25.045000000000002</v>
      </c>
      <c r="P2638" s="70">
        <v>18.331</v>
      </c>
      <c r="Q2638" s="45">
        <f t="shared" si="465"/>
        <v>79.516000000000005</v>
      </c>
      <c r="R2638" s="229"/>
      <c r="T2638" s="2"/>
      <c r="U2638" s="2"/>
      <c r="V2638" s="2"/>
      <c r="W2638" s="2"/>
    </row>
    <row r="2639" spans="1:23" s="5" customFormat="1" ht="45">
      <c r="A2639" s="323"/>
      <c r="B2639" s="318"/>
      <c r="C2639" s="318"/>
      <c r="D2639" s="318"/>
      <c r="E2639" s="318"/>
      <c r="F2639" s="318"/>
      <c r="G2639" s="318"/>
      <c r="H2639" s="318"/>
      <c r="I2639" s="57" t="s">
        <v>27</v>
      </c>
      <c r="J2639" s="323"/>
      <c r="K2639" s="75" t="s">
        <v>28</v>
      </c>
      <c r="L2639" s="13"/>
      <c r="M2639" s="13"/>
      <c r="N2639" s="13"/>
      <c r="O2639" s="40">
        <v>36.414999999999999</v>
      </c>
      <c r="P2639" s="41"/>
      <c r="Q2639" s="45">
        <f t="shared" si="465"/>
        <v>36.414999999999999</v>
      </c>
      <c r="R2639" s="229"/>
      <c r="T2639" s="2"/>
      <c r="U2639" s="2"/>
      <c r="V2639" s="2"/>
      <c r="W2639" s="2"/>
    </row>
    <row r="2640" spans="1:23" s="5" customFormat="1" ht="45">
      <c r="A2640" s="323"/>
      <c r="B2640" s="318"/>
      <c r="C2640" s="318"/>
      <c r="D2640" s="318"/>
      <c r="E2640" s="318"/>
      <c r="F2640" s="318"/>
      <c r="G2640" s="318"/>
      <c r="H2640" s="318"/>
      <c r="I2640" s="57" t="s">
        <v>18</v>
      </c>
      <c r="J2640" s="323"/>
      <c r="K2640" s="75" t="s">
        <v>17</v>
      </c>
      <c r="L2640" s="13"/>
      <c r="M2640" s="13"/>
      <c r="N2640" s="13"/>
      <c r="O2640" s="40">
        <v>2.2589999999999999</v>
      </c>
      <c r="P2640" s="41"/>
      <c r="Q2640" s="45">
        <f t="shared" si="465"/>
        <v>2.2589999999999999</v>
      </c>
      <c r="R2640" s="229"/>
      <c r="T2640" s="2"/>
      <c r="U2640" s="2"/>
      <c r="V2640" s="2"/>
      <c r="W2640" s="2"/>
    </row>
    <row r="2641" spans="1:23" s="5" customFormat="1" ht="21">
      <c r="A2641" s="323"/>
      <c r="B2641" s="318"/>
      <c r="C2641" s="318"/>
      <c r="D2641" s="318"/>
      <c r="E2641" s="318"/>
      <c r="F2641" s="318"/>
      <c r="G2641" s="318"/>
      <c r="H2641" s="318"/>
      <c r="I2641" s="253" t="s">
        <v>194</v>
      </c>
      <c r="J2641" s="323"/>
      <c r="K2641" s="76" t="s">
        <v>52</v>
      </c>
      <c r="L2641" s="40"/>
      <c r="M2641" s="40"/>
      <c r="N2641" s="112">
        <f t="shared" ref="N2641" si="469">SUM(N2642:N2643)</f>
        <v>44.411999999999999</v>
      </c>
      <c r="O2641" s="112">
        <f>SUM(O2642:O2643)</f>
        <v>100.09050000000001</v>
      </c>
      <c r="P2641" s="112">
        <f>SUM(P2642:P2643)</f>
        <v>44.923999999999999</v>
      </c>
      <c r="Q2641" s="42">
        <f t="shared" si="465"/>
        <v>189.4265</v>
      </c>
      <c r="R2641" s="229"/>
      <c r="T2641" s="2"/>
      <c r="U2641" s="2"/>
      <c r="V2641" s="2"/>
      <c r="W2641" s="2"/>
    </row>
    <row r="2642" spans="1:23" s="5" customFormat="1" ht="22.5">
      <c r="A2642" s="323"/>
      <c r="B2642" s="318"/>
      <c r="C2642" s="318"/>
      <c r="D2642" s="318"/>
      <c r="E2642" s="318"/>
      <c r="F2642" s="318"/>
      <c r="G2642" s="318"/>
      <c r="H2642" s="318"/>
      <c r="I2642" s="57" t="s">
        <v>16</v>
      </c>
      <c r="J2642" s="323"/>
      <c r="K2642" s="75" t="s">
        <v>12</v>
      </c>
      <c r="L2642" s="13"/>
      <c r="M2642" s="13"/>
      <c r="N2642" s="13">
        <v>8.4320000000000004</v>
      </c>
      <c r="O2642" s="40">
        <v>15.51</v>
      </c>
      <c r="P2642" s="70">
        <v>44.923999999999999</v>
      </c>
      <c r="Q2642" s="45">
        <f t="shared" si="465"/>
        <v>68.866</v>
      </c>
      <c r="R2642" s="229"/>
      <c r="T2642" s="2"/>
      <c r="U2642" s="2"/>
      <c r="V2642" s="2"/>
      <c r="W2642" s="2"/>
    </row>
    <row r="2643" spans="1:23" s="5" customFormat="1" ht="33.75">
      <c r="A2643" s="323"/>
      <c r="B2643" s="318"/>
      <c r="C2643" s="318"/>
      <c r="D2643" s="318"/>
      <c r="E2643" s="318"/>
      <c r="F2643" s="318"/>
      <c r="G2643" s="318"/>
      <c r="H2643" s="318"/>
      <c r="I2643" s="57" t="s">
        <v>201</v>
      </c>
      <c r="J2643" s="323"/>
      <c r="K2643" s="75" t="s">
        <v>207</v>
      </c>
      <c r="L2643" s="13"/>
      <c r="M2643" s="13"/>
      <c r="N2643" s="13">
        <v>35.979999999999997</v>
      </c>
      <c r="O2643" s="70">
        <v>84.580500000000001</v>
      </c>
      <c r="P2643" s="41"/>
      <c r="Q2643" s="45">
        <f t="shared" si="465"/>
        <v>120.56049999999999</v>
      </c>
      <c r="R2643" s="229"/>
      <c r="T2643" s="2"/>
      <c r="U2643" s="2"/>
      <c r="V2643" s="2"/>
      <c r="W2643" s="2"/>
    </row>
    <row r="2644" spans="1:23" s="5" customFormat="1" ht="21">
      <c r="A2644" s="323"/>
      <c r="B2644" s="318"/>
      <c r="C2644" s="318"/>
      <c r="D2644" s="318"/>
      <c r="E2644" s="318"/>
      <c r="F2644" s="318"/>
      <c r="G2644" s="318"/>
      <c r="H2644" s="318"/>
      <c r="I2644" s="253" t="s">
        <v>195</v>
      </c>
      <c r="J2644" s="323"/>
      <c r="K2644" s="76" t="s">
        <v>46</v>
      </c>
      <c r="L2644" s="40"/>
      <c r="M2644" s="40"/>
      <c r="N2644" s="112">
        <f t="shared" ref="N2644" si="470">SUM(N2645:N2646)</f>
        <v>31.111000000000001</v>
      </c>
      <c r="O2644" s="112">
        <f>SUM(O2645:O2646)</f>
        <v>31309.9</v>
      </c>
      <c r="P2644" s="112">
        <f>SUM(P2645:P2646)</f>
        <v>18796</v>
      </c>
      <c r="Q2644" s="42">
        <f t="shared" si="465"/>
        <v>50137.010999999999</v>
      </c>
      <c r="R2644" s="229"/>
      <c r="T2644" s="2"/>
      <c r="U2644" s="2"/>
      <c r="V2644" s="2"/>
      <c r="W2644" s="2"/>
    </row>
    <row r="2645" spans="1:23" s="5" customFormat="1" ht="22.5">
      <c r="A2645" s="323"/>
      <c r="B2645" s="318"/>
      <c r="C2645" s="318"/>
      <c r="D2645" s="318"/>
      <c r="E2645" s="318"/>
      <c r="F2645" s="318"/>
      <c r="G2645" s="318"/>
      <c r="H2645" s="318"/>
      <c r="I2645" s="57" t="s">
        <v>16</v>
      </c>
      <c r="J2645" s="323"/>
      <c r="K2645" s="75" t="s">
        <v>12</v>
      </c>
      <c r="L2645" s="13"/>
      <c r="M2645" s="13"/>
      <c r="N2645" s="13">
        <v>4.1189999999999998</v>
      </c>
      <c r="O2645" s="70">
        <v>17309.900000000001</v>
      </c>
      <c r="P2645" s="70">
        <v>18796</v>
      </c>
      <c r="Q2645" s="45">
        <f t="shared" si="465"/>
        <v>36110.019</v>
      </c>
      <c r="R2645" s="229"/>
      <c r="T2645" s="2"/>
      <c r="U2645" s="2"/>
      <c r="V2645" s="2"/>
      <c r="W2645" s="2"/>
    </row>
    <row r="2646" spans="1:23" s="5" customFormat="1" ht="33.75">
      <c r="A2646" s="323"/>
      <c r="B2646" s="318"/>
      <c r="C2646" s="318"/>
      <c r="D2646" s="318"/>
      <c r="E2646" s="318"/>
      <c r="F2646" s="318"/>
      <c r="G2646" s="318"/>
      <c r="H2646" s="318"/>
      <c r="I2646" s="57" t="s">
        <v>201</v>
      </c>
      <c r="J2646" s="323"/>
      <c r="K2646" s="75" t="s">
        <v>207</v>
      </c>
      <c r="L2646" s="13"/>
      <c r="M2646" s="13"/>
      <c r="N2646" s="13">
        <v>26.992000000000001</v>
      </c>
      <c r="O2646" s="40">
        <v>14000</v>
      </c>
      <c r="P2646" s="41"/>
      <c r="Q2646" s="45">
        <f t="shared" si="465"/>
        <v>14026.992</v>
      </c>
      <c r="R2646" s="229"/>
      <c r="T2646" s="2"/>
      <c r="U2646" s="2"/>
      <c r="V2646" s="2"/>
      <c r="W2646" s="2"/>
    </row>
    <row r="2647" spans="1:23" s="5" customFormat="1" ht="31.5">
      <c r="A2647" s="323"/>
      <c r="B2647" s="318"/>
      <c r="C2647" s="318"/>
      <c r="D2647" s="318"/>
      <c r="E2647" s="318"/>
      <c r="F2647" s="318"/>
      <c r="G2647" s="318"/>
      <c r="H2647" s="318"/>
      <c r="I2647" s="254" t="s">
        <v>210</v>
      </c>
      <c r="J2647" s="323"/>
      <c r="K2647" s="76" t="s">
        <v>82</v>
      </c>
      <c r="L2647" s="40"/>
      <c r="M2647" s="40"/>
      <c r="N2647" s="112">
        <f t="shared" ref="N2647" si="471">N2648</f>
        <v>0.24099999999999999</v>
      </c>
      <c r="O2647" s="112"/>
      <c r="P2647" s="112"/>
      <c r="Q2647" s="42">
        <f t="shared" si="465"/>
        <v>0.24099999999999999</v>
      </c>
      <c r="R2647" s="229"/>
      <c r="T2647" s="2"/>
      <c r="U2647" s="2"/>
      <c r="V2647" s="2"/>
      <c r="W2647" s="2"/>
    </row>
    <row r="2648" spans="1:23" s="5" customFormat="1" ht="22.5">
      <c r="A2648" s="323"/>
      <c r="B2648" s="318"/>
      <c r="C2648" s="318"/>
      <c r="D2648" s="318"/>
      <c r="E2648" s="318"/>
      <c r="F2648" s="318"/>
      <c r="G2648" s="318"/>
      <c r="H2648" s="318"/>
      <c r="I2648" s="57" t="s">
        <v>16</v>
      </c>
      <c r="J2648" s="323"/>
      <c r="K2648" s="75" t="s">
        <v>12</v>
      </c>
      <c r="L2648" s="13"/>
      <c r="M2648" s="13"/>
      <c r="N2648" s="13">
        <v>0.24099999999999999</v>
      </c>
      <c r="O2648" s="40"/>
      <c r="P2648" s="70"/>
      <c r="Q2648" s="45">
        <f t="shared" si="465"/>
        <v>0.24099999999999999</v>
      </c>
      <c r="R2648" s="229"/>
      <c r="T2648" s="2"/>
      <c r="U2648" s="2"/>
      <c r="V2648" s="2"/>
      <c r="W2648" s="2"/>
    </row>
    <row r="2649" spans="1:23" s="5" customFormat="1" ht="21">
      <c r="A2649" s="323"/>
      <c r="B2649" s="318"/>
      <c r="C2649" s="318"/>
      <c r="D2649" s="318"/>
      <c r="E2649" s="318"/>
      <c r="F2649" s="318"/>
      <c r="G2649" s="318"/>
      <c r="H2649" s="318"/>
      <c r="I2649" s="253" t="s">
        <v>196</v>
      </c>
      <c r="J2649" s="323"/>
      <c r="K2649" s="76" t="s">
        <v>11</v>
      </c>
      <c r="L2649" s="40"/>
      <c r="M2649" s="40"/>
      <c r="N2649" s="40">
        <f t="shared" ref="N2649" si="472">SUM(N2650:N2651)</f>
        <v>72.873999999999995</v>
      </c>
      <c r="O2649" s="112">
        <f>SUM(O2650:O2651)</f>
        <v>80.421000000000006</v>
      </c>
      <c r="P2649" s="112">
        <f>SUM(P2650:P2651)</f>
        <v>86.437599999999989</v>
      </c>
      <c r="Q2649" s="42">
        <f t="shared" si="465"/>
        <v>239.73259999999999</v>
      </c>
      <c r="R2649" s="229"/>
      <c r="T2649" s="2"/>
      <c r="U2649" s="2"/>
      <c r="V2649" s="2"/>
      <c r="W2649" s="2"/>
    </row>
    <row r="2650" spans="1:23" s="5" customFormat="1" ht="22.5">
      <c r="A2650" s="323"/>
      <c r="B2650" s="318"/>
      <c r="C2650" s="318"/>
      <c r="D2650" s="318"/>
      <c r="E2650" s="318"/>
      <c r="F2650" s="318"/>
      <c r="G2650" s="318"/>
      <c r="H2650" s="318"/>
      <c r="I2650" s="57" t="s">
        <v>16</v>
      </c>
      <c r="J2650" s="323"/>
      <c r="K2650" s="75" t="s">
        <v>12</v>
      </c>
      <c r="L2650" s="13"/>
      <c r="M2650" s="13"/>
      <c r="N2650" s="13">
        <v>14.125999999999999</v>
      </c>
      <c r="O2650" s="40">
        <v>11</v>
      </c>
      <c r="P2650" s="70">
        <v>10.35</v>
      </c>
      <c r="Q2650" s="45">
        <f t="shared" si="465"/>
        <v>35.475999999999999</v>
      </c>
      <c r="R2650" s="229"/>
      <c r="T2650" s="2"/>
      <c r="U2650" s="2"/>
      <c r="V2650" s="2"/>
      <c r="W2650" s="2"/>
    </row>
    <row r="2651" spans="1:23" s="5" customFormat="1" ht="33.75">
      <c r="A2651" s="323"/>
      <c r="B2651" s="318"/>
      <c r="C2651" s="318"/>
      <c r="D2651" s="318"/>
      <c r="E2651" s="318"/>
      <c r="F2651" s="318"/>
      <c r="G2651" s="318"/>
      <c r="H2651" s="318"/>
      <c r="I2651" s="57" t="s">
        <v>201</v>
      </c>
      <c r="J2651" s="323"/>
      <c r="K2651" s="75" t="s">
        <v>207</v>
      </c>
      <c r="L2651" s="13"/>
      <c r="M2651" s="13"/>
      <c r="N2651" s="13">
        <v>58.747999999999998</v>
      </c>
      <c r="O2651" s="40">
        <v>69.421000000000006</v>
      </c>
      <c r="P2651" s="70">
        <v>76.087599999999995</v>
      </c>
      <c r="Q2651" s="45">
        <f t="shared" si="465"/>
        <v>204.25659999999999</v>
      </c>
      <c r="R2651" s="229"/>
      <c r="T2651" s="2"/>
      <c r="U2651" s="2"/>
      <c r="V2651" s="2"/>
      <c r="W2651" s="2"/>
    </row>
    <row r="2652" spans="1:23" s="5" customFormat="1" ht="52.5">
      <c r="A2652" s="323"/>
      <c r="B2652" s="318"/>
      <c r="C2652" s="318"/>
      <c r="D2652" s="318"/>
      <c r="E2652" s="318"/>
      <c r="F2652" s="318"/>
      <c r="G2652" s="318"/>
      <c r="H2652" s="318"/>
      <c r="I2652" s="253" t="s">
        <v>197</v>
      </c>
      <c r="J2652" s="323"/>
      <c r="K2652" s="76" t="s">
        <v>53</v>
      </c>
      <c r="L2652" s="13"/>
      <c r="M2652" s="13"/>
      <c r="N2652" s="13"/>
      <c r="O2652" s="112">
        <f>SUM(O2653:O2654)</f>
        <v>66.852499999999992</v>
      </c>
      <c r="P2652" s="112">
        <f>SUM(P2653:P2654)</f>
        <v>8.0949000000000009</v>
      </c>
      <c r="Q2652" s="42">
        <f t="shared" si="465"/>
        <v>74.947399999999988</v>
      </c>
      <c r="R2652" s="229"/>
      <c r="T2652" s="2"/>
      <c r="U2652" s="2"/>
      <c r="V2652" s="2"/>
      <c r="W2652" s="2"/>
    </row>
    <row r="2653" spans="1:23" s="5" customFormat="1" ht="22.5">
      <c r="A2653" s="323"/>
      <c r="B2653" s="318"/>
      <c r="C2653" s="318"/>
      <c r="D2653" s="318"/>
      <c r="E2653" s="318"/>
      <c r="F2653" s="318"/>
      <c r="G2653" s="318"/>
      <c r="H2653" s="318"/>
      <c r="I2653" s="57" t="s">
        <v>16</v>
      </c>
      <c r="J2653" s="323"/>
      <c r="K2653" s="75" t="s">
        <v>12</v>
      </c>
      <c r="L2653" s="13"/>
      <c r="M2653" s="13"/>
      <c r="N2653" s="13"/>
      <c r="O2653" s="70">
        <v>19.644500000000001</v>
      </c>
      <c r="P2653" s="41"/>
      <c r="Q2653" s="45">
        <f t="shared" si="465"/>
        <v>19.644500000000001</v>
      </c>
      <c r="R2653" s="229"/>
      <c r="T2653" s="2"/>
      <c r="U2653" s="2"/>
      <c r="V2653" s="2"/>
      <c r="W2653" s="2"/>
    </row>
    <row r="2654" spans="1:23" s="5" customFormat="1" ht="33.75">
      <c r="A2654" s="323"/>
      <c r="B2654" s="318"/>
      <c r="C2654" s="318"/>
      <c r="D2654" s="318"/>
      <c r="E2654" s="318"/>
      <c r="F2654" s="318"/>
      <c r="G2654" s="318"/>
      <c r="H2654" s="318"/>
      <c r="I2654" s="57" t="s">
        <v>201</v>
      </c>
      <c r="J2654" s="323"/>
      <c r="K2654" s="75" t="s">
        <v>207</v>
      </c>
      <c r="L2654" s="13"/>
      <c r="M2654" s="13"/>
      <c r="N2654" s="13"/>
      <c r="O2654" s="40">
        <v>47.207999999999998</v>
      </c>
      <c r="P2654" s="70">
        <v>8.0949000000000009</v>
      </c>
      <c r="Q2654" s="45">
        <f t="shared" si="465"/>
        <v>55.302900000000001</v>
      </c>
      <c r="R2654" s="229"/>
      <c r="T2654" s="2"/>
      <c r="U2654" s="2"/>
      <c r="V2654" s="2"/>
      <c r="W2654" s="2"/>
    </row>
    <row r="2655" spans="1:23" s="5" customFormat="1" ht="22.5">
      <c r="A2655" s="323"/>
      <c r="B2655" s="318"/>
      <c r="C2655" s="318"/>
      <c r="D2655" s="318"/>
      <c r="E2655" s="318"/>
      <c r="F2655" s="318"/>
      <c r="G2655" s="318"/>
      <c r="H2655" s="318"/>
      <c r="I2655" s="57" t="s">
        <v>29</v>
      </c>
      <c r="J2655" s="323"/>
      <c r="K2655" s="76" t="s">
        <v>55</v>
      </c>
      <c r="L2655" s="13"/>
      <c r="M2655" s="13"/>
      <c r="N2655" s="13"/>
      <c r="O2655" s="40">
        <f>O2656</f>
        <v>0.89600000000000002</v>
      </c>
      <c r="P2655" s="40"/>
      <c r="Q2655" s="45">
        <f t="shared" si="465"/>
        <v>0.89600000000000002</v>
      </c>
      <c r="R2655" s="229"/>
      <c r="T2655" s="2"/>
      <c r="U2655" s="2"/>
      <c r="V2655" s="2"/>
      <c r="W2655" s="2"/>
    </row>
    <row r="2656" spans="1:23" s="5" customFormat="1" ht="22.5">
      <c r="A2656" s="323"/>
      <c r="B2656" s="318"/>
      <c r="C2656" s="318"/>
      <c r="D2656" s="318"/>
      <c r="E2656" s="318"/>
      <c r="F2656" s="318"/>
      <c r="G2656" s="318"/>
      <c r="H2656" s="318"/>
      <c r="I2656" s="57" t="s">
        <v>16</v>
      </c>
      <c r="J2656" s="323"/>
      <c r="K2656" s="75" t="s">
        <v>12</v>
      </c>
      <c r="L2656" s="13"/>
      <c r="M2656" s="13"/>
      <c r="N2656" s="13"/>
      <c r="O2656" s="40">
        <v>0.89600000000000002</v>
      </c>
      <c r="P2656" s="41"/>
      <c r="Q2656" s="45">
        <f t="shared" si="465"/>
        <v>0.89600000000000002</v>
      </c>
      <c r="R2656" s="229"/>
      <c r="T2656" s="2"/>
      <c r="U2656" s="2"/>
      <c r="V2656" s="2"/>
      <c r="W2656" s="2"/>
    </row>
    <row r="2657" spans="1:23" s="5" customFormat="1" ht="52.5">
      <c r="A2657" s="323"/>
      <c r="B2657" s="318"/>
      <c r="C2657" s="318"/>
      <c r="D2657" s="318"/>
      <c r="E2657" s="318"/>
      <c r="F2657" s="318"/>
      <c r="G2657" s="318"/>
      <c r="H2657" s="318"/>
      <c r="I2657" s="253" t="s">
        <v>323</v>
      </c>
      <c r="J2657" s="323"/>
      <c r="K2657" s="76" t="s">
        <v>171</v>
      </c>
      <c r="L2657" s="13"/>
      <c r="M2657" s="13"/>
      <c r="N2657" s="13"/>
      <c r="O2657" s="112">
        <f>O2658</f>
        <v>33.639000000000003</v>
      </c>
      <c r="P2657" s="112"/>
      <c r="Q2657" s="42">
        <f t="shared" si="465"/>
        <v>33.639000000000003</v>
      </c>
      <c r="R2657" s="229"/>
      <c r="T2657" s="2"/>
      <c r="U2657" s="2"/>
      <c r="V2657" s="2"/>
      <c r="W2657" s="2"/>
    </row>
    <row r="2658" spans="1:23" s="5" customFormat="1" ht="33.75">
      <c r="A2658" s="323"/>
      <c r="B2658" s="318"/>
      <c r="C2658" s="318"/>
      <c r="D2658" s="318"/>
      <c r="E2658" s="318"/>
      <c r="F2658" s="318"/>
      <c r="G2658" s="318"/>
      <c r="H2658" s="318"/>
      <c r="I2658" s="57" t="s">
        <v>201</v>
      </c>
      <c r="J2658" s="323"/>
      <c r="K2658" s="75" t="s">
        <v>207</v>
      </c>
      <c r="L2658" s="13"/>
      <c r="M2658" s="13"/>
      <c r="N2658" s="13"/>
      <c r="O2658" s="40">
        <v>33.639000000000003</v>
      </c>
      <c r="P2658" s="41"/>
      <c r="Q2658" s="45">
        <f t="shared" si="465"/>
        <v>33.639000000000003</v>
      </c>
      <c r="R2658" s="229"/>
      <c r="T2658" s="2"/>
      <c r="U2658" s="2"/>
      <c r="V2658" s="2"/>
      <c r="W2658" s="2"/>
    </row>
    <row r="2659" spans="1:23" s="5" customFormat="1" ht="11.25" customHeight="1">
      <c r="A2659" s="322">
        <v>25</v>
      </c>
      <c r="B2659" s="317" t="s">
        <v>324</v>
      </c>
      <c r="C2659" s="318"/>
      <c r="D2659" s="318"/>
      <c r="E2659" s="318"/>
      <c r="F2659" s="318"/>
      <c r="G2659" s="318"/>
      <c r="H2659" s="318"/>
      <c r="I2659" s="50" t="s">
        <v>13</v>
      </c>
      <c r="J2659" s="322">
        <v>124</v>
      </c>
      <c r="K2659" s="237"/>
      <c r="L2659" s="30"/>
      <c r="M2659" s="30"/>
      <c r="N2659" s="30">
        <f>+N2660+N2666+N2669+N2671+N2673+N2675+N2678</f>
        <v>67.373000000000005</v>
      </c>
      <c r="O2659" s="30">
        <f>+O2660+O2666+O2669+O2671+O2673+O2675+O2678</f>
        <v>118.21469999999999</v>
      </c>
      <c r="P2659" s="30">
        <f>+P2660+P2666+P2669+P2671+P2673+P2675+P2678</f>
        <v>25.881940000000004</v>
      </c>
      <c r="Q2659" s="42">
        <f t="shared" si="465"/>
        <v>211.46964</v>
      </c>
      <c r="R2659" s="229"/>
      <c r="T2659" s="2"/>
      <c r="U2659" s="2"/>
      <c r="V2659" s="2"/>
      <c r="W2659" s="2"/>
    </row>
    <row r="2660" spans="1:23" s="5" customFormat="1" ht="42">
      <c r="A2660" s="323"/>
      <c r="B2660" s="318"/>
      <c r="C2660" s="318"/>
      <c r="D2660" s="318"/>
      <c r="E2660" s="318"/>
      <c r="F2660" s="318"/>
      <c r="G2660" s="318"/>
      <c r="H2660" s="318"/>
      <c r="I2660" s="253" t="s">
        <v>193</v>
      </c>
      <c r="J2660" s="323"/>
      <c r="K2660" s="34" t="s">
        <v>10</v>
      </c>
      <c r="L2660" s="40"/>
      <c r="M2660" s="40"/>
      <c r="N2660" s="112">
        <f t="shared" ref="N2660" si="473">SUM(N2661:N2665)</f>
        <v>30.5731</v>
      </c>
      <c r="O2660" s="112">
        <f>SUM(O2661:O2665)</f>
        <v>42.326799999999999</v>
      </c>
      <c r="P2660" s="112">
        <f>SUM(P2661:P2665)</f>
        <v>22.287970000000001</v>
      </c>
      <c r="Q2660" s="42">
        <f t="shared" si="465"/>
        <v>95.187870000000004</v>
      </c>
      <c r="R2660" s="229"/>
      <c r="T2660" s="2"/>
      <c r="U2660" s="2"/>
      <c r="V2660" s="2"/>
      <c r="W2660" s="2"/>
    </row>
    <row r="2661" spans="1:23" s="5" customFormat="1" ht="22.5">
      <c r="A2661" s="323"/>
      <c r="B2661" s="318"/>
      <c r="C2661" s="318"/>
      <c r="D2661" s="318"/>
      <c r="E2661" s="318"/>
      <c r="F2661" s="318"/>
      <c r="G2661" s="318"/>
      <c r="H2661" s="318"/>
      <c r="I2661" s="57" t="s">
        <v>181</v>
      </c>
      <c r="J2661" s="323"/>
      <c r="K2661" s="237" t="s">
        <v>11</v>
      </c>
      <c r="L2661" s="13"/>
      <c r="M2661" s="13"/>
      <c r="N2661" s="13"/>
      <c r="O2661" s="40">
        <v>0.51200000000000001</v>
      </c>
      <c r="P2661" s="41"/>
      <c r="Q2661" s="45">
        <f t="shared" si="465"/>
        <v>0.51200000000000001</v>
      </c>
      <c r="R2661" s="229"/>
      <c r="T2661" s="2"/>
      <c r="U2661" s="2"/>
      <c r="V2661" s="2"/>
      <c r="W2661" s="2"/>
    </row>
    <row r="2662" spans="1:23" s="5" customFormat="1" ht="22.5">
      <c r="A2662" s="323"/>
      <c r="B2662" s="318"/>
      <c r="C2662" s="318"/>
      <c r="D2662" s="318"/>
      <c r="E2662" s="318"/>
      <c r="F2662" s="318"/>
      <c r="G2662" s="318"/>
      <c r="H2662" s="318"/>
      <c r="I2662" s="57" t="s">
        <v>16</v>
      </c>
      <c r="J2662" s="323"/>
      <c r="K2662" s="237" t="s">
        <v>12</v>
      </c>
      <c r="L2662" s="13"/>
      <c r="M2662" s="13"/>
      <c r="N2662" s="13">
        <v>2.0760000000000001</v>
      </c>
      <c r="O2662" s="70">
        <v>5.0458999999999996</v>
      </c>
      <c r="P2662" s="70">
        <v>14.9285</v>
      </c>
      <c r="Q2662" s="45">
        <f t="shared" si="465"/>
        <v>22.0504</v>
      </c>
      <c r="R2662" s="229"/>
      <c r="T2662" s="2"/>
      <c r="U2662" s="2"/>
      <c r="V2662" s="2"/>
      <c r="W2662" s="2"/>
    </row>
    <row r="2663" spans="1:23" s="5" customFormat="1" ht="22.5">
      <c r="A2663" s="323"/>
      <c r="B2663" s="318"/>
      <c r="C2663" s="318"/>
      <c r="D2663" s="318"/>
      <c r="E2663" s="318"/>
      <c r="F2663" s="318"/>
      <c r="G2663" s="318"/>
      <c r="H2663" s="318"/>
      <c r="I2663" s="57" t="s">
        <v>322</v>
      </c>
      <c r="J2663" s="323"/>
      <c r="K2663" s="237" t="s">
        <v>207</v>
      </c>
      <c r="L2663" s="13"/>
      <c r="M2663" s="13"/>
      <c r="N2663" s="13">
        <v>13.112</v>
      </c>
      <c r="O2663" s="40">
        <v>9.702</v>
      </c>
      <c r="P2663" s="70">
        <v>7.35947</v>
      </c>
      <c r="Q2663" s="45">
        <f t="shared" si="465"/>
        <v>30.173470000000002</v>
      </c>
      <c r="R2663" s="229"/>
      <c r="T2663" s="2"/>
      <c r="U2663" s="2"/>
      <c r="V2663" s="2"/>
      <c r="W2663" s="2"/>
    </row>
    <row r="2664" spans="1:23" s="5" customFormat="1" ht="45">
      <c r="A2664" s="323"/>
      <c r="B2664" s="318"/>
      <c r="C2664" s="318"/>
      <c r="D2664" s="318"/>
      <c r="E2664" s="318"/>
      <c r="F2664" s="318"/>
      <c r="G2664" s="318"/>
      <c r="H2664" s="318"/>
      <c r="I2664" s="57" t="s">
        <v>27</v>
      </c>
      <c r="J2664" s="323"/>
      <c r="K2664" s="237" t="s">
        <v>28</v>
      </c>
      <c r="L2664" s="13"/>
      <c r="M2664" s="13"/>
      <c r="N2664" s="13">
        <v>15.3851</v>
      </c>
      <c r="O2664" s="70">
        <v>26.347899999999999</v>
      </c>
      <c r="P2664" s="41"/>
      <c r="Q2664" s="45">
        <f t="shared" si="465"/>
        <v>41.732999999999997</v>
      </c>
      <c r="R2664" s="229"/>
      <c r="T2664" s="2"/>
      <c r="U2664" s="2"/>
      <c r="V2664" s="2"/>
      <c r="W2664" s="2"/>
    </row>
    <row r="2665" spans="1:23" s="5" customFormat="1" ht="45">
      <c r="A2665" s="323"/>
      <c r="B2665" s="318"/>
      <c r="C2665" s="318"/>
      <c r="D2665" s="318"/>
      <c r="E2665" s="318"/>
      <c r="F2665" s="318"/>
      <c r="G2665" s="318"/>
      <c r="H2665" s="318"/>
      <c r="I2665" s="57" t="s">
        <v>18</v>
      </c>
      <c r="J2665" s="323"/>
      <c r="K2665" s="237" t="s">
        <v>17</v>
      </c>
      <c r="L2665" s="13"/>
      <c r="M2665" s="13"/>
      <c r="N2665" s="13"/>
      <c r="O2665" s="40">
        <v>0.71899999999999997</v>
      </c>
      <c r="P2665" s="41"/>
      <c r="Q2665" s="45">
        <f t="shared" si="465"/>
        <v>0.71899999999999997</v>
      </c>
      <c r="R2665" s="229"/>
      <c r="T2665" s="2"/>
      <c r="U2665" s="2"/>
      <c r="V2665" s="2"/>
      <c r="W2665" s="2"/>
    </row>
    <row r="2666" spans="1:23" s="5" customFormat="1" ht="21">
      <c r="A2666" s="323"/>
      <c r="B2666" s="318"/>
      <c r="C2666" s="318"/>
      <c r="D2666" s="318"/>
      <c r="E2666" s="318"/>
      <c r="F2666" s="318"/>
      <c r="G2666" s="318"/>
      <c r="H2666" s="318"/>
      <c r="I2666" s="253" t="s">
        <v>194</v>
      </c>
      <c r="J2666" s="323"/>
      <c r="K2666" s="34" t="s">
        <v>52</v>
      </c>
      <c r="L2666" s="40"/>
      <c r="M2666" s="40"/>
      <c r="N2666" s="112">
        <f t="shared" ref="N2666" si="474">SUM(N2667:N2668)</f>
        <v>9.3099000000000007</v>
      </c>
      <c r="O2666" s="112">
        <f>SUM(O2667:O2668)</f>
        <v>0.85</v>
      </c>
      <c r="P2666" s="112">
        <f>SUM(P2667:P2668)</f>
        <v>3.5929699999999998</v>
      </c>
      <c r="Q2666" s="42">
        <f t="shared" si="465"/>
        <v>13.75287</v>
      </c>
      <c r="R2666" s="229"/>
      <c r="T2666" s="2"/>
      <c r="U2666" s="2"/>
      <c r="V2666" s="2"/>
      <c r="W2666" s="2"/>
    </row>
    <row r="2667" spans="1:23" s="5" customFormat="1" ht="22.5">
      <c r="A2667" s="323"/>
      <c r="B2667" s="318"/>
      <c r="C2667" s="318"/>
      <c r="D2667" s="318"/>
      <c r="E2667" s="318"/>
      <c r="F2667" s="318"/>
      <c r="G2667" s="318"/>
      <c r="H2667" s="318"/>
      <c r="I2667" s="57" t="s">
        <v>16</v>
      </c>
      <c r="J2667" s="323"/>
      <c r="K2667" s="237" t="s">
        <v>12</v>
      </c>
      <c r="L2667" s="13"/>
      <c r="M2667" s="13"/>
      <c r="N2667" s="13"/>
      <c r="O2667" s="40"/>
      <c r="P2667" s="70">
        <v>0.15997</v>
      </c>
      <c r="Q2667" s="45">
        <f t="shared" si="465"/>
        <v>0.15997</v>
      </c>
      <c r="R2667" s="229"/>
      <c r="T2667" s="2"/>
      <c r="U2667" s="2"/>
      <c r="V2667" s="2"/>
      <c r="W2667" s="2"/>
    </row>
    <row r="2668" spans="1:23" s="5" customFormat="1" ht="33.75">
      <c r="A2668" s="323"/>
      <c r="B2668" s="318"/>
      <c r="C2668" s="318"/>
      <c r="D2668" s="318"/>
      <c r="E2668" s="318"/>
      <c r="F2668" s="318"/>
      <c r="G2668" s="318"/>
      <c r="H2668" s="318"/>
      <c r="I2668" s="57" t="s">
        <v>201</v>
      </c>
      <c r="J2668" s="323"/>
      <c r="K2668" s="237" t="s">
        <v>207</v>
      </c>
      <c r="L2668" s="13"/>
      <c r="M2668" s="13"/>
      <c r="N2668" s="13">
        <v>9.3099000000000007</v>
      </c>
      <c r="O2668" s="40">
        <v>0.85</v>
      </c>
      <c r="P2668" s="70">
        <v>3.4329999999999998</v>
      </c>
      <c r="Q2668" s="45">
        <f t="shared" si="465"/>
        <v>13.5929</v>
      </c>
      <c r="R2668" s="229"/>
      <c r="T2668" s="2"/>
      <c r="U2668" s="2"/>
      <c r="V2668" s="2"/>
      <c r="W2668" s="2"/>
    </row>
    <row r="2669" spans="1:23" s="5" customFormat="1" ht="21">
      <c r="A2669" s="323"/>
      <c r="B2669" s="318"/>
      <c r="C2669" s="318"/>
      <c r="D2669" s="318"/>
      <c r="E2669" s="318"/>
      <c r="F2669" s="318"/>
      <c r="G2669" s="318"/>
      <c r="H2669" s="318"/>
      <c r="I2669" s="253" t="s">
        <v>195</v>
      </c>
      <c r="J2669" s="323"/>
      <c r="K2669" s="34" t="s">
        <v>46</v>
      </c>
      <c r="L2669" s="40"/>
      <c r="M2669" s="40"/>
      <c r="N2669" s="112">
        <f>SUM(N2670:N2670)</f>
        <v>0.115</v>
      </c>
      <c r="O2669" s="112">
        <f>SUM(O2670:O2670)</f>
        <v>0.8</v>
      </c>
      <c r="P2669" s="112">
        <f>SUM(P2670:P2670)</f>
        <v>0</v>
      </c>
      <c r="Q2669" s="42">
        <f t="shared" si="465"/>
        <v>0.91500000000000004</v>
      </c>
      <c r="R2669" s="229"/>
      <c r="T2669" s="2"/>
      <c r="U2669" s="2"/>
      <c r="V2669" s="2"/>
      <c r="W2669" s="2"/>
    </row>
    <row r="2670" spans="1:23" s="5" customFormat="1" ht="33.75">
      <c r="A2670" s="323"/>
      <c r="B2670" s="318"/>
      <c r="C2670" s="318"/>
      <c r="D2670" s="318"/>
      <c r="E2670" s="318"/>
      <c r="F2670" s="318"/>
      <c r="G2670" s="318"/>
      <c r="H2670" s="318"/>
      <c r="I2670" s="57" t="s">
        <v>201</v>
      </c>
      <c r="J2670" s="323"/>
      <c r="K2670" s="237" t="s">
        <v>207</v>
      </c>
      <c r="L2670" s="13"/>
      <c r="M2670" s="13"/>
      <c r="N2670" s="13">
        <v>0.115</v>
      </c>
      <c r="O2670" s="40">
        <v>0.8</v>
      </c>
      <c r="P2670" s="41"/>
      <c r="Q2670" s="45">
        <f t="shared" si="465"/>
        <v>0.91500000000000004</v>
      </c>
      <c r="R2670" s="229"/>
      <c r="T2670" s="2"/>
      <c r="U2670" s="2"/>
      <c r="V2670" s="2"/>
      <c r="W2670" s="2"/>
    </row>
    <row r="2671" spans="1:23" s="5" customFormat="1" ht="21">
      <c r="A2671" s="323"/>
      <c r="B2671" s="318"/>
      <c r="C2671" s="318"/>
      <c r="D2671" s="318"/>
      <c r="E2671" s="318"/>
      <c r="F2671" s="318"/>
      <c r="G2671" s="318"/>
      <c r="H2671" s="318"/>
      <c r="I2671" s="253" t="s">
        <v>196</v>
      </c>
      <c r="J2671" s="323"/>
      <c r="K2671" s="34" t="s">
        <v>11</v>
      </c>
      <c r="L2671" s="40"/>
      <c r="M2671" s="40"/>
      <c r="N2671" s="112">
        <f t="shared" ref="N2671" si="475">N2672</f>
        <v>4.0999999999999996</v>
      </c>
      <c r="O2671" s="112">
        <f>O2672</f>
        <v>11</v>
      </c>
      <c r="P2671" s="112">
        <f>P2672</f>
        <v>0</v>
      </c>
      <c r="Q2671" s="42">
        <f t="shared" si="465"/>
        <v>15.1</v>
      </c>
      <c r="R2671" s="229"/>
      <c r="T2671" s="2"/>
      <c r="U2671" s="2"/>
      <c r="V2671" s="2"/>
      <c r="W2671" s="2"/>
    </row>
    <row r="2672" spans="1:23" s="5" customFormat="1" ht="33.75">
      <c r="A2672" s="323"/>
      <c r="B2672" s="318"/>
      <c r="C2672" s="318"/>
      <c r="D2672" s="318"/>
      <c r="E2672" s="318"/>
      <c r="F2672" s="318"/>
      <c r="G2672" s="318"/>
      <c r="H2672" s="318"/>
      <c r="I2672" s="57" t="s">
        <v>201</v>
      </c>
      <c r="J2672" s="323"/>
      <c r="K2672" s="237" t="s">
        <v>207</v>
      </c>
      <c r="L2672" s="13"/>
      <c r="M2672" s="13"/>
      <c r="N2672" s="13">
        <v>4.0999999999999996</v>
      </c>
      <c r="O2672" s="40">
        <v>11</v>
      </c>
      <c r="P2672" s="41"/>
      <c r="Q2672" s="45">
        <f t="shared" si="465"/>
        <v>15.1</v>
      </c>
      <c r="R2672" s="229"/>
      <c r="T2672" s="2"/>
      <c r="U2672" s="2"/>
      <c r="V2672" s="2"/>
      <c r="W2672" s="2"/>
    </row>
    <row r="2673" spans="1:23" s="5" customFormat="1" ht="21">
      <c r="A2673" s="323"/>
      <c r="B2673" s="318"/>
      <c r="C2673" s="318"/>
      <c r="D2673" s="318"/>
      <c r="E2673" s="318"/>
      <c r="F2673" s="318"/>
      <c r="G2673" s="318"/>
      <c r="H2673" s="318"/>
      <c r="I2673" s="253" t="s">
        <v>29</v>
      </c>
      <c r="J2673" s="323"/>
      <c r="K2673" s="34" t="s">
        <v>55</v>
      </c>
      <c r="L2673" s="40"/>
      <c r="M2673" s="40"/>
      <c r="N2673" s="112">
        <f>SUM(N2674:N2674)</f>
        <v>0</v>
      </c>
      <c r="O2673" s="112">
        <f>SUM(O2674:O2674)</f>
        <v>0.1</v>
      </c>
      <c r="P2673" s="112">
        <f>SUM(P2674:P2674)</f>
        <v>0</v>
      </c>
      <c r="Q2673" s="42">
        <f t="shared" si="465"/>
        <v>0.1</v>
      </c>
      <c r="R2673" s="229"/>
      <c r="T2673" s="2"/>
      <c r="U2673" s="2"/>
      <c r="V2673" s="2"/>
      <c r="W2673" s="2"/>
    </row>
    <row r="2674" spans="1:23" s="5" customFormat="1" ht="22.5">
      <c r="A2674" s="323"/>
      <c r="B2674" s="318"/>
      <c r="C2674" s="318"/>
      <c r="D2674" s="318"/>
      <c r="E2674" s="318"/>
      <c r="F2674" s="318"/>
      <c r="G2674" s="318"/>
      <c r="H2674" s="318"/>
      <c r="I2674" s="57" t="s">
        <v>322</v>
      </c>
      <c r="J2674" s="323"/>
      <c r="K2674" s="237" t="s">
        <v>207</v>
      </c>
      <c r="L2674" s="13"/>
      <c r="M2674" s="13"/>
      <c r="N2674" s="13"/>
      <c r="O2674" s="40">
        <v>0.1</v>
      </c>
      <c r="P2674" s="41"/>
      <c r="Q2674" s="45">
        <f t="shared" si="465"/>
        <v>0.1</v>
      </c>
      <c r="R2674" s="229"/>
      <c r="T2674" s="2"/>
      <c r="U2674" s="2"/>
      <c r="V2674" s="2"/>
      <c r="W2674" s="2"/>
    </row>
    <row r="2675" spans="1:23" s="5" customFormat="1" ht="52.5">
      <c r="A2675" s="323"/>
      <c r="B2675" s="318"/>
      <c r="C2675" s="318"/>
      <c r="D2675" s="318"/>
      <c r="E2675" s="318"/>
      <c r="F2675" s="318"/>
      <c r="G2675" s="318"/>
      <c r="H2675" s="318"/>
      <c r="I2675" s="253" t="s">
        <v>323</v>
      </c>
      <c r="J2675" s="323"/>
      <c r="K2675" s="34" t="s">
        <v>171</v>
      </c>
      <c r="L2675" s="40"/>
      <c r="M2675" s="40"/>
      <c r="N2675" s="112">
        <f t="shared" ref="N2675" si="476">SUM(N2676:N2677)</f>
        <v>23.274999999999999</v>
      </c>
      <c r="O2675" s="112">
        <f>SUM(O2676:O2677)</f>
        <v>60.536899999999996</v>
      </c>
      <c r="P2675" s="112">
        <f>SUM(P2676:P2677)</f>
        <v>0</v>
      </c>
      <c r="Q2675" s="42">
        <f t="shared" si="465"/>
        <v>83.811899999999994</v>
      </c>
      <c r="R2675" s="229"/>
      <c r="T2675" s="2"/>
      <c r="U2675" s="2"/>
      <c r="V2675" s="2"/>
      <c r="W2675" s="2"/>
    </row>
    <row r="2676" spans="1:23" s="5" customFormat="1" ht="22.5">
      <c r="A2676" s="323"/>
      <c r="B2676" s="318"/>
      <c r="C2676" s="318"/>
      <c r="D2676" s="318"/>
      <c r="E2676" s="318"/>
      <c r="F2676" s="318"/>
      <c r="G2676" s="318"/>
      <c r="H2676" s="318"/>
      <c r="I2676" s="57" t="s">
        <v>16</v>
      </c>
      <c r="J2676" s="323"/>
      <c r="K2676" s="237" t="s">
        <v>12</v>
      </c>
      <c r="L2676" s="13"/>
      <c r="M2676" s="13"/>
      <c r="N2676" s="13">
        <v>2.121</v>
      </c>
      <c r="O2676" s="40">
        <v>1.9179999999999999</v>
      </c>
      <c r="P2676" s="41"/>
      <c r="Q2676" s="45">
        <f t="shared" si="465"/>
        <v>4.0389999999999997</v>
      </c>
      <c r="R2676" s="229"/>
      <c r="T2676" s="2"/>
      <c r="U2676" s="2"/>
      <c r="V2676" s="2"/>
      <c r="W2676" s="2"/>
    </row>
    <row r="2677" spans="1:23" s="5" customFormat="1" ht="33.75">
      <c r="A2677" s="323"/>
      <c r="B2677" s="318"/>
      <c r="C2677" s="318"/>
      <c r="D2677" s="318"/>
      <c r="E2677" s="318"/>
      <c r="F2677" s="318"/>
      <c r="G2677" s="318"/>
      <c r="H2677" s="318"/>
      <c r="I2677" s="57" t="s">
        <v>201</v>
      </c>
      <c r="J2677" s="323"/>
      <c r="K2677" s="237" t="s">
        <v>207</v>
      </c>
      <c r="L2677" s="13"/>
      <c r="M2677" s="13"/>
      <c r="N2677" s="13">
        <v>21.154</v>
      </c>
      <c r="O2677" s="70">
        <v>58.618899999999996</v>
      </c>
      <c r="P2677" s="41"/>
      <c r="Q2677" s="45">
        <f t="shared" si="465"/>
        <v>79.772899999999993</v>
      </c>
      <c r="R2677" s="229"/>
      <c r="T2677" s="2"/>
      <c r="U2677" s="2"/>
      <c r="V2677" s="2"/>
      <c r="W2677" s="2"/>
    </row>
    <row r="2678" spans="1:23" s="5" customFormat="1" ht="31.5">
      <c r="A2678" s="323"/>
      <c r="B2678" s="318"/>
      <c r="C2678" s="318"/>
      <c r="D2678" s="318"/>
      <c r="E2678" s="318"/>
      <c r="F2678" s="318"/>
      <c r="G2678" s="318"/>
      <c r="H2678" s="318"/>
      <c r="I2678" s="253" t="s">
        <v>310</v>
      </c>
      <c r="J2678" s="323"/>
      <c r="K2678" s="34" t="s">
        <v>132</v>
      </c>
      <c r="L2678" s="40"/>
      <c r="M2678" s="40"/>
      <c r="N2678" s="112">
        <f t="shared" ref="N2678" si="477">N2679</f>
        <v>0</v>
      </c>
      <c r="O2678" s="112">
        <f>O2679</f>
        <v>2.601</v>
      </c>
      <c r="P2678" s="112">
        <f>P2679</f>
        <v>1E-3</v>
      </c>
      <c r="Q2678" s="42">
        <f t="shared" si="465"/>
        <v>2.6019999999999999</v>
      </c>
      <c r="R2678" s="229"/>
      <c r="T2678" s="2"/>
      <c r="U2678" s="2"/>
      <c r="V2678" s="2"/>
      <c r="W2678" s="2"/>
    </row>
    <row r="2679" spans="1:23" s="5" customFormat="1" ht="22.5">
      <c r="A2679" s="324"/>
      <c r="B2679" s="319"/>
      <c r="C2679" s="318"/>
      <c r="D2679" s="318"/>
      <c r="E2679" s="318"/>
      <c r="F2679" s="318"/>
      <c r="G2679" s="318"/>
      <c r="H2679" s="318"/>
      <c r="I2679" s="57" t="s">
        <v>16</v>
      </c>
      <c r="J2679" s="324"/>
      <c r="K2679" s="237" t="s">
        <v>12</v>
      </c>
      <c r="L2679" s="13"/>
      <c r="M2679" s="13"/>
      <c r="N2679" s="13"/>
      <c r="O2679" s="40">
        <v>2.601</v>
      </c>
      <c r="P2679" s="70">
        <v>1E-3</v>
      </c>
      <c r="Q2679" s="45">
        <f t="shared" si="465"/>
        <v>2.6019999999999999</v>
      </c>
      <c r="R2679" s="229"/>
      <c r="T2679" s="2"/>
      <c r="U2679" s="2"/>
      <c r="V2679" s="2"/>
      <c r="W2679" s="2"/>
    </row>
    <row r="2680" spans="1:23" s="5" customFormat="1" ht="15" customHeight="1">
      <c r="A2680" s="322">
        <v>26</v>
      </c>
      <c r="B2680" s="317" t="s">
        <v>325</v>
      </c>
      <c r="C2680" s="318"/>
      <c r="D2680" s="318"/>
      <c r="E2680" s="318"/>
      <c r="F2680" s="318"/>
      <c r="G2680" s="318"/>
      <c r="H2680" s="318"/>
      <c r="I2680" s="50" t="s">
        <v>13</v>
      </c>
      <c r="J2680" s="322">
        <v>124</v>
      </c>
      <c r="K2680" s="237"/>
      <c r="L2680" s="30"/>
      <c r="M2680" s="30"/>
      <c r="N2680" s="30">
        <f>+N2681+N2687+N2690+N2693+N2695+N2698</f>
        <v>83.689599999999999</v>
      </c>
      <c r="O2680" s="30">
        <f t="shared" ref="O2680:P2680" si="478">+O2681+O2687+O2690+O2693+O2695+O2698</f>
        <v>120.45429999999999</v>
      </c>
      <c r="P2680" s="30">
        <f t="shared" si="478"/>
        <v>73.494799999999998</v>
      </c>
      <c r="Q2680" s="45">
        <f t="shared" si="465"/>
        <v>277.63869999999997</v>
      </c>
      <c r="R2680" s="229"/>
      <c r="T2680" s="2"/>
      <c r="U2680" s="2"/>
      <c r="V2680" s="2"/>
      <c r="W2680" s="2"/>
    </row>
    <row r="2681" spans="1:23" s="5" customFormat="1" ht="42">
      <c r="A2681" s="323"/>
      <c r="B2681" s="318"/>
      <c r="C2681" s="318"/>
      <c r="D2681" s="318"/>
      <c r="E2681" s="318"/>
      <c r="F2681" s="318"/>
      <c r="G2681" s="318"/>
      <c r="H2681" s="318"/>
      <c r="I2681" s="253" t="s">
        <v>193</v>
      </c>
      <c r="J2681" s="323"/>
      <c r="K2681" s="76" t="s">
        <v>10</v>
      </c>
      <c r="L2681" s="40"/>
      <c r="M2681" s="40"/>
      <c r="N2681" s="112">
        <f t="shared" ref="N2681" si="479">SUM(N2682:N2686)</f>
        <v>70.435599999999994</v>
      </c>
      <c r="O2681" s="112">
        <f>SUM(O2682:O2686)</f>
        <v>58.872699999999995</v>
      </c>
      <c r="P2681" s="112">
        <f>SUM(P2682:P2686)</f>
        <v>27.268000000000001</v>
      </c>
      <c r="Q2681" s="42">
        <f t="shared" si="465"/>
        <v>156.57629999999997</v>
      </c>
      <c r="R2681" s="229"/>
      <c r="T2681" s="2"/>
      <c r="U2681" s="2"/>
      <c r="V2681" s="2"/>
      <c r="W2681" s="2"/>
    </row>
    <row r="2682" spans="1:23" s="5" customFormat="1" ht="22.5">
      <c r="A2682" s="323"/>
      <c r="B2682" s="318"/>
      <c r="C2682" s="318"/>
      <c r="D2682" s="318"/>
      <c r="E2682" s="318"/>
      <c r="F2682" s="318"/>
      <c r="G2682" s="318"/>
      <c r="H2682" s="318"/>
      <c r="I2682" s="57" t="s">
        <v>181</v>
      </c>
      <c r="J2682" s="323"/>
      <c r="K2682" s="75" t="s">
        <v>11</v>
      </c>
      <c r="L2682" s="13"/>
      <c r="M2682" s="13"/>
      <c r="N2682" s="13"/>
      <c r="O2682" s="40">
        <v>0.746</v>
      </c>
      <c r="P2682" s="41"/>
      <c r="Q2682" s="45">
        <f t="shared" si="465"/>
        <v>0.746</v>
      </c>
      <c r="R2682" s="229"/>
      <c r="T2682" s="2"/>
      <c r="U2682" s="2"/>
      <c r="V2682" s="2"/>
      <c r="W2682" s="2"/>
    </row>
    <row r="2683" spans="1:23" s="5" customFormat="1" ht="22.5">
      <c r="A2683" s="323"/>
      <c r="B2683" s="318"/>
      <c r="C2683" s="318"/>
      <c r="D2683" s="318"/>
      <c r="E2683" s="318"/>
      <c r="F2683" s="318"/>
      <c r="G2683" s="318"/>
      <c r="H2683" s="318"/>
      <c r="I2683" s="57" t="s">
        <v>16</v>
      </c>
      <c r="J2683" s="323"/>
      <c r="K2683" s="75" t="s">
        <v>12</v>
      </c>
      <c r="L2683" s="13"/>
      <c r="M2683" s="13"/>
      <c r="N2683" s="13">
        <v>4.5742000000000003</v>
      </c>
      <c r="O2683" s="70">
        <v>5.9199000000000002</v>
      </c>
      <c r="P2683" s="70">
        <v>17.200900000000001</v>
      </c>
      <c r="Q2683" s="45">
        <f t="shared" si="465"/>
        <v>27.695</v>
      </c>
      <c r="R2683" s="229"/>
      <c r="T2683" s="2"/>
      <c r="U2683" s="2"/>
      <c r="V2683" s="2"/>
      <c r="W2683" s="2"/>
    </row>
    <row r="2684" spans="1:23" s="5" customFormat="1" ht="22.5">
      <c r="A2684" s="323"/>
      <c r="B2684" s="318"/>
      <c r="C2684" s="318"/>
      <c r="D2684" s="318"/>
      <c r="E2684" s="318"/>
      <c r="F2684" s="318"/>
      <c r="G2684" s="318"/>
      <c r="H2684" s="318"/>
      <c r="I2684" s="57" t="s">
        <v>322</v>
      </c>
      <c r="J2684" s="323"/>
      <c r="K2684" s="75" t="s">
        <v>207</v>
      </c>
      <c r="L2684" s="13"/>
      <c r="M2684" s="13"/>
      <c r="N2684" s="13">
        <v>15.231</v>
      </c>
      <c r="O2684" s="70">
        <v>21.273900000000001</v>
      </c>
      <c r="P2684" s="70">
        <v>10.0671</v>
      </c>
      <c r="Q2684" s="45">
        <f t="shared" si="465"/>
        <v>46.572000000000003</v>
      </c>
      <c r="R2684" s="229"/>
      <c r="T2684" s="2"/>
      <c r="U2684" s="2"/>
      <c r="V2684" s="2"/>
      <c r="W2684" s="2"/>
    </row>
    <row r="2685" spans="1:23" s="5" customFormat="1" ht="45">
      <c r="A2685" s="323"/>
      <c r="B2685" s="318"/>
      <c r="C2685" s="318"/>
      <c r="D2685" s="318"/>
      <c r="E2685" s="318"/>
      <c r="F2685" s="318"/>
      <c r="G2685" s="318"/>
      <c r="H2685" s="318"/>
      <c r="I2685" s="57" t="s">
        <v>27</v>
      </c>
      <c r="J2685" s="323"/>
      <c r="K2685" s="75" t="s">
        <v>28</v>
      </c>
      <c r="L2685" s="13"/>
      <c r="M2685" s="13"/>
      <c r="N2685" s="13">
        <v>50.630400000000002</v>
      </c>
      <c r="O2685" s="70">
        <v>29.882899999999999</v>
      </c>
      <c r="P2685" s="41"/>
      <c r="Q2685" s="45">
        <f t="shared" si="465"/>
        <v>80.513300000000001</v>
      </c>
      <c r="R2685" s="229"/>
      <c r="T2685" s="2"/>
      <c r="U2685" s="2"/>
      <c r="V2685" s="2"/>
      <c r="W2685" s="2"/>
    </row>
    <row r="2686" spans="1:23" s="5" customFormat="1" ht="45">
      <c r="A2686" s="323"/>
      <c r="B2686" s="318"/>
      <c r="C2686" s="318"/>
      <c r="D2686" s="318"/>
      <c r="E2686" s="318"/>
      <c r="F2686" s="318"/>
      <c r="G2686" s="318"/>
      <c r="H2686" s="318"/>
      <c r="I2686" s="57" t="s">
        <v>18</v>
      </c>
      <c r="J2686" s="323"/>
      <c r="K2686" s="75" t="s">
        <v>17</v>
      </c>
      <c r="L2686" s="13"/>
      <c r="M2686" s="13"/>
      <c r="N2686" s="13"/>
      <c r="O2686" s="40">
        <v>1.05</v>
      </c>
      <c r="P2686" s="41"/>
      <c r="Q2686" s="45">
        <f t="shared" si="465"/>
        <v>1.05</v>
      </c>
      <c r="R2686" s="229"/>
      <c r="T2686" s="2"/>
      <c r="U2686" s="2"/>
      <c r="V2686" s="2"/>
      <c r="W2686" s="2"/>
    </row>
    <row r="2687" spans="1:23" s="5" customFormat="1" ht="21">
      <c r="A2687" s="323"/>
      <c r="B2687" s="318"/>
      <c r="C2687" s="318"/>
      <c r="D2687" s="318"/>
      <c r="E2687" s="318"/>
      <c r="F2687" s="318"/>
      <c r="G2687" s="318"/>
      <c r="H2687" s="318"/>
      <c r="I2687" s="253" t="s">
        <v>194</v>
      </c>
      <c r="J2687" s="323"/>
      <c r="K2687" s="76" t="s">
        <v>52</v>
      </c>
      <c r="L2687" s="40"/>
      <c r="M2687" s="40"/>
      <c r="N2687" s="112">
        <f t="shared" ref="N2687" si="480">SUM(N2688:N2689)</f>
        <v>0.13500000000000001</v>
      </c>
      <c r="O2687" s="112">
        <f>SUM(O2688:O2689)</f>
        <v>0.09</v>
      </c>
      <c r="P2687" s="112">
        <f>SUM(P2688:P2689)</f>
        <v>29.226800000000001</v>
      </c>
      <c r="Q2687" s="42">
        <f t="shared" si="465"/>
        <v>29.451800000000002</v>
      </c>
      <c r="R2687" s="229"/>
      <c r="T2687" s="2"/>
      <c r="U2687" s="2"/>
      <c r="V2687" s="2"/>
      <c r="W2687" s="2"/>
    </row>
    <row r="2688" spans="1:23" s="5" customFormat="1" ht="22.5">
      <c r="A2688" s="323"/>
      <c r="B2688" s="318"/>
      <c r="C2688" s="318"/>
      <c r="D2688" s="318"/>
      <c r="E2688" s="318"/>
      <c r="F2688" s="318"/>
      <c r="G2688" s="318"/>
      <c r="H2688" s="318"/>
      <c r="I2688" s="57" t="s">
        <v>16</v>
      </c>
      <c r="J2688" s="323"/>
      <c r="K2688" s="75" t="s">
        <v>12</v>
      </c>
      <c r="L2688" s="13"/>
      <c r="M2688" s="13"/>
      <c r="N2688" s="13"/>
      <c r="O2688" s="40"/>
      <c r="P2688" s="70">
        <v>0.26</v>
      </c>
      <c r="Q2688" s="45">
        <f t="shared" si="465"/>
        <v>0.26</v>
      </c>
      <c r="R2688" s="229"/>
      <c r="T2688" s="2"/>
      <c r="U2688" s="2"/>
      <c r="V2688" s="2"/>
      <c r="W2688" s="2"/>
    </row>
    <row r="2689" spans="1:23" s="5" customFormat="1" ht="33.75">
      <c r="A2689" s="323"/>
      <c r="B2689" s="318"/>
      <c r="C2689" s="318"/>
      <c r="D2689" s="318"/>
      <c r="E2689" s="318"/>
      <c r="F2689" s="318"/>
      <c r="G2689" s="318"/>
      <c r="H2689" s="318"/>
      <c r="I2689" s="57" t="s">
        <v>201</v>
      </c>
      <c r="J2689" s="323"/>
      <c r="K2689" s="75" t="s">
        <v>207</v>
      </c>
      <c r="L2689" s="13"/>
      <c r="M2689" s="13"/>
      <c r="N2689" s="13">
        <v>0.13500000000000001</v>
      </c>
      <c r="O2689" s="40">
        <v>0.09</v>
      </c>
      <c r="P2689" s="70">
        <v>28.966799999999999</v>
      </c>
      <c r="Q2689" s="45">
        <f t="shared" si="465"/>
        <v>29.191800000000001</v>
      </c>
      <c r="R2689" s="229"/>
      <c r="T2689" s="2"/>
      <c r="U2689" s="2"/>
      <c r="V2689" s="2"/>
      <c r="W2689" s="2"/>
    </row>
    <row r="2690" spans="1:23" s="5" customFormat="1" ht="21">
      <c r="A2690" s="323"/>
      <c r="B2690" s="318"/>
      <c r="C2690" s="318"/>
      <c r="D2690" s="318"/>
      <c r="E2690" s="318"/>
      <c r="F2690" s="318"/>
      <c r="G2690" s="318"/>
      <c r="H2690" s="318"/>
      <c r="I2690" s="253" t="s">
        <v>195</v>
      </c>
      <c r="J2690" s="323"/>
      <c r="K2690" s="76" t="s">
        <v>46</v>
      </c>
      <c r="L2690" s="40"/>
      <c r="M2690" s="40"/>
      <c r="N2690" s="112">
        <f t="shared" ref="N2690" si="481">SUM(N2691:N2692)</f>
        <v>3.5190000000000001</v>
      </c>
      <c r="O2690" s="112">
        <f>SUM(O2691:O2692)</f>
        <v>0.8</v>
      </c>
      <c r="P2690" s="112"/>
      <c r="Q2690" s="42">
        <f t="shared" si="465"/>
        <v>4.319</v>
      </c>
      <c r="R2690" s="229"/>
      <c r="T2690" s="2"/>
      <c r="U2690" s="2"/>
      <c r="V2690" s="2"/>
      <c r="W2690" s="2"/>
    </row>
    <row r="2691" spans="1:23" s="5" customFormat="1" ht="22.5">
      <c r="A2691" s="323"/>
      <c r="B2691" s="318"/>
      <c r="C2691" s="318"/>
      <c r="D2691" s="318"/>
      <c r="E2691" s="318"/>
      <c r="F2691" s="318"/>
      <c r="G2691" s="318"/>
      <c r="H2691" s="318"/>
      <c r="I2691" s="57" t="s">
        <v>16</v>
      </c>
      <c r="J2691" s="323"/>
      <c r="K2691" s="75" t="s">
        <v>12</v>
      </c>
      <c r="L2691" s="13"/>
      <c r="M2691" s="13"/>
      <c r="N2691" s="13"/>
      <c r="O2691" s="40"/>
      <c r="P2691" s="70"/>
      <c r="Q2691" s="45">
        <f t="shared" si="465"/>
        <v>0</v>
      </c>
      <c r="R2691" s="229"/>
      <c r="T2691" s="2"/>
      <c r="U2691" s="2"/>
      <c r="V2691" s="2"/>
      <c r="W2691" s="2"/>
    </row>
    <row r="2692" spans="1:23" s="5" customFormat="1" ht="33.75">
      <c r="A2692" s="323"/>
      <c r="B2692" s="318"/>
      <c r="C2692" s="318"/>
      <c r="D2692" s="318"/>
      <c r="E2692" s="318"/>
      <c r="F2692" s="318"/>
      <c r="G2692" s="318"/>
      <c r="H2692" s="318"/>
      <c r="I2692" s="57" t="s">
        <v>201</v>
      </c>
      <c r="J2692" s="323"/>
      <c r="K2692" s="75" t="s">
        <v>207</v>
      </c>
      <c r="L2692" s="13"/>
      <c r="M2692" s="13"/>
      <c r="N2692" s="13">
        <v>3.5190000000000001</v>
      </c>
      <c r="O2692" s="40">
        <v>0.8</v>
      </c>
      <c r="P2692" s="41"/>
      <c r="Q2692" s="45">
        <f t="shared" si="465"/>
        <v>4.319</v>
      </c>
      <c r="R2692" s="229"/>
      <c r="T2692" s="2"/>
      <c r="U2692" s="2"/>
      <c r="V2692" s="2"/>
      <c r="W2692" s="2"/>
    </row>
    <row r="2693" spans="1:23" s="5" customFormat="1" ht="21">
      <c r="A2693" s="323"/>
      <c r="B2693" s="318"/>
      <c r="C2693" s="318"/>
      <c r="D2693" s="318"/>
      <c r="E2693" s="318"/>
      <c r="F2693" s="318"/>
      <c r="G2693" s="318"/>
      <c r="H2693" s="318"/>
      <c r="I2693" s="253" t="s">
        <v>196</v>
      </c>
      <c r="J2693" s="323"/>
      <c r="K2693" s="76" t="s">
        <v>11</v>
      </c>
      <c r="L2693" s="40"/>
      <c r="M2693" s="40"/>
      <c r="N2693" s="112">
        <f t="shared" ref="N2693" si="482">N2694</f>
        <v>0</v>
      </c>
      <c r="O2693" s="112">
        <f>O2694</f>
        <v>33.941699999999997</v>
      </c>
      <c r="P2693" s="112">
        <f>P2694</f>
        <v>17</v>
      </c>
      <c r="Q2693" s="42">
        <f t="shared" si="465"/>
        <v>50.941699999999997</v>
      </c>
      <c r="R2693" s="229"/>
      <c r="T2693" s="2"/>
      <c r="U2693" s="2"/>
      <c r="V2693" s="2"/>
      <c r="W2693" s="2"/>
    </row>
    <row r="2694" spans="1:23" s="5" customFormat="1" ht="33.75">
      <c r="A2694" s="323"/>
      <c r="B2694" s="318"/>
      <c r="C2694" s="318"/>
      <c r="D2694" s="318"/>
      <c r="E2694" s="318"/>
      <c r="F2694" s="318"/>
      <c r="G2694" s="318"/>
      <c r="H2694" s="318"/>
      <c r="I2694" s="57" t="s">
        <v>201</v>
      </c>
      <c r="J2694" s="323"/>
      <c r="K2694" s="75" t="s">
        <v>207</v>
      </c>
      <c r="L2694" s="13"/>
      <c r="M2694" s="13"/>
      <c r="N2694" s="13"/>
      <c r="O2694" s="70">
        <v>33.941699999999997</v>
      </c>
      <c r="P2694" s="70">
        <v>17</v>
      </c>
      <c r="Q2694" s="45">
        <f t="shared" si="465"/>
        <v>50.941699999999997</v>
      </c>
      <c r="R2694" s="229"/>
      <c r="T2694" s="2"/>
      <c r="U2694" s="2"/>
      <c r="V2694" s="2"/>
      <c r="W2694" s="2"/>
    </row>
    <row r="2695" spans="1:23" s="5" customFormat="1" ht="21">
      <c r="A2695" s="323"/>
      <c r="B2695" s="318"/>
      <c r="C2695" s="318"/>
      <c r="D2695" s="318"/>
      <c r="E2695" s="318"/>
      <c r="F2695" s="318"/>
      <c r="G2695" s="318"/>
      <c r="H2695" s="318"/>
      <c r="I2695" s="253" t="s">
        <v>29</v>
      </c>
      <c r="J2695" s="323"/>
      <c r="K2695" s="76" t="s">
        <v>55</v>
      </c>
      <c r="L2695" s="40"/>
      <c r="M2695" s="40"/>
      <c r="N2695" s="112">
        <f>SUM(N2696:N2697)</f>
        <v>0.5</v>
      </c>
      <c r="O2695" s="112">
        <f>SUM(O2696:O2697)</f>
        <v>0.23</v>
      </c>
      <c r="P2695" s="112">
        <f>SUM(P2696:P2697)</f>
        <v>0</v>
      </c>
      <c r="Q2695" s="42">
        <f t="shared" si="465"/>
        <v>0.73</v>
      </c>
      <c r="R2695" s="229"/>
      <c r="T2695" s="2"/>
      <c r="U2695" s="2"/>
      <c r="V2695" s="2"/>
      <c r="W2695" s="2"/>
    </row>
    <row r="2696" spans="1:23" s="5" customFormat="1">
      <c r="A2696" s="323"/>
      <c r="B2696" s="318"/>
      <c r="C2696" s="318"/>
      <c r="D2696" s="318"/>
      <c r="E2696" s="318"/>
      <c r="F2696" s="318"/>
      <c r="G2696" s="318"/>
      <c r="H2696" s="318"/>
      <c r="I2696" s="57"/>
      <c r="J2696" s="323"/>
      <c r="K2696" s="75" t="s">
        <v>28</v>
      </c>
      <c r="L2696" s="13"/>
      <c r="M2696" s="13"/>
      <c r="N2696" s="13">
        <v>0.5</v>
      </c>
      <c r="O2696" s="40"/>
      <c r="P2696" s="40"/>
      <c r="Q2696" s="45">
        <f t="shared" si="465"/>
        <v>0.5</v>
      </c>
      <c r="R2696" s="229"/>
      <c r="T2696" s="2"/>
      <c r="U2696" s="2"/>
      <c r="V2696" s="2"/>
      <c r="W2696" s="2"/>
    </row>
    <row r="2697" spans="1:23" s="5" customFormat="1" ht="22.5">
      <c r="A2697" s="323"/>
      <c r="B2697" s="318"/>
      <c r="C2697" s="318"/>
      <c r="D2697" s="318"/>
      <c r="E2697" s="318"/>
      <c r="F2697" s="318"/>
      <c r="G2697" s="318"/>
      <c r="H2697" s="318"/>
      <c r="I2697" s="57" t="s">
        <v>322</v>
      </c>
      <c r="J2697" s="323"/>
      <c r="K2697" s="75" t="s">
        <v>207</v>
      </c>
      <c r="L2697" s="13"/>
      <c r="M2697" s="13"/>
      <c r="N2697" s="13"/>
      <c r="O2697" s="40">
        <v>0.23</v>
      </c>
      <c r="P2697" s="41"/>
      <c r="Q2697" s="45">
        <f t="shared" si="465"/>
        <v>0.23</v>
      </c>
      <c r="R2697" s="229"/>
      <c r="T2697" s="2"/>
      <c r="U2697" s="2"/>
      <c r="V2697" s="2"/>
      <c r="W2697" s="2"/>
    </row>
    <row r="2698" spans="1:23" s="5" customFormat="1" ht="52.5">
      <c r="A2698" s="323"/>
      <c r="B2698" s="318"/>
      <c r="C2698" s="318"/>
      <c r="D2698" s="318"/>
      <c r="E2698" s="318"/>
      <c r="F2698" s="318"/>
      <c r="G2698" s="318"/>
      <c r="H2698" s="318"/>
      <c r="I2698" s="253" t="s">
        <v>323</v>
      </c>
      <c r="J2698" s="323"/>
      <c r="K2698" s="76" t="s">
        <v>171</v>
      </c>
      <c r="L2698" s="40"/>
      <c r="M2698" s="40"/>
      <c r="N2698" s="112">
        <f t="shared" ref="N2698" si="483">N2699</f>
        <v>9.1</v>
      </c>
      <c r="O2698" s="112">
        <f>O2699</f>
        <v>26.5199</v>
      </c>
      <c r="P2698" s="112">
        <f>P2699</f>
        <v>0</v>
      </c>
      <c r="Q2698" s="42">
        <f t="shared" si="465"/>
        <v>35.619900000000001</v>
      </c>
      <c r="R2698" s="229"/>
      <c r="T2698" s="2"/>
      <c r="U2698" s="2"/>
      <c r="V2698" s="2"/>
      <c r="W2698" s="2"/>
    </row>
    <row r="2699" spans="1:23" s="5" customFormat="1" ht="33.75">
      <c r="A2699" s="323"/>
      <c r="B2699" s="318"/>
      <c r="C2699" s="318"/>
      <c r="D2699" s="318"/>
      <c r="E2699" s="318"/>
      <c r="F2699" s="318"/>
      <c r="G2699" s="318"/>
      <c r="H2699" s="318"/>
      <c r="I2699" s="57" t="s">
        <v>201</v>
      </c>
      <c r="J2699" s="323"/>
      <c r="K2699" s="75" t="s">
        <v>207</v>
      </c>
      <c r="L2699" s="13"/>
      <c r="M2699" s="13"/>
      <c r="N2699" s="13">
        <v>9.1</v>
      </c>
      <c r="O2699" s="70">
        <v>26.5199</v>
      </c>
      <c r="P2699" s="41"/>
      <c r="Q2699" s="45">
        <f t="shared" si="465"/>
        <v>35.619900000000001</v>
      </c>
      <c r="R2699" s="229"/>
      <c r="T2699" s="2"/>
      <c r="U2699" s="2"/>
      <c r="V2699" s="2"/>
      <c r="W2699" s="2"/>
    </row>
    <row r="2700" spans="1:23" s="5" customFormat="1" ht="15" customHeight="1">
      <c r="A2700" s="322">
        <v>27</v>
      </c>
      <c r="B2700" s="317" t="s">
        <v>326</v>
      </c>
      <c r="C2700" s="318"/>
      <c r="D2700" s="318"/>
      <c r="E2700" s="318"/>
      <c r="F2700" s="318"/>
      <c r="G2700" s="318"/>
      <c r="H2700" s="318"/>
      <c r="I2700" s="50" t="s">
        <v>13</v>
      </c>
      <c r="J2700" s="322">
        <v>124</v>
      </c>
      <c r="K2700" s="237"/>
      <c r="L2700" s="30"/>
      <c r="M2700" s="30"/>
      <c r="N2700" s="30">
        <f t="shared" ref="N2700" si="484">+N2701+N2707+N2710+N2713+N2715+N2717</f>
        <v>42.311999999999991</v>
      </c>
      <c r="O2700" s="30">
        <f>+O2701+O2707+O2710+O2713+O2715+O2717</f>
        <v>191.91490000000002</v>
      </c>
      <c r="P2700" s="30">
        <f>+P2701+P2707+P2710+P2713+P2715+P2717</f>
        <v>45.173999999999999</v>
      </c>
      <c r="Q2700" s="42">
        <f t="shared" ref="Q2700:Q2763" si="485">M2700+N2700+O2700+P2700</f>
        <v>279.40089999999998</v>
      </c>
      <c r="R2700" s="229"/>
      <c r="T2700" s="2"/>
      <c r="U2700" s="2"/>
      <c r="V2700" s="2"/>
      <c r="W2700" s="2"/>
    </row>
    <row r="2701" spans="1:23" s="5" customFormat="1" ht="42">
      <c r="A2701" s="323"/>
      <c r="B2701" s="318"/>
      <c r="C2701" s="318"/>
      <c r="D2701" s="318"/>
      <c r="E2701" s="318"/>
      <c r="F2701" s="318"/>
      <c r="G2701" s="318"/>
      <c r="H2701" s="318"/>
      <c r="I2701" s="253" t="s">
        <v>193</v>
      </c>
      <c r="J2701" s="323"/>
      <c r="K2701" s="76" t="s">
        <v>10</v>
      </c>
      <c r="L2701" s="40"/>
      <c r="M2701" s="40"/>
      <c r="N2701" s="112">
        <f t="shared" ref="N2701" si="486">SUM(N2702:N2706)</f>
        <v>38.730999999999995</v>
      </c>
      <c r="O2701" s="112">
        <f>SUM(O2702:O2706)</f>
        <v>62.814900000000009</v>
      </c>
      <c r="P2701" s="112">
        <f>SUM(P2702:P2706)</f>
        <v>27.091999999999999</v>
      </c>
      <c r="Q2701" s="42">
        <f t="shared" si="485"/>
        <v>128.6379</v>
      </c>
      <c r="R2701" s="229"/>
      <c r="T2701" s="2"/>
      <c r="U2701" s="2"/>
      <c r="V2701" s="2"/>
      <c r="W2701" s="2"/>
    </row>
    <row r="2702" spans="1:23" s="5" customFormat="1" ht="22.5">
      <c r="A2702" s="323"/>
      <c r="B2702" s="318"/>
      <c r="C2702" s="318"/>
      <c r="D2702" s="318"/>
      <c r="E2702" s="318"/>
      <c r="F2702" s="318"/>
      <c r="G2702" s="318"/>
      <c r="H2702" s="318"/>
      <c r="I2702" s="57" t="s">
        <v>181</v>
      </c>
      <c r="J2702" s="323"/>
      <c r="K2702" s="75" t="s">
        <v>11</v>
      </c>
      <c r="L2702" s="13"/>
      <c r="M2702" s="13"/>
      <c r="N2702" s="13"/>
      <c r="O2702" s="40">
        <v>0.73899999999999999</v>
      </c>
      <c r="P2702" s="41"/>
      <c r="Q2702" s="45">
        <f t="shared" si="485"/>
        <v>0.73899999999999999</v>
      </c>
      <c r="R2702" s="229"/>
      <c r="T2702" s="2"/>
      <c r="U2702" s="2"/>
      <c r="V2702" s="2"/>
      <c r="W2702" s="2"/>
    </row>
    <row r="2703" spans="1:23" s="5" customFormat="1" ht="22.5">
      <c r="A2703" s="323"/>
      <c r="B2703" s="318"/>
      <c r="C2703" s="318"/>
      <c r="D2703" s="318"/>
      <c r="E2703" s="318"/>
      <c r="F2703" s="318"/>
      <c r="G2703" s="318"/>
      <c r="H2703" s="318"/>
      <c r="I2703" s="57" t="s">
        <v>16</v>
      </c>
      <c r="J2703" s="323"/>
      <c r="K2703" s="75" t="s">
        <v>12</v>
      </c>
      <c r="L2703" s="13"/>
      <c r="M2703" s="13"/>
      <c r="N2703" s="13">
        <v>2.976</v>
      </c>
      <c r="O2703" s="70">
        <v>5.7458999999999998</v>
      </c>
      <c r="P2703" s="70">
        <v>15.537000000000001</v>
      </c>
      <c r="Q2703" s="45">
        <f t="shared" si="485"/>
        <v>24.258900000000001</v>
      </c>
      <c r="R2703" s="229"/>
      <c r="T2703" s="2"/>
      <c r="U2703" s="2"/>
      <c r="V2703" s="2"/>
      <c r="W2703" s="2"/>
    </row>
    <row r="2704" spans="1:23" s="5" customFormat="1" ht="22.5">
      <c r="A2704" s="323"/>
      <c r="B2704" s="318"/>
      <c r="C2704" s="318"/>
      <c r="D2704" s="318"/>
      <c r="E2704" s="318"/>
      <c r="F2704" s="318"/>
      <c r="G2704" s="318"/>
      <c r="H2704" s="318"/>
      <c r="I2704" s="57" t="s">
        <v>322</v>
      </c>
      <c r="J2704" s="323"/>
      <c r="K2704" s="75" t="s">
        <v>207</v>
      </c>
      <c r="L2704" s="13"/>
      <c r="M2704" s="13"/>
      <c r="N2704" s="13">
        <v>16.863</v>
      </c>
      <c r="O2704" s="40">
        <v>22.795000000000002</v>
      </c>
      <c r="P2704" s="70">
        <v>11.555</v>
      </c>
      <c r="Q2704" s="45">
        <f t="shared" si="485"/>
        <v>51.213000000000001</v>
      </c>
      <c r="R2704" s="229"/>
      <c r="T2704" s="2"/>
      <c r="U2704" s="2"/>
      <c r="V2704" s="2"/>
      <c r="W2704" s="2"/>
    </row>
    <row r="2705" spans="1:23" s="5" customFormat="1" ht="45">
      <c r="A2705" s="323"/>
      <c r="B2705" s="318"/>
      <c r="C2705" s="318"/>
      <c r="D2705" s="318"/>
      <c r="E2705" s="318"/>
      <c r="F2705" s="318"/>
      <c r="G2705" s="318"/>
      <c r="H2705" s="318"/>
      <c r="I2705" s="57" t="s">
        <v>27</v>
      </c>
      <c r="J2705" s="323"/>
      <c r="K2705" s="75" t="s">
        <v>28</v>
      </c>
      <c r="L2705" s="13"/>
      <c r="M2705" s="13"/>
      <c r="N2705" s="13">
        <v>18.891999999999999</v>
      </c>
      <c r="O2705" s="40">
        <v>32.499000000000002</v>
      </c>
      <c r="P2705" s="41"/>
      <c r="Q2705" s="45">
        <f t="shared" si="485"/>
        <v>51.391000000000005</v>
      </c>
      <c r="R2705" s="229"/>
      <c r="T2705" s="2"/>
      <c r="U2705" s="2"/>
      <c r="V2705" s="2"/>
      <c r="W2705" s="2"/>
    </row>
    <row r="2706" spans="1:23" s="5" customFormat="1" ht="45">
      <c r="A2706" s="323"/>
      <c r="B2706" s="318"/>
      <c r="C2706" s="318"/>
      <c r="D2706" s="318"/>
      <c r="E2706" s="318"/>
      <c r="F2706" s="318"/>
      <c r="G2706" s="318"/>
      <c r="H2706" s="318"/>
      <c r="I2706" s="57" t="s">
        <v>18</v>
      </c>
      <c r="J2706" s="323"/>
      <c r="K2706" s="75" t="s">
        <v>17</v>
      </c>
      <c r="L2706" s="13"/>
      <c r="M2706" s="13"/>
      <c r="N2706" s="13"/>
      <c r="O2706" s="40">
        <v>1.036</v>
      </c>
      <c r="P2706" s="41"/>
      <c r="Q2706" s="45">
        <f t="shared" si="485"/>
        <v>1.036</v>
      </c>
      <c r="R2706" s="229"/>
      <c r="T2706" s="2"/>
      <c r="U2706" s="2"/>
      <c r="V2706" s="2"/>
      <c r="W2706" s="2"/>
    </row>
    <row r="2707" spans="1:23" s="5" customFormat="1" ht="21">
      <c r="A2707" s="323"/>
      <c r="B2707" s="318"/>
      <c r="C2707" s="318"/>
      <c r="D2707" s="318"/>
      <c r="E2707" s="318"/>
      <c r="F2707" s="318"/>
      <c r="G2707" s="318"/>
      <c r="H2707" s="318"/>
      <c r="I2707" s="253" t="s">
        <v>194</v>
      </c>
      <c r="J2707" s="323"/>
      <c r="K2707" s="76" t="s">
        <v>52</v>
      </c>
      <c r="L2707" s="40"/>
      <c r="M2707" s="40"/>
      <c r="N2707" s="112">
        <f t="shared" ref="N2707" si="487">SUM(N2708:N2709)</f>
        <v>0.41</v>
      </c>
      <c r="O2707" s="112">
        <f>SUM(O2708:O2709)</f>
        <v>0.35000000000000003</v>
      </c>
      <c r="P2707" s="112">
        <f>SUM(P2708:P2709)</f>
        <v>0.36399999999999999</v>
      </c>
      <c r="Q2707" s="42">
        <f t="shared" si="485"/>
        <v>1.1240000000000001</v>
      </c>
      <c r="R2707" s="88"/>
      <c r="T2707" s="2"/>
      <c r="U2707" s="2"/>
      <c r="V2707" s="2"/>
      <c r="W2707" s="2"/>
    </row>
    <row r="2708" spans="1:23" s="5" customFormat="1" ht="22.5">
      <c r="A2708" s="323"/>
      <c r="B2708" s="318"/>
      <c r="C2708" s="318"/>
      <c r="D2708" s="318"/>
      <c r="E2708" s="318"/>
      <c r="F2708" s="318"/>
      <c r="G2708" s="318"/>
      <c r="H2708" s="318"/>
      <c r="I2708" s="57" t="s">
        <v>16</v>
      </c>
      <c r="J2708" s="323"/>
      <c r="K2708" s="75" t="s">
        <v>12</v>
      </c>
      <c r="L2708" s="13"/>
      <c r="M2708" s="13"/>
      <c r="N2708" s="13"/>
      <c r="O2708" s="40">
        <v>0.01</v>
      </c>
      <c r="P2708" s="70">
        <v>0.36399999999999999</v>
      </c>
      <c r="Q2708" s="45">
        <f t="shared" si="485"/>
        <v>0.374</v>
      </c>
      <c r="R2708" s="229"/>
      <c r="T2708" s="2"/>
      <c r="U2708" s="2"/>
      <c r="V2708" s="2"/>
      <c r="W2708" s="2"/>
    </row>
    <row r="2709" spans="1:23" s="5" customFormat="1" ht="33.75">
      <c r="A2709" s="323"/>
      <c r="B2709" s="318"/>
      <c r="C2709" s="318"/>
      <c r="D2709" s="318"/>
      <c r="E2709" s="318"/>
      <c r="F2709" s="318"/>
      <c r="G2709" s="318"/>
      <c r="H2709" s="318"/>
      <c r="I2709" s="57" t="s">
        <v>201</v>
      </c>
      <c r="J2709" s="323"/>
      <c r="K2709" s="75" t="s">
        <v>207</v>
      </c>
      <c r="L2709" s="13"/>
      <c r="M2709" s="13"/>
      <c r="N2709" s="13">
        <v>0.41</v>
      </c>
      <c r="O2709" s="40">
        <v>0.34</v>
      </c>
      <c r="P2709" s="41"/>
      <c r="Q2709" s="45">
        <f t="shared" si="485"/>
        <v>0.75</v>
      </c>
      <c r="R2709" s="229"/>
      <c r="T2709" s="2"/>
      <c r="U2709" s="2"/>
      <c r="V2709" s="2"/>
      <c r="W2709" s="2"/>
    </row>
    <row r="2710" spans="1:23" s="5" customFormat="1" ht="21">
      <c r="A2710" s="323"/>
      <c r="B2710" s="318"/>
      <c r="C2710" s="318"/>
      <c r="D2710" s="318"/>
      <c r="E2710" s="318"/>
      <c r="F2710" s="318"/>
      <c r="G2710" s="318"/>
      <c r="H2710" s="318"/>
      <c r="I2710" s="253" t="s">
        <v>195</v>
      </c>
      <c r="J2710" s="323"/>
      <c r="K2710" s="76" t="s">
        <v>46</v>
      </c>
      <c r="L2710" s="40"/>
      <c r="M2710" s="40"/>
      <c r="N2710" s="112">
        <f t="shared" ref="N2710" si="488">SUM(N2711:N2712)</f>
        <v>0.6</v>
      </c>
      <c r="O2710" s="112">
        <f>SUM(O2711:O2712)</f>
        <v>2.8</v>
      </c>
      <c r="P2710" s="112">
        <f>SUM(P2711:P2712)</f>
        <v>1</v>
      </c>
      <c r="Q2710" s="42">
        <f t="shared" si="485"/>
        <v>4.4000000000000004</v>
      </c>
      <c r="R2710" s="229"/>
      <c r="T2710" s="2"/>
      <c r="U2710" s="2"/>
      <c r="V2710" s="2"/>
      <c r="W2710" s="2"/>
    </row>
    <row r="2711" spans="1:23" s="5" customFormat="1" ht="22.5">
      <c r="A2711" s="323"/>
      <c r="B2711" s="318"/>
      <c r="C2711" s="318"/>
      <c r="D2711" s="318"/>
      <c r="E2711" s="318"/>
      <c r="F2711" s="318"/>
      <c r="G2711" s="318"/>
      <c r="H2711" s="318"/>
      <c r="I2711" s="57" t="s">
        <v>16</v>
      </c>
      <c r="J2711" s="323"/>
      <c r="K2711" s="75" t="s">
        <v>12</v>
      </c>
      <c r="L2711" s="13"/>
      <c r="M2711" s="13"/>
      <c r="N2711" s="13"/>
      <c r="O2711" s="40"/>
      <c r="P2711" s="70">
        <v>1</v>
      </c>
      <c r="Q2711" s="45">
        <f t="shared" si="485"/>
        <v>1</v>
      </c>
      <c r="R2711" s="229"/>
      <c r="T2711" s="2"/>
      <c r="U2711" s="2"/>
      <c r="V2711" s="2"/>
      <c r="W2711" s="2"/>
    </row>
    <row r="2712" spans="1:23" s="5" customFormat="1" ht="33.75">
      <c r="A2712" s="323"/>
      <c r="B2712" s="318"/>
      <c r="C2712" s="318"/>
      <c r="D2712" s="318"/>
      <c r="E2712" s="318"/>
      <c r="F2712" s="318"/>
      <c r="G2712" s="318"/>
      <c r="H2712" s="318"/>
      <c r="I2712" s="57" t="s">
        <v>201</v>
      </c>
      <c r="J2712" s="323"/>
      <c r="K2712" s="75" t="s">
        <v>207</v>
      </c>
      <c r="L2712" s="13"/>
      <c r="M2712" s="13"/>
      <c r="N2712" s="13">
        <v>0.6</v>
      </c>
      <c r="O2712" s="40">
        <v>2.8</v>
      </c>
      <c r="P2712" s="41"/>
      <c r="Q2712" s="45">
        <f t="shared" si="485"/>
        <v>3.4</v>
      </c>
      <c r="R2712" s="229"/>
      <c r="T2712" s="2"/>
      <c r="U2712" s="2"/>
      <c r="V2712" s="2"/>
      <c r="W2712" s="2"/>
    </row>
    <row r="2713" spans="1:23" s="5" customFormat="1" ht="21">
      <c r="A2713" s="323"/>
      <c r="B2713" s="318"/>
      <c r="C2713" s="318"/>
      <c r="D2713" s="318"/>
      <c r="E2713" s="318"/>
      <c r="F2713" s="318"/>
      <c r="G2713" s="318"/>
      <c r="H2713" s="318"/>
      <c r="I2713" s="253" t="s">
        <v>196</v>
      </c>
      <c r="J2713" s="323"/>
      <c r="K2713" s="76" t="s">
        <v>11</v>
      </c>
      <c r="L2713" s="40"/>
      <c r="M2713" s="40"/>
      <c r="N2713" s="112">
        <f t="shared" ref="N2713" si="489">N2714</f>
        <v>0</v>
      </c>
      <c r="O2713" s="112">
        <f>O2714</f>
        <v>56.466999999999999</v>
      </c>
      <c r="P2713" s="112">
        <f>P2714</f>
        <v>15.718</v>
      </c>
      <c r="Q2713" s="42">
        <f t="shared" si="485"/>
        <v>72.185000000000002</v>
      </c>
      <c r="R2713" s="229"/>
      <c r="T2713" s="2"/>
      <c r="U2713" s="2"/>
      <c r="V2713" s="2"/>
      <c r="W2713" s="2"/>
    </row>
    <row r="2714" spans="1:23" s="5" customFormat="1" ht="33.75">
      <c r="A2714" s="323"/>
      <c r="B2714" s="318"/>
      <c r="C2714" s="318"/>
      <c r="D2714" s="318"/>
      <c r="E2714" s="318"/>
      <c r="F2714" s="318"/>
      <c r="G2714" s="318"/>
      <c r="H2714" s="318"/>
      <c r="I2714" s="57" t="s">
        <v>201</v>
      </c>
      <c r="J2714" s="323"/>
      <c r="K2714" s="75" t="s">
        <v>207</v>
      </c>
      <c r="L2714" s="13"/>
      <c r="M2714" s="13"/>
      <c r="N2714" s="13"/>
      <c r="O2714" s="40">
        <v>56.466999999999999</v>
      </c>
      <c r="P2714" s="70">
        <v>15.718</v>
      </c>
      <c r="Q2714" s="45">
        <f t="shared" si="485"/>
        <v>72.185000000000002</v>
      </c>
      <c r="R2714" s="229"/>
      <c r="T2714" s="2"/>
      <c r="U2714" s="2"/>
      <c r="V2714" s="2"/>
      <c r="W2714" s="2"/>
    </row>
    <row r="2715" spans="1:23" s="5" customFormat="1" ht="21">
      <c r="A2715" s="323"/>
      <c r="B2715" s="318"/>
      <c r="C2715" s="318"/>
      <c r="D2715" s="318"/>
      <c r="E2715" s="318"/>
      <c r="F2715" s="318"/>
      <c r="G2715" s="318"/>
      <c r="H2715" s="318"/>
      <c r="I2715" s="253" t="s">
        <v>29</v>
      </c>
      <c r="J2715" s="323"/>
      <c r="K2715" s="76" t="s">
        <v>55</v>
      </c>
      <c r="L2715" s="40"/>
      <c r="M2715" s="40"/>
      <c r="N2715" s="112">
        <f t="shared" ref="N2715" si="490">N2716</f>
        <v>0.5</v>
      </c>
      <c r="O2715" s="112">
        <f>O2716</f>
        <v>0.5</v>
      </c>
      <c r="P2715" s="112">
        <f>P2716</f>
        <v>1</v>
      </c>
      <c r="Q2715" s="42">
        <f t="shared" si="485"/>
        <v>2</v>
      </c>
      <c r="R2715" s="229"/>
      <c r="T2715" s="2"/>
      <c r="U2715" s="2"/>
      <c r="V2715" s="2"/>
      <c r="W2715" s="2"/>
    </row>
    <row r="2716" spans="1:23" s="5" customFormat="1" ht="22.5">
      <c r="A2716" s="323"/>
      <c r="B2716" s="318"/>
      <c r="C2716" s="318"/>
      <c r="D2716" s="318"/>
      <c r="E2716" s="318"/>
      <c r="F2716" s="318"/>
      <c r="G2716" s="318"/>
      <c r="H2716" s="318"/>
      <c r="I2716" s="57" t="s">
        <v>16</v>
      </c>
      <c r="J2716" s="323"/>
      <c r="K2716" s="75" t="s">
        <v>12</v>
      </c>
      <c r="L2716" s="13"/>
      <c r="M2716" s="13"/>
      <c r="N2716" s="13">
        <v>0.5</v>
      </c>
      <c r="O2716" s="40">
        <v>0.5</v>
      </c>
      <c r="P2716" s="70">
        <v>1</v>
      </c>
      <c r="Q2716" s="45">
        <f t="shared" si="485"/>
        <v>2</v>
      </c>
      <c r="R2716" s="229"/>
      <c r="T2716" s="2"/>
      <c r="U2716" s="2"/>
      <c r="V2716" s="2"/>
      <c r="W2716" s="2"/>
    </row>
    <row r="2717" spans="1:23" s="5" customFormat="1" ht="52.5">
      <c r="A2717" s="323"/>
      <c r="B2717" s="318"/>
      <c r="C2717" s="318"/>
      <c r="D2717" s="318"/>
      <c r="E2717" s="318"/>
      <c r="F2717" s="318"/>
      <c r="G2717" s="318"/>
      <c r="H2717" s="318"/>
      <c r="I2717" s="253" t="s">
        <v>323</v>
      </c>
      <c r="J2717" s="323"/>
      <c r="K2717" s="76" t="s">
        <v>171</v>
      </c>
      <c r="L2717" s="40"/>
      <c r="M2717" s="40"/>
      <c r="N2717" s="112">
        <f t="shared" ref="N2717" si="491">N2718</f>
        <v>2.0710000000000002</v>
      </c>
      <c r="O2717" s="112">
        <f>O2718</f>
        <v>68.983000000000004</v>
      </c>
      <c r="P2717" s="112"/>
      <c r="Q2717" s="42">
        <f t="shared" si="485"/>
        <v>71.054000000000002</v>
      </c>
      <c r="R2717" s="229"/>
      <c r="T2717" s="2"/>
      <c r="U2717" s="2"/>
      <c r="V2717" s="2"/>
      <c r="W2717" s="2"/>
    </row>
    <row r="2718" spans="1:23" s="5" customFormat="1" ht="33.75">
      <c r="A2718" s="324"/>
      <c r="B2718" s="319"/>
      <c r="C2718" s="318"/>
      <c r="D2718" s="318"/>
      <c r="E2718" s="318"/>
      <c r="F2718" s="318"/>
      <c r="G2718" s="318"/>
      <c r="H2718" s="318"/>
      <c r="I2718" s="57" t="s">
        <v>201</v>
      </c>
      <c r="J2718" s="324"/>
      <c r="K2718" s="75" t="s">
        <v>207</v>
      </c>
      <c r="L2718" s="13"/>
      <c r="M2718" s="13"/>
      <c r="N2718" s="13">
        <v>2.0710000000000002</v>
      </c>
      <c r="O2718" s="40">
        <v>68.983000000000004</v>
      </c>
      <c r="P2718" s="41"/>
      <c r="Q2718" s="45">
        <f t="shared" si="485"/>
        <v>71.054000000000002</v>
      </c>
      <c r="R2718" s="229"/>
      <c r="T2718" s="2"/>
      <c r="U2718" s="2"/>
      <c r="V2718" s="2"/>
      <c r="W2718" s="2"/>
    </row>
    <row r="2719" spans="1:23" s="5" customFormat="1" ht="11.25" customHeight="1">
      <c r="A2719" s="322">
        <v>28</v>
      </c>
      <c r="B2719" s="317" t="s">
        <v>327</v>
      </c>
      <c r="C2719" s="318"/>
      <c r="D2719" s="318"/>
      <c r="E2719" s="318"/>
      <c r="F2719" s="318"/>
      <c r="G2719" s="318"/>
      <c r="H2719" s="318"/>
      <c r="I2719" s="50" t="s">
        <v>13</v>
      </c>
      <c r="J2719" s="322">
        <v>124</v>
      </c>
      <c r="K2719" s="237"/>
      <c r="L2719" s="30"/>
      <c r="M2719" s="30"/>
      <c r="N2719" s="30">
        <f t="shared" ref="N2719" si="492">+N2720+N2726+N2729+N2732+N2734+N2737+N2740</f>
        <v>61.323000000000008</v>
      </c>
      <c r="O2719" s="30">
        <f>+O2720+O2726+O2729+O2732+O2734+O2737+O2740</f>
        <v>99.737400000000008</v>
      </c>
      <c r="P2719" s="30">
        <f>+P2720+P2726+P2729+P2732+P2734+P2737+P2740</f>
        <v>37.739600000000003</v>
      </c>
      <c r="Q2719" s="42">
        <f t="shared" si="485"/>
        <v>198.8</v>
      </c>
      <c r="R2719" s="229"/>
      <c r="T2719" s="2"/>
      <c r="U2719" s="2"/>
      <c r="V2719" s="2"/>
      <c r="W2719" s="2"/>
    </row>
    <row r="2720" spans="1:23" s="5" customFormat="1" ht="42">
      <c r="A2720" s="323"/>
      <c r="B2720" s="318"/>
      <c r="C2720" s="318"/>
      <c r="D2720" s="318"/>
      <c r="E2720" s="318"/>
      <c r="F2720" s="318"/>
      <c r="G2720" s="318"/>
      <c r="H2720" s="318"/>
      <c r="I2720" s="253" t="s">
        <v>193</v>
      </c>
      <c r="J2720" s="323"/>
      <c r="K2720" s="76" t="s">
        <v>10</v>
      </c>
      <c r="L2720" s="40"/>
      <c r="M2720" s="40"/>
      <c r="N2720" s="112">
        <f t="shared" ref="N2720" si="493">SUM(N2721:N2725)</f>
        <v>33.442</v>
      </c>
      <c r="O2720" s="112">
        <f>SUM(O2721:O2725)</f>
        <v>49.935900000000004</v>
      </c>
      <c r="P2720" s="112">
        <f>SUM(P2721:P2725)</f>
        <v>27.146000000000001</v>
      </c>
      <c r="Q2720" s="42">
        <f t="shared" si="485"/>
        <v>110.52390000000001</v>
      </c>
      <c r="R2720" s="229"/>
      <c r="T2720" s="2"/>
      <c r="U2720" s="2"/>
      <c r="V2720" s="2"/>
      <c r="W2720" s="2"/>
    </row>
    <row r="2721" spans="1:23" s="5" customFormat="1" ht="22.5">
      <c r="A2721" s="323"/>
      <c r="B2721" s="318"/>
      <c r="C2721" s="318"/>
      <c r="D2721" s="318"/>
      <c r="E2721" s="318"/>
      <c r="F2721" s="318"/>
      <c r="G2721" s="318"/>
      <c r="H2721" s="318"/>
      <c r="I2721" s="57" t="s">
        <v>181</v>
      </c>
      <c r="J2721" s="323"/>
      <c r="K2721" s="75" t="s">
        <v>11</v>
      </c>
      <c r="L2721" s="13"/>
      <c r="M2721" s="13"/>
      <c r="N2721" s="13"/>
      <c r="O2721" s="40">
        <v>0.89300000000000002</v>
      </c>
      <c r="P2721" s="41"/>
      <c r="Q2721" s="45">
        <f t="shared" si="485"/>
        <v>0.89300000000000002</v>
      </c>
      <c r="R2721" s="229"/>
      <c r="T2721" s="2"/>
      <c r="U2721" s="2"/>
      <c r="V2721" s="2"/>
      <c r="W2721" s="2"/>
    </row>
    <row r="2722" spans="1:23" s="5" customFormat="1" ht="22.5">
      <c r="A2722" s="323"/>
      <c r="B2722" s="318"/>
      <c r="C2722" s="318"/>
      <c r="D2722" s="318"/>
      <c r="E2722" s="318"/>
      <c r="F2722" s="318"/>
      <c r="G2722" s="318"/>
      <c r="H2722" s="318"/>
      <c r="I2722" s="57" t="s">
        <v>16</v>
      </c>
      <c r="J2722" s="323"/>
      <c r="K2722" s="75" t="s">
        <v>12</v>
      </c>
      <c r="L2722" s="13"/>
      <c r="M2722" s="13"/>
      <c r="N2722" s="13">
        <v>1.891</v>
      </c>
      <c r="O2722" s="40">
        <v>3.8</v>
      </c>
      <c r="P2722" s="70">
        <v>13.606</v>
      </c>
      <c r="Q2722" s="45">
        <f t="shared" si="485"/>
        <v>19.297000000000001</v>
      </c>
      <c r="R2722" s="229"/>
      <c r="T2722" s="2"/>
      <c r="U2722" s="2"/>
      <c r="V2722" s="2"/>
      <c r="W2722" s="2"/>
    </row>
    <row r="2723" spans="1:23" s="5" customFormat="1" ht="22.5">
      <c r="A2723" s="323"/>
      <c r="B2723" s="318"/>
      <c r="C2723" s="318"/>
      <c r="D2723" s="318"/>
      <c r="E2723" s="318"/>
      <c r="F2723" s="318"/>
      <c r="G2723" s="318"/>
      <c r="H2723" s="318"/>
      <c r="I2723" s="57" t="s">
        <v>322</v>
      </c>
      <c r="J2723" s="323"/>
      <c r="K2723" s="75" t="s">
        <v>207</v>
      </c>
      <c r="L2723" s="13"/>
      <c r="M2723" s="13"/>
      <c r="N2723" s="13">
        <v>12.861000000000001</v>
      </c>
      <c r="O2723" s="70">
        <v>10.786899999999999</v>
      </c>
      <c r="P2723" s="70">
        <v>13.54</v>
      </c>
      <c r="Q2723" s="45">
        <f t="shared" si="485"/>
        <v>37.187899999999999</v>
      </c>
      <c r="R2723" s="229"/>
      <c r="T2723" s="2"/>
      <c r="U2723" s="2"/>
      <c r="V2723" s="2"/>
      <c r="W2723" s="2"/>
    </row>
    <row r="2724" spans="1:23" s="5" customFormat="1" ht="45">
      <c r="A2724" s="323"/>
      <c r="B2724" s="318"/>
      <c r="C2724" s="318"/>
      <c r="D2724" s="318"/>
      <c r="E2724" s="318"/>
      <c r="F2724" s="318"/>
      <c r="G2724" s="318"/>
      <c r="H2724" s="318"/>
      <c r="I2724" s="57" t="s">
        <v>27</v>
      </c>
      <c r="J2724" s="323"/>
      <c r="K2724" s="75" t="s">
        <v>28</v>
      </c>
      <c r="L2724" s="13"/>
      <c r="M2724" s="13"/>
      <c r="N2724" s="13">
        <v>18.690000000000001</v>
      </c>
      <c r="O2724" s="40">
        <v>33.203000000000003</v>
      </c>
      <c r="P2724" s="41"/>
      <c r="Q2724" s="45">
        <f t="shared" si="485"/>
        <v>51.893000000000001</v>
      </c>
      <c r="R2724" s="229"/>
      <c r="T2724" s="2"/>
      <c r="U2724" s="2"/>
      <c r="V2724" s="2"/>
      <c r="W2724" s="2"/>
    </row>
    <row r="2725" spans="1:23" s="5" customFormat="1" ht="45">
      <c r="A2725" s="323"/>
      <c r="B2725" s="318"/>
      <c r="C2725" s="318"/>
      <c r="D2725" s="318"/>
      <c r="E2725" s="318"/>
      <c r="F2725" s="318"/>
      <c r="G2725" s="318"/>
      <c r="H2725" s="318"/>
      <c r="I2725" s="57" t="s">
        <v>18</v>
      </c>
      <c r="J2725" s="323"/>
      <c r="K2725" s="75" t="s">
        <v>17</v>
      </c>
      <c r="L2725" s="13"/>
      <c r="M2725" s="13"/>
      <c r="N2725" s="13"/>
      <c r="O2725" s="40">
        <v>1.2529999999999999</v>
      </c>
      <c r="P2725" s="41"/>
      <c r="Q2725" s="45">
        <f t="shared" si="485"/>
        <v>1.2529999999999999</v>
      </c>
      <c r="R2725" s="229"/>
      <c r="T2725" s="2"/>
      <c r="U2725" s="2"/>
      <c r="V2725" s="2"/>
      <c r="W2725" s="2"/>
    </row>
    <row r="2726" spans="1:23" s="5" customFormat="1" ht="21">
      <c r="A2726" s="323"/>
      <c r="B2726" s="318"/>
      <c r="C2726" s="318"/>
      <c r="D2726" s="318"/>
      <c r="E2726" s="318"/>
      <c r="F2726" s="318"/>
      <c r="G2726" s="318"/>
      <c r="H2726" s="318"/>
      <c r="I2726" s="253" t="s">
        <v>194</v>
      </c>
      <c r="J2726" s="323"/>
      <c r="K2726" s="76" t="s">
        <v>52</v>
      </c>
      <c r="L2726" s="40"/>
      <c r="M2726" s="40"/>
      <c r="N2726" s="112">
        <f t="shared" ref="N2726" si="494">SUM(N2727:N2728)</f>
        <v>8.0500000000000007</v>
      </c>
      <c r="O2726" s="112">
        <f>SUM(O2727:O2728)</f>
        <v>0.5</v>
      </c>
      <c r="P2726" s="112">
        <f>SUM(P2727:P2728)</f>
        <v>0.16700000000000001</v>
      </c>
      <c r="Q2726" s="42">
        <f t="shared" si="485"/>
        <v>8.7170000000000005</v>
      </c>
      <c r="R2726" s="229"/>
      <c r="T2726" s="2"/>
      <c r="U2726" s="2"/>
      <c r="V2726" s="2"/>
      <c r="W2726" s="2"/>
    </row>
    <row r="2727" spans="1:23" s="5" customFormat="1" ht="22.5">
      <c r="A2727" s="323"/>
      <c r="B2727" s="318"/>
      <c r="C2727" s="318"/>
      <c r="D2727" s="318"/>
      <c r="E2727" s="318"/>
      <c r="F2727" s="318"/>
      <c r="G2727" s="318"/>
      <c r="H2727" s="318"/>
      <c r="I2727" s="57" t="s">
        <v>16</v>
      </c>
      <c r="J2727" s="323"/>
      <c r="K2727" s="75" t="s">
        <v>12</v>
      </c>
      <c r="L2727" s="13"/>
      <c r="M2727" s="13"/>
      <c r="N2727" s="13"/>
      <c r="O2727" s="40"/>
      <c r="P2727" s="70">
        <v>0.16700000000000001</v>
      </c>
      <c r="Q2727" s="45">
        <f t="shared" si="485"/>
        <v>0.16700000000000001</v>
      </c>
      <c r="R2727" s="229"/>
      <c r="T2727" s="2"/>
      <c r="U2727" s="2"/>
      <c r="V2727" s="2"/>
      <c r="W2727" s="2"/>
    </row>
    <row r="2728" spans="1:23" s="5" customFormat="1" ht="33.75">
      <c r="A2728" s="323"/>
      <c r="B2728" s="318"/>
      <c r="C2728" s="318"/>
      <c r="D2728" s="318"/>
      <c r="E2728" s="318"/>
      <c r="F2728" s="318"/>
      <c r="G2728" s="318"/>
      <c r="H2728" s="318"/>
      <c r="I2728" s="57" t="s">
        <v>201</v>
      </c>
      <c r="J2728" s="323"/>
      <c r="K2728" s="75" t="s">
        <v>207</v>
      </c>
      <c r="L2728" s="13"/>
      <c r="M2728" s="13"/>
      <c r="N2728" s="13">
        <v>8.0500000000000007</v>
      </c>
      <c r="O2728" s="40">
        <v>0.5</v>
      </c>
      <c r="P2728" s="41"/>
      <c r="Q2728" s="45">
        <f t="shared" si="485"/>
        <v>8.5500000000000007</v>
      </c>
      <c r="R2728" s="229"/>
      <c r="T2728" s="2"/>
      <c r="U2728" s="2"/>
      <c r="V2728" s="2"/>
      <c r="W2728" s="2"/>
    </row>
    <row r="2729" spans="1:23" s="5" customFormat="1" ht="21">
      <c r="A2729" s="323"/>
      <c r="B2729" s="318"/>
      <c r="C2729" s="318"/>
      <c r="D2729" s="318"/>
      <c r="E2729" s="318"/>
      <c r="F2729" s="318"/>
      <c r="G2729" s="318"/>
      <c r="H2729" s="318"/>
      <c r="I2729" s="253" t="s">
        <v>195</v>
      </c>
      <c r="J2729" s="323"/>
      <c r="K2729" s="76" t="s">
        <v>46</v>
      </c>
      <c r="L2729" s="40"/>
      <c r="M2729" s="40"/>
      <c r="N2729" s="112">
        <f t="shared" ref="N2729" si="495">SUM(N2730:N2731)</f>
        <v>0.71499999999999997</v>
      </c>
      <c r="O2729" s="112">
        <f>SUM(O2730:O2731)</f>
        <v>0.71430000000000005</v>
      </c>
      <c r="P2729" s="112">
        <f>SUM(P2730:P2731)</f>
        <v>0.4</v>
      </c>
      <c r="Q2729" s="42">
        <f t="shared" si="485"/>
        <v>1.8292999999999999</v>
      </c>
      <c r="R2729" s="229"/>
      <c r="T2729" s="2"/>
      <c r="U2729" s="2"/>
      <c r="V2729" s="2"/>
      <c r="W2729" s="2"/>
    </row>
    <row r="2730" spans="1:23" s="5" customFormat="1" ht="22.5">
      <c r="A2730" s="323"/>
      <c r="B2730" s="318"/>
      <c r="C2730" s="318"/>
      <c r="D2730" s="318"/>
      <c r="E2730" s="318"/>
      <c r="F2730" s="318"/>
      <c r="G2730" s="318"/>
      <c r="H2730" s="318"/>
      <c r="I2730" s="57" t="s">
        <v>16</v>
      </c>
      <c r="J2730" s="323"/>
      <c r="K2730" s="75" t="s">
        <v>12</v>
      </c>
      <c r="L2730" s="13"/>
      <c r="M2730" s="13"/>
      <c r="N2730" s="13"/>
      <c r="O2730" s="40"/>
      <c r="P2730" s="70">
        <v>0.4</v>
      </c>
      <c r="Q2730" s="45">
        <f t="shared" si="485"/>
        <v>0.4</v>
      </c>
      <c r="R2730" s="229"/>
      <c r="T2730" s="2"/>
      <c r="U2730" s="2"/>
      <c r="V2730" s="2"/>
      <c r="W2730" s="2"/>
    </row>
    <row r="2731" spans="1:23" s="5" customFormat="1" ht="33.75">
      <c r="A2731" s="323"/>
      <c r="B2731" s="318"/>
      <c r="C2731" s="318"/>
      <c r="D2731" s="318"/>
      <c r="E2731" s="318"/>
      <c r="F2731" s="318"/>
      <c r="G2731" s="318"/>
      <c r="H2731" s="318"/>
      <c r="I2731" s="57" t="s">
        <v>201</v>
      </c>
      <c r="J2731" s="323"/>
      <c r="K2731" s="75" t="s">
        <v>207</v>
      </c>
      <c r="L2731" s="13"/>
      <c r="M2731" s="13"/>
      <c r="N2731" s="13">
        <v>0.71499999999999997</v>
      </c>
      <c r="O2731" s="70">
        <v>0.71430000000000005</v>
      </c>
      <c r="P2731" s="41"/>
      <c r="Q2731" s="45">
        <f t="shared" si="485"/>
        <v>1.4293</v>
      </c>
      <c r="R2731" s="229"/>
      <c r="T2731" s="2"/>
      <c r="U2731" s="2"/>
      <c r="V2731" s="2"/>
      <c r="W2731" s="2"/>
    </row>
    <row r="2732" spans="1:23" s="5" customFormat="1" ht="21">
      <c r="A2732" s="323"/>
      <c r="B2732" s="318"/>
      <c r="C2732" s="318"/>
      <c r="D2732" s="318"/>
      <c r="E2732" s="318"/>
      <c r="F2732" s="318"/>
      <c r="G2732" s="318"/>
      <c r="H2732" s="318"/>
      <c r="I2732" s="253" t="s">
        <v>196</v>
      </c>
      <c r="J2732" s="323"/>
      <c r="K2732" s="76" t="s">
        <v>11</v>
      </c>
      <c r="L2732" s="40"/>
      <c r="M2732" s="40"/>
      <c r="N2732" s="112">
        <f t="shared" ref="N2732" si="496">N2733</f>
        <v>0</v>
      </c>
      <c r="O2732" s="112">
        <f>O2733</f>
        <v>9</v>
      </c>
      <c r="P2732" s="112">
        <f>P2733</f>
        <v>8.0266000000000002</v>
      </c>
      <c r="Q2732" s="42">
        <f t="shared" si="485"/>
        <v>17.026600000000002</v>
      </c>
      <c r="R2732" s="229"/>
      <c r="T2732" s="2"/>
      <c r="U2732" s="2"/>
      <c r="V2732" s="2"/>
      <c r="W2732" s="2"/>
    </row>
    <row r="2733" spans="1:23" s="5" customFormat="1" ht="33.75">
      <c r="A2733" s="323"/>
      <c r="B2733" s="318"/>
      <c r="C2733" s="318"/>
      <c r="D2733" s="318"/>
      <c r="E2733" s="318"/>
      <c r="F2733" s="318"/>
      <c r="G2733" s="318"/>
      <c r="H2733" s="318"/>
      <c r="I2733" s="57" t="s">
        <v>201</v>
      </c>
      <c r="J2733" s="323"/>
      <c r="K2733" s="75" t="s">
        <v>207</v>
      </c>
      <c r="L2733" s="13"/>
      <c r="M2733" s="13"/>
      <c r="N2733" s="13"/>
      <c r="O2733" s="40">
        <v>9</v>
      </c>
      <c r="P2733" s="70">
        <v>8.0266000000000002</v>
      </c>
      <c r="Q2733" s="45">
        <f t="shared" si="485"/>
        <v>17.026600000000002</v>
      </c>
      <c r="R2733" s="229"/>
      <c r="T2733" s="2"/>
      <c r="U2733" s="2"/>
      <c r="V2733" s="2"/>
      <c r="W2733" s="2"/>
    </row>
    <row r="2734" spans="1:23" s="5" customFormat="1" ht="21">
      <c r="A2734" s="323"/>
      <c r="B2734" s="318"/>
      <c r="C2734" s="318"/>
      <c r="D2734" s="318"/>
      <c r="E2734" s="318"/>
      <c r="F2734" s="318"/>
      <c r="G2734" s="318"/>
      <c r="H2734" s="318"/>
      <c r="I2734" s="253" t="s">
        <v>29</v>
      </c>
      <c r="J2734" s="323"/>
      <c r="K2734" s="76" t="s">
        <v>55</v>
      </c>
      <c r="L2734" s="40"/>
      <c r="M2734" s="40"/>
      <c r="N2734" s="112">
        <f t="shared" ref="N2734" si="497">SUM(N2735:N2736)</f>
        <v>0.5</v>
      </c>
      <c r="O2734" s="112">
        <f>SUM(O2735:O2736)</f>
        <v>0.5</v>
      </c>
      <c r="P2734" s="112">
        <f>SUM(P2735:P2736)</f>
        <v>0</v>
      </c>
      <c r="Q2734" s="42">
        <f t="shared" si="485"/>
        <v>1</v>
      </c>
      <c r="R2734" s="229"/>
      <c r="T2734" s="2"/>
      <c r="U2734" s="2"/>
      <c r="V2734" s="2"/>
      <c r="W2734" s="2"/>
    </row>
    <row r="2735" spans="1:23" s="5" customFormat="1" ht="22.5">
      <c r="A2735" s="323"/>
      <c r="B2735" s="318"/>
      <c r="C2735" s="318"/>
      <c r="D2735" s="318"/>
      <c r="E2735" s="318"/>
      <c r="F2735" s="318"/>
      <c r="G2735" s="318"/>
      <c r="H2735" s="318"/>
      <c r="I2735" s="57" t="s">
        <v>16</v>
      </c>
      <c r="J2735" s="323"/>
      <c r="K2735" s="75" t="s">
        <v>12</v>
      </c>
      <c r="L2735" s="13"/>
      <c r="M2735" s="13"/>
      <c r="N2735" s="13"/>
      <c r="O2735" s="40"/>
      <c r="P2735" s="40"/>
      <c r="Q2735" s="45">
        <f t="shared" si="485"/>
        <v>0</v>
      </c>
      <c r="R2735" s="229"/>
      <c r="T2735" s="2"/>
      <c r="U2735" s="2"/>
      <c r="V2735" s="2"/>
      <c r="W2735" s="2"/>
    </row>
    <row r="2736" spans="1:23" s="5" customFormat="1" ht="22.5">
      <c r="A2736" s="323"/>
      <c r="B2736" s="318"/>
      <c r="C2736" s="318"/>
      <c r="D2736" s="318"/>
      <c r="E2736" s="318"/>
      <c r="F2736" s="318"/>
      <c r="G2736" s="318"/>
      <c r="H2736" s="318"/>
      <c r="I2736" s="57" t="s">
        <v>322</v>
      </c>
      <c r="J2736" s="323"/>
      <c r="K2736" s="75" t="s">
        <v>207</v>
      </c>
      <c r="L2736" s="13"/>
      <c r="M2736" s="13"/>
      <c r="N2736" s="13">
        <v>0.5</v>
      </c>
      <c r="O2736" s="40">
        <v>0.5</v>
      </c>
      <c r="P2736" s="39"/>
      <c r="Q2736" s="45">
        <f t="shared" si="485"/>
        <v>1</v>
      </c>
      <c r="R2736" s="229"/>
      <c r="T2736" s="2"/>
      <c r="U2736" s="2"/>
      <c r="V2736" s="2"/>
      <c r="W2736" s="2"/>
    </row>
    <row r="2737" spans="1:23" s="5" customFormat="1" ht="52.5">
      <c r="A2737" s="323"/>
      <c r="B2737" s="318"/>
      <c r="C2737" s="318"/>
      <c r="D2737" s="318"/>
      <c r="E2737" s="318"/>
      <c r="F2737" s="318"/>
      <c r="G2737" s="318"/>
      <c r="H2737" s="318"/>
      <c r="I2737" s="253" t="s">
        <v>323</v>
      </c>
      <c r="J2737" s="323"/>
      <c r="K2737" s="76" t="s">
        <v>171</v>
      </c>
      <c r="L2737" s="40"/>
      <c r="M2737" s="40"/>
      <c r="N2737" s="112">
        <f t="shared" ref="N2737:P2737" si="498">N2739+N2738</f>
        <v>18.616</v>
      </c>
      <c r="O2737" s="112">
        <f t="shared" si="498"/>
        <v>37.087200000000003</v>
      </c>
      <c r="P2737" s="112">
        <f t="shared" si="498"/>
        <v>0</v>
      </c>
      <c r="Q2737" s="42">
        <f t="shared" si="485"/>
        <v>55.703200000000002</v>
      </c>
      <c r="R2737" s="229"/>
      <c r="T2737" s="2"/>
      <c r="U2737" s="2"/>
      <c r="V2737" s="2"/>
      <c r="W2737" s="2"/>
    </row>
    <row r="2738" spans="1:23" s="5" customFormat="1" ht="22.5">
      <c r="A2738" s="323"/>
      <c r="B2738" s="318"/>
      <c r="C2738" s="318"/>
      <c r="D2738" s="318"/>
      <c r="E2738" s="318"/>
      <c r="F2738" s="318"/>
      <c r="G2738" s="318"/>
      <c r="H2738" s="318"/>
      <c r="I2738" s="57" t="s">
        <v>16</v>
      </c>
      <c r="J2738" s="323"/>
      <c r="K2738" s="75" t="s">
        <v>12</v>
      </c>
      <c r="L2738" s="13"/>
      <c r="M2738" s="13"/>
      <c r="N2738" s="13">
        <v>1.7150000000000001</v>
      </c>
      <c r="O2738" s="72"/>
      <c r="P2738" s="40"/>
      <c r="Q2738" s="45">
        <f t="shared" si="485"/>
        <v>1.7150000000000001</v>
      </c>
      <c r="R2738" s="229"/>
      <c r="T2738" s="2"/>
      <c r="U2738" s="2"/>
      <c r="V2738" s="2"/>
      <c r="W2738" s="2"/>
    </row>
    <row r="2739" spans="1:23" s="5" customFormat="1" ht="33.75">
      <c r="A2739" s="323"/>
      <c r="B2739" s="318"/>
      <c r="C2739" s="318"/>
      <c r="D2739" s="318"/>
      <c r="E2739" s="318"/>
      <c r="F2739" s="318"/>
      <c r="G2739" s="318"/>
      <c r="H2739" s="318"/>
      <c r="I2739" s="57" t="s">
        <v>201</v>
      </c>
      <c r="J2739" s="323"/>
      <c r="K2739" s="75" t="s">
        <v>207</v>
      </c>
      <c r="L2739" s="13"/>
      <c r="M2739" s="13"/>
      <c r="N2739" s="13">
        <v>16.901</v>
      </c>
      <c r="O2739" s="70">
        <v>37.087200000000003</v>
      </c>
      <c r="P2739" s="39"/>
      <c r="Q2739" s="45">
        <f t="shared" si="485"/>
        <v>53.988200000000006</v>
      </c>
      <c r="R2739" s="229"/>
      <c r="T2739" s="2"/>
      <c r="U2739" s="2"/>
      <c r="V2739" s="2"/>
      <c r="W2739" s="2"/>
    </row>
    <row r="2740" spans="1:23" s="5" customFormat="1" ht="31.5">
      <c r="A2740" s="323"/>
      <c r="B2740" s="318"/>
      <c r="C2740" s="318"/>
      <c r="D2740" s="318"/>
      <c r="E2740" s="318"/>
      <c r="F2740" s="318"/>
      <c r="G2740" s="318"/>
      <c r="H2740" s="318"/>
      <c r="I2740" s="253" t="s">
        <v>310</v>
      </c>
      <c r="J2740" s="323"/>
      <c r="K2740" s="76" t="s">
        <v>132</v>
      </c>
      <c r="L2740" s="13"/>
      <c r="M2740" s="13"/>
      <c r="N2740" s="30"/>
      <c r="O2740" s="112">
        <f>O2741</f>
        <v>2</v>
      </c>
      <c r="P2740" s="112">
        <f>P2741</f>
        <v>2</v>
      </c>
      <c r="Q2740" s="42">
        <f t="shared" si="485"/>
        <v>4</v>
      </c>
      <c r="R2740" s="229"/>
      <c r="T2740" s="2"/>
      <c r="U2740" s="2"/>
      <c r="V2740" s="2"/>
      <c r="W2740" s="2"/>
    </row>
    <row r="2741" spans="1:23" s="5" customFormat="1" ht="22.5">
      <c r="A2741" s="324"/>
      <c r="B2741" s="319"/>
      <c r="C2741" s="318"/>
      <c r="D2741" s="318"/>
      <c r="E2741" s="318"/>
      <c r="F2741" s="318"/>
      <c r="G2741" s="318"/>
      <c r="H2741" s="318"/>
      <c r="I2741" s="57" t="s">
        <v>16</v>
      </c>
      <c r="J2741" s="324"/>
      <c r="K2741" s="75" t="s">
        <v>12</v>
      </c>
      <c r="L2741" s="13"/>
      <c r="M2741" s="13"/>
      <c r="N2741" s="13"/>
      <c r="O2741" s="40">
        <v>2</v>
      </c>
      <c r="P2741" s="70">
        <v>2</v>
      </c>
      <c r="Q2741" s="45">
        <f t="shared" si="485"/>
        <v>4</v>
      </c>
      <c r="R2741" s="229"/>
      <c r="T2741" s="2"/>
      <c r="U2741" s="2"/>
      <c r="V2741" s="2"/>
      <c r="W2741" s="2"/>
    </row>
    <row r="2742" spans="1:23" s="5" customFormat="1" ht="15" customHeight="1">
      <c r="A2742" s="322">
        <v>29</v>
      </c>
      <c r="B2742" s="317" t="s">
        <v>328</v>
      </c>
      <c r="C2742" s="318"/>
      <c r="D2742" s="318"/>
      <c r="E2742" s="318"/>
      <c r="F2742" s="318"/>
      <c r="G2742" s="318"/>
      <c r="H2742" s="318"/>
      <c r="I2742" s="50" t="s">
        <v>13</v>
      </c>
      <c r="J2742" s="322">
        <v>124</v>
      </c>
      <c r="K2742" s="237"/>
      <c r="L2742" s="30"/>
      <c r="M2742" s="30"/>
      <c r="N2742" s="30">
        <f>+N2743+N2749+N2752+N2755+N2758+N2761</f>
        <v>130.28619999999998</v>
      </c>
      <c r="O2742" s="30">
        <f t="shared" ref="O2742:P2742" si="499">+O2743+O2749+O2752+O2755+O2758+O2761</f>
        <v>140.21199999999999</v>
      </c>
      <c r="P2742" s="30">
        <f t="shared" si="499"/>
        <v>38.270499999999998</v>
      </c>
      <c r="Q2742" s="42">
        <f t="shared" si="485"/>
        <v>308.76869999999997</v>
      </c>
      <c r="R2742" s="229"/>
      <c r="T2742" s="2"/>
      <c r="U2742" s="2"/>
      <c r="V2742" s="2"/>
      <c r="W2742" s="2"/>
    </row>
    <row r="2743" spans="1:23" s="5" customFormat="1" ht="42">
      <c r="A2743" s="323"/>
      <c r="B2743" s="318"/>
      <c r="C2743" s="318"/>
      <c r="D2743" s="318"/>
      <c r="E2743" s="318"/>
      <c r="F2743" s="318"/>
      <c r="G2743" s="318"/>
      <c r="H2743" s="318"/>
      <c r="I2743" s="253" t="s">
        <v>193</v>
      </c>
      <c r="J2743" s="323"/>
      <c r="K2743" s="76" t="s">
        <v>10</v>
      </c>
      <c r="L2743" s="40"/>
      <c r="M2743" s="40"/>
      <c r="N2743" s="112">
        <f t="shared" ref="N2743" si="500">SUM(N2744:N2748)</f>
        <v>92.656199999999984</v>
      </c>
      <c r="O2743" s="112">
        <f>SUM(O2744:O2748)</f>
        <v>53.444599999999994</v>
      </c>
      <c r="P2743" s="112">
        <f>SUM(P2744:P2748)</f>
        <v>32.774999999999999</v>
      </c>
      <c r="Q2743" s="42">
        <f t="shared" si="485"/>
        <v>178.8758</v>
      </c>
      <c r="R2743" s="229"/>
      <c r="T2743" s="2"/>
      <c r="U2743" s="2"/>
      <c r="V2743" s="2"/>
      <c r="W2743" s="2"/>
    </row>
    <row r="2744" spans="1:23" s="5" customFormat="1" ht="22.5">
      <c r="A2744" s="323"/>
      <c r="B2744" s="318"/>
      <c r="C2744" s="318"/>
      <c r="D2744" s="318"/>
      <c r="E2744" s="318"/>
      <c r="F2744" s="318"/>
      <c r="G2744" s="318"/>
      <c r="H2744" s="318"/>
      <c r="I2744" s="57" t="s">
        <v>181</v>
      </c>
      <c r="J2744" s="323"/>
      <c r="K2744" s="75" t="s">
        <v>11</v>
      </c>
      <c r="L2744" s="13"/>
      <c r="M2744" s="13"/>
      <c r="N2744" s="13"/>
      <c r="O2744" s="40">
        <v>0.86499999999999999</v>
      </c>
      <c r="P2744" s="39"/>
      <c r="Q2744" s="45">
        <f t="shared" si="485"/>
        <v>0.86499999999999999</v>
      </c>
      <c r="R2744" s="229"/>
      <c r="T2744" s="2"/>
      <c r="U2744" s="2"/>
      <c r="V2744" s="2"/>
      <c r="W2744" s="2"/>
    </row>
    <row r="2745" spans="1:23" s="5" customFormat="1" ht="22.5">
      <c r="A2745" s="323"/>
      <c r="B2745" s="318"/>
      <c r="C2745" s="318"/>
      <c r="D2745" s="318"/>
      <c r="E2745" s="318"/>
      <c r="F2745" s="318"/>
      <c r="G2745" s="318"/>
      <c r="H2745" s="318"/>
      <c r="I2745" s="57" t="s">
        <v>16</v>
      </c>
      <c r="J2745" s="323"/>
      <c r="K2745" s="75" t="s">
        <v>12</v>
      </c>
      <c r="L2745" s="13"/>
      <c r="M2745" s="13"/>
      <c r="N2745" s="13">
        <v>3.7961</v>
      </c>
      <c r="O2745" s="70">
        <v>15.0799</v>
      </c>
      <c r="P2745" s="70">
        <v>22.803100000000001</v>
      </c>
      <c r="Q2745" s="45">
        <f t="shared" si="485"/>
        <v>41.679100000000005</v>
      </c>
      <c r="R2745" s="229"/>
      <c r="T2745" s="2"/>
      <c r="U2745" s="2"/>
      <c r="V2745" s="2"/>
      <c r="W2745" s="2"/>
    </row>
    <row r="2746" spans="1:23" s="5" customFormat="1" ht="22.5">
      <c r="A2746" s="323"/>
      <c r="B2746" s="318"/>
      <c r="C2746" s="318"/>
      <c r="D2746" s="318"/>
      <c r="E2746" s="318"/>
      <c r="F2746" s="318"/>
      <c r="G2746" s="318"/>
      <c r="H2746" s="318"/>
      <c r="I2746" s="57" t="s">
        <v>322</v>
      </c>
      <c r="J2746" s="323"/>
      <c r="K2746" s="75" t="s">
        <v>207</v>
      </c>
      <c r="L2746" s="13"/>
      <c r="M2746" s="13"/>
      <c r="N2746" s="13">
        <v>65.784999999999997</v>
      </c>
      <c r="O2746" s="70">
        <v>3.6027</v>
      </c>
      <c r="P2746" s="70">
        <v>9.9718999999999998</v>
      </c>
      <c r="Q2746" s="45">
        <f t="shared" si="485"/>
        <v>79.3596</v>
      </c>
      <c r="R2746" s="229"/>
      <c r="T2746" s="2"/>
      <c r="U2746" s="2"/>
      <c r="V2746" s="2"/>
      <c r="W2746" s="2"/>
    </row>
    <row r="2747" spans="1:23" s="5" customFormat="1" ht="45">
      <c r="A2747" s="323"/>
      <c r="B2747" s="318"/>
      <c r="C2747" s="318"/>
      <c r="D2747" s="318"/>
      <c r="E2747" s="318"/>
      <c r="F2747" s="318"/>
      <c r="G2747" s="318"/>
      <c r="H2747" s="318"/>
      <c r="I2747" s="57" t="s">
        <v>27</v>
      </c>
      <c r="J2747" s="323"/>
      <c r="K2747" s="75" t="s">
        <v>28</v>
      </c>
      <c r="L2747" s="13"/>
      <c r="M2747" s="13"/>
      <c r="N2747" s="13">
        <v>23.075099999999999</v>
      </c>
      <c r="O2747" s="40">
        <v>32.692</v>
      </c>
      <c r="P2747" s="39"/>
      <c r="Q2747" s="45">
        <f t="shared" si="485"/>
        <v>55.767099999999999</v>
      </c>
      <c r="R2747" s="229"/>
      <c r="T2747" s="2"/>
      <c r="U2747" s="2"/>
      <c r="V2747" s="2"/>
      <c r="W2747" s="2"/>
    </row>
    <row r="2748" spans="1:23" s="5" customFormat="1" ht="45">
      <c r="A2748" s="323"/>
      <c r="B2748" s="318"/>
      <c r="C2748" s="318"/>
      <c r="D2748" s="318"/>
      <c r="E2748" s="318"/>
      <c r="F2748" s="318"/>
      <c r="G2748" s="318"/>
      <c r="H2748" s="318"/>
      <c r="I2748" s="57" t="s">
        <v>18</v>
      </c>
      <c r="J2748" s="323"/>
      <c r="K2748" s="75" t="s">
        <v>17</v>
      </c>
      <c r="L2748" s="13"/>
      <c r="M2748" s="13"/>
      <c r="N2748" s="13"/>
      <c r="O2748" s="40">
        <v>1.2050000000000001</v>
      </c>
      <c r="P2748" s="39"/>
      <c r="Q2748" s="45">
        <f t="shared" si="485"/>
        <v>1.2050000000000001</v>
      </c>
      <c r="R2748" s="229"/>
      <c r="T2748" s="2"/>
      <c r="U2748" s="2"/>
      <c r="V2748" s="2"/>
      <c r="W2748" s="2"/>
    </row>
    <row r="2749" spans="1:23" s="5" customFormat="1" ht="21">
      <c r="A2749" s="323"/>
      <c r="B2749" s="318"/>
      <c r="C2749" s="318"/>
      <c r="D2749" s="318"/>
      <c r="E2749" s="318"/>
      <c r="F2749" s="318"/>
      <c r="G2749" s="318"/>
      <c r="H2749" s="318"/>
      <c r="I2749" s="253" t="s">
        <v>194</v>
      </c>
      <c r="J2749" s="323"/>
      <c r="K2749" s="76" t="s">
        <v>52</v>
      </c>
      <c r="L2749" s="40"/>
      <c r="M2749" s="40"/>
      <c r="N2749" s="112">
        <f t="shared" ref="N2749" si="501">SUM(N2750:N2751)</f>
        <v>1.351</v>
      </c>
      <c r="O2749" s="112">
        <f>SUM(O2750:O2751)</f>
        <v>0.92999999999999994</v>
      </c>
      <c r="P2749" s="112">
        <f>SUM(P2750:P2751)</f>
        <v>1</v>
      </c>
      <c r="Q2749" s="42">
        <f t="shared" si="485"/>
        <v>3.2809999999999997</v>
      </c>
      <c r="R2749" s="229"/>
      <c r="T2749" s="2"/>
      <c r="U2749" s="2"/>
      <c r="V2749" s="2"/>
      <c r="W2749" s="2"/>
    </row>
    <row r="2750" spans="1:23" s="5" customFormat="1" ht="22.5">
      <c r="A2750" s="323"/>
      <c r="B2750" s="318"/>
      <c r="C2750" s="318"/>
      <c r="D2750" s="318"/>
      <c r="E2750" s="318"/>
      <c r="F2750" s="318"/>
      <c r="G2750" s="318"/>
      <c r="H2750" s="318"/>
      <c r="I2750" s="57" t="s">
        <v>16</v>
      </c>
      <c r="J2750" s="323"/>
      <c r="K2750" s="75" t="s">
        <v>12</v>
      </c>
      <c r="L2750" s="13"/>
      <c r="M2750" s="13"/>
      <c r="N2750" s="13"/>
      <c r="O2750" s="40">
        <v>0.7</v>
      </c>
      <c r="P2750" s="70">
        <v>0.8</v>
      </c>
      <c r="Q2750" s="45">
        <f t="shared" si="485"/>
        <v>1.5</v>
      </c>
      <c r="R2750" s="229"/>
      <c r="T2750" s="2"/>
      <c r="U2750" s="2"/>
      <c r="V2750" s="2"/>
      <c r="W2750" s="2"/>
    </row>
    <row r="2751" spans="1:23" s="5" customFormat="1" ht="33.75">
      <c r="A2751" s="323"/>
      <c r="B2751" s="318"/>
      <c r="C2751" s="318"/>
      <c r="D2751" s="318"/>
      <c r="E2751" s="318"/>
      <c r="F2751" s="318"/>
      <c r="G2751" s="318"/>
      <c r="H2751" s="318"/>
      <c r="I2751" s="57" t="s">
        <v>201</v>
      </c>
      <c r="J2751" s="323"/>
      <c r="K2751" s="75" t="s">
        <v>207</v>
      </c>
      <c r="L2751" s="13"/>
      <c r="M2751" s="13"/>
      <c r="N2751" s="13">
        <v>1.351</v>
      </c>
      <c r="O2751" s="40">
        <v>0.23</v>
      </c>
      <c r="P2751" s="70">
        <v>0.2</v>
      </c>
      <c r="Q2751" s="45">
        <f t="shared" si="485"/>
        <v>1.7809999999999999</v>
      </c>
      <c r="R2751" s="229"/>
      <c r="T2751" s="2"/>
      <c r="U2751" s="2"/>
      <c r="V2751" s="2"/>
      <c r="W2751" s="2"/>
    </row>
    <row r="2752" spans="1:23" s="5" customFormat="1" ht="21">
      <c r="A2752" s="323"/>
      <c r="B2752" s="318"/>
      <c r="C2752" s="318"/>
      <c r="D2752" s="318"/>
      <c r="E2752" s="318"/>
      <c r="F2752" s="318"/>
      <c r="G2752" s="318"/>
      <c r="H2752" s="318"/>
      <c r="I2752" s="253" t="s">
        <v>195</v>
      </c>
      <c r="J2752" s="323"/>
      <c r="K2752" s="76" t="s">
        <v>46</v>
      </c>
      <c r="L2752" s="40"/>
      <c r="M2752" s="40"/>
      <c r="N2752" s="112">
        <f t="shared" ref="N2752" si="502">SUM(N2753:N2754)</f>
        <v>6.5839999999999996</v>
      </c>
      <c r="O2752" s="112">
        <f>SUM(O2753:O2754)</f>
        <v>1.3194999999999999</v>
      </c>
      <c r="P2752" s="112">
        <f>SUM(P2753:P2754)</f>
        <v>0.28399999999999997</v>
      </c>
      <c r="Q2752" s="42">
        <f t="shared" si="485"/>
        <v>8.1875</v>
      </c>
      <c r="R2752" s="229"/>
      <c r="T2752" s="2"/>
      <c r="U2752" s="2"/>
      <c r="V2752" s="2"/>
      <c r="W2752" s="2"/>
    </row>
    <row r="2753" spans="1:23" s="5" customFormat="1" ht="22.5">
      <c r="A2753" s="323"/>
      <c r="B2753" s="318"/>
      <c r="C2753" s="318"/>
      <c r="D2753" s="318"/>
      <c r="E2753" s="318"/>
      <c r="F2753" s="318"/>
      <c r="G2753" s="318"/>
      <c r="H2753" s="318"/>
      <c r="I2753" s="57" t="s">
        <v>16</v>
      </c>
      <c r="J2753" s="323"/>
      <c r="K2753" s="75" t="s">
        <v>12</v>
      </c>
      <c r="L2753" s="13"/>
      <c r="M2753" s="13"/>
      <c r="N2753" s="13"/>
      <c r="O2753" s="40"/>
      <c r="P2753" s="70">
        <v>0.28399999999999997</v>
      </c>
      <c r="Q2753" s="45">
        <f t="shared" si="485"/>
        <v>0.28399999999999997</v>
      </c>
      <c r="R2753" s="229"/>
      <c r="T2753" s="2"/>
      <c r="U2753" s="2"/>
      <c r="V2753" s="2"/>
      <c r="W2753" s="2"/>
    </row>
    <row r="2754" spans="1:23" s="5" customFormat="1" ht="33.75">
      <c r="A2754" s="323"/>
      <c r="B2754" s="318"/>
      <c r="C2754" s="318"/>
      <c r="D2754" s="318"/>
      <c r="E2754" s="318"/>
      <c r="F2754" s="318"/>
      <c r="G2754" s="318"/>
      <c r="H2754" s="318"/>
      <c r="I2754" s="57" t="s">
        <v>201</v>
      </c>
      <c r="J2754" s="323"/>
      <c r="K2754" s="75" t="s">
        <v>207</v>
      </c>
      <c r="L2754" s="13"/>
      <c r="M2754" s="13"/>
      <c r="N2754" s="13">
        <v>6.5839999999999996</v>
      </c>
      <c r="O2754" s="70">
        <v>1.3194999999999999</v>
      </c>
      <c r="P2754" s="39"/>
      <c r="Q2754" s="45">
        <f t="shared" si="485"/>
        <v>7.9034999999999993</v>
      </c>
      <c r="R2754" s="229"/>
      <c r="T2754" s="2"/>
      <c r="U2754" s="2"/>
      <c r="V2754" s="2"/>
      <c r="W2754" s="2"/>
    </row>
    <row r="2755" spans="1:23" s="5" customFormat="1" ht="21">
      <c r="A2755" s="323"/>
      <c r="B2755" s="318"/>
      <c r="C2755" s="318"/>
      <c r="D2755" s="318"/>
      <c r="E2755" s="318"/>
      <c r="F2755" s="318"/>
      <c r="G2755" s="318"/>
      <c r="H2755" s="318"/>
      <c r="I2755" s="253" t="s">
        <v>196</v>
      </c>
      <c r="J2755" s="323"/>
      <c r="K2755" s="76" t="s">
        <v>11</v>
      </c>
      <c r="L2755" s="40"/>
      <c r="M2755" s="40"/>
      <c r="N2755" s="112">
        <f t="shared" ref="N2755:P2755" si="503">N2757+N2756</f>
        <v>14.183</v>
      </c>
      <c r="O2755" s="112">
        <f t="shared" si="503"/>
        <v>41.125</v>
      </c>
      <c r="P2755" s="112">
        <f t="shared" si="503"/>
        <v>0</v>
      </c>
      <c r="Q2755" s="42">
        <f t="shared" si="485"/>
        <v>55.308</v>
      </c>
      <c r="R2755" s="229"/>
      <c r="T2755" s="2"/>
      <c r="U2755" s="2"/>
      <c r="V2755" s="2"/>
      <c r="W2755" s="2"/>
    </row>
    <row r="2756" spans="1:23" s="5" customFormat="1" ht="22.5">
      <c r="A2756" s="323"/>
      <c r="B2756" s="318"/>
      <c r="C2756" s="318"/>
      <c r="D2756" s="318"/>
      <c r="E2756" s="318"/>
      <c r="F2756" s="318"/>
      <c r="G2756" s="318"/>
      <c r="H2756" s="318"/>
      <c r="I2756" s="57" t="s">
        <v>16</v>
      </c>
      <c r="J2756" s="323"/>
      <c r="K2756" s="75" t="s">
        <v>12</v>
      </c>
      <c r="L2756" s="13"/>
      <c r="M2756" s="13"/>
      <c r="N2756" s="13">
        <v>1.72</v>
      </c>
      <c r="O2756" s="70"/>
      <c r="P2756" s="39"/>
      <c r="Q2756" s="45">
        <f t="shared" si="485"/>
        <v>1.72</v>
      </c>
      <c r="R2756" s="229"/>
      <c r="T2756" s="2"/>
      <c r="U2756" s="2"/>
      <c r="V2756" s="2"/>
      <c r="W2756" s="2"/>
    </row>
    <row r="2757" spans="1:23" s="5" customFormat="1" ht="33.75">
      <c r="A2757" s="323"/>
      <c r="B2757" s="318"/>
      <c r="C2757" s="318"/>
      <c r="D2757" s="318"/>
      <c r="E2757" s="318"/>
      <c r="F2757" s="318"/>
      <c r="G2757" s="318"/>
      <c r="H2757" s="318"/>
      <c r="I2757" s="57" t="s">
        <v>201</v>
      </c>
      <c r="J2757" s="323"/>
      <c r="K2757" s="75" t="s">
        <v>207</v>
      </c>
      <c r="L2757" s="13"/>
      <c r="M2757" s="13"/>
      <c r="N2757" s="13">
        <v>12.462999999999999</v>
      </c>
      <c r="O2757" s="70">
        <v>41.125</v>
      </c>
      <c r="P2757" s="39"/>
      <c r="Q2757" s="45">
        <f t="shared" si="485"/>
        <v>53.588000000000001</v>
      </c>
      <c r="R2757" s="229"/>
      <c r="T2757" s="2"/>
      <c r="U2757" s="2"/>
      <c r="V2757" s="2"/>
      <c r="W2757" s="2"/>
    </row>
    <row r="2758" spans="1:23" s="5" customFormat="1" ht="21">
      <c r="A2758" s="323"/>
      <c r="B2758" s="318"/>
      <c r="C2758" s="318"/>
      <c r="D2758" s="318"/>
      <c r="E2758" s="318"/>
      <c r="F2758" s="318"/>
      <c r="G2758" s="318"/>
      <c r="H2758" s="318"/>
      <c r="I2758" s="254" t="s">
        <v>29</v>
      </c>
      <c r="J2758" s="323"/>
      <c r="K2758" s="76" t="s">
        <v>55</v>
      </c>
      <c r="L2758" s="40"/>
      <c r="M2758" s="40"/>
      <c r="N2758" s="112">
        <f t="shared" ref="N2758" si="504">SUM(N2759:N2760)</f>
        <v>4.76</v>
      </c>
      <c r="O2758" s="112">
        <f>SUM(O2759:O2760)</f>
        <v>0</v>
      </c>
      <c r="P2758" s="112">
        <f>SUM(P2759:P2760)</f>
        <v>0.1225</v>
      </c>
      <c r="Q2758" s="42">
        <f t="shared" si="485"/>
        <v>4.8824999999999994</v>
      </c>
      <c r="R2758" s="229"/>
      <c r="T2758" s="2"/>
      <c r="U2758" s="2"/>
      <c r="V2758" s="2"/>
      <c r="W2758" s="2"/>
    </row>
    <row r="2759" spans="1:23" s="5" customFormat="1" ht="22.5">
      <c r="A2759" s="323"/>
      <c r="B2759" s="318"/>
      <c r="C2759" s="318"/>
      <c r="D2759" s="318"/>
      <c r="E2759" s="318"/>
      <c r="F2759" s="318"/>
      <c r="G2759" s="318"/>
      <c r="H2759" s="318"/>
      <c r="I2759" s="57" t="s">
        <v>16</v>
      </c>
      <c r="J2759" s="323"/>
      <c r="K2759" s="75" t="s">
        <v>12</v>
      </c>
      <c r="L2759" s="13"/>
      <c r="M2759" s="13"/>
      <c r="N2759" s="13"/>
      <c r="O2759" s="40"/>
      <c r="P2759" s="70">
        <v>0.1225</v>
      </c>
      <c r="Q2759" s="45">
        <f t="shared" si="485"/>
        <v>0.1225</v>
      </c>
      <c r="R2759" s="229"/>
      <c r="T2759" s="2"/>
      <c r="U2759" s="2"/>
      <c r="V2759" s="2"/>
      <c r="W2759" s="2"/>
    </row>
    <row r="2760" spans="1:23" s="5" customFormat="1" ht="33.75">
      <c r="A2760" s="323"/>
      <c r="B2760" s="318"/>
      <c r="C2760" s="318"/>
      <c r="D2760" s="318"/>
      <c r="E2760" s="318"/>
      <c r="F2760" s="318"/>
      <c r="G2760" s="318"/>
      <c r="H2760" s="318"/>
      <c r="I2760" s="57" t="s">
        <v>201</v>
      </c>
      <c r="J2760" s="323"/>
      <c r="K2760" s="75" t="s">
        <v>207</v>
      </c>
      <c r="L2760" s="13"/>
      <c r="M2760" s="13"/>
      <c r="N2760" s="13">
        <v>4.76</v>
      </c>
      <c r="O2760" s="40"/>
      <c r="P2760" s="39"/>
      <c r="Q2760" s="45">
        <f t="shared" si="485"/>
        <v>4.76</v>
      </c>
      <c r="R2760" s="229"/>
      <c r="T2760" s="2"/>
      <c r="U2760" s="2"/>
      <c r="V2760" s="2"/>
      <c r="W2760" s="2"/>
    </row>
    <row r="2761" spans="1:23" s="5" customFormat="1" ht="52.5">
      <c r="A2761" s="323"/>
      <c r="B2761" s="318"/>
      <c r="C2761" s="318"/>
      <c r="D2761" s="318"/>
      <c r="E2761" s="318"/>
      <c r="F2761" s="318"/>
      <c r="G2761" s="318"/>
      <c r="H2761" s="318"/>
      <c r="I2761" s="253" t="s">
        <v>323</v>
      </c>
      <c r="J2761" s="323"/>
      <c r="K2761" s="76" t="s">
        <v>171</v>
      </c>
      <c r="L2761" s="40"/>
      <c r="M2761" s="40"/>
      <c r="N2761" s="112">
        <f t="shared" ref="N2761" si="505">SUM(N2762:N2763)</f>
        <v>10.752000000000001</v>
      </c>
      <c r="O2761" s="112">
        <f>SUM(O2762:O2763)</f>
        <v>43.392899999999997</v>
      </c>
      <c r="P2761" s="112">
        <f>SUM(P2762:P2763)</f>
        <v>4.0890000000000004</v>
      </c>
      <c r="Q2761" s="42">
        <f t="shared" si="485"/>
        <v>58.233899999999998</v>
      </c>
      <c r="R2761" s="229"/>
      <c r="T2761" s="2"/>
      <c r="U2761" s="2"/>
      <c r="V2761" s="2"/>
      <c r="W2761" s="2"/>
    </row>
    <row r="2762" spans="1:23" s="5" customFormat="1" ht="22.5">
      <c r="A2762" s="323"/>
      <c r="B2762" s="318"/>
      <c r="C2762" s="318"/>
      <c r="D2762" s="318"/>
      <c r="E2762" s="318"/>
      <c r="F2762" s="318"/>
      <c r="G2762" s="318"/>
      <c r="H2762" s="318"/>
      <c r="I2762" s="57" t="s">
        <v>16</v>
      </c>
      <c r="J2762" s="323"/>
      <c r="K2762" s="75" t="s">
        <v>12</v>
      </c>
      <c r="L2762" s="13"/>
      <c r="M2762" s="13"/>
      <c r="N2762" s="13">
        <v>6.5540000000000003</v>
      </c>
      <c r="O2762" s="40"/>
      <c r="P2762" s="70">
        <v>4.0890000000000004</v>
      </c>
      <c r="Q2762" s="45">
        <f t="shared" si="485"/>
        <v>10.643000000000001</v>
      </c>
      <c r="R2762" s="229"/>
      <c r="T2762" s="2"/>
      <c r="U2762" s="2"/>
      <c r="V2762" s="2"/>
      <c r="W2762" s="2"/>
    </row>
    <row r="2763" spans="1:23" s="5" customFormat="1" ht="33.75">
      <c r="A2763" s="323"/>
      <c r="B2763" s="318"/>
      <c r="C2763" s="318"/>
      <c r="D2763" s="318"/>
      <c r="E2763" s="318"/>
      <c r="F2763" s="318"/>
      <c r="G2763" s="318"/>
      <c r="H2763" s="318"/>
      <c r="I2763" s="57" t="s">
        <v>201</v>
      </c>
      <c r="J2763" s="323"/>
      <c r="K2763" s="75" t="s">
        <v>207</v>
      </c>
      <c r="L2763" s="13"/>
      <c r="M2763" s="13"/>
      <c r="N2763" s="13">
        <v>4.1980000000000004</v>
      </c>
      <c r="O2763" s="70">
        <v>43.392899999999997</v>
      </c>
      <c r="P2763" s="39"/>
      <c r="Q2763" s="45">
        <f t="shared" si="485"/>
        <v>47.590899999999998</v>
      </c>
      <c r="R2763" s="229"/>
      <c r="T2763" s="2"/>
      <c r="U2763" s="2"/>
      <c r="V2763" s="2"/>
      <c r="W2763" s="2"/>
    </row>
    <row r="2764" spans="1:23" s="5" customFormat="1" ht="11.25" customHeight="1">
      <c r="A2764" s="322">
        <v>30</v>
      </c>
      <c r="B2764" s="317" t="s">
        <v>329</v>
      </c>
      <c r="C2764" s="318"/>
      <c r="D2764" s="318"/>
      <c r="E2764" s="318"/>
      <c r="F2764" s="318"/>
      <c r="G2764" s="318"/>
      <c r="H2764" s="318"/>
      <c r="I2764" s="50" t="s">
        <v>13</v>
      </c>
      <c r="J2764" s="322">
        <v>124</v>
      </c>
      <c r="K2764" s="237"/>
      <c r="L2764" s="30"/>
      <c r="M2764" s="30"/>
      <c r="N2764" s="30">
        <f>+N2765+N2771+N2774+N2781+N2777+N2779</f>
        <v>58.613599999999991</v>
      </c>
      <c r="O2764" s="30">
        <f t="shared" ref="O2764:P2764" si="506">+O2765+O2771+O2774+O2781+O2777+O2779</f>
        <v>93.987499999999983</v>
      </c>
      <c r="P2764" s="30">
        <f t="shared" si="506"/>
        <v>61.741</v>
      </c>
      <c r="Q2764" s="42">
        <f t="shared" ref="Q2764:Q2827" si="507">M2764+N2764+O2764+P2764</f>
        <v>214.34209999999996</v>
      </c>
      <c r="R2764" s="229"/>
      <c r="T2764" s="2"/>
      <c r="U2764" s="2"/>
      <c r="V2764" s="2"/>
      <c r="W2764" s="2"/>
    </row>
    <row r="2765" spans="1:23" s="5" customFormat="1" ht="42">
      <c r="A2765" s="323"/>
      <c r="B2765" s="318"/>
      <c r="C2765" s="318"/>
      <c r="D2765" s="318"/>
      <c r="E2765" s="318"/>
      <c r="F2765" s="318"/>
      <c r="G2765" s="318"/>
      <c r="H2765" s="318"/>
      <c r="I2765" s="253" t="s">
        <v>193</v>
      </c>
      <c r="J2765" s="323"/>
      <c r="K2765" s="76" t="s">
        <v>10</v>
      </c>
      <c r="L2765" s="40"/>
      <c r="M2765" s="40"/>
      <c r="N2765" s="112">
        <f t="shared" ref="N2765" si="508">SUM(N2766:N2770)</f>
        <v>20.6846</v>
      </c>
      <c r="O2765" s="112">
        <f>SUM(O2766:O2770)</f>
        <v>45.785999999999994</v>
      </c>
      <c r="P2765" s="112">
        <f>SUM(P2766:P2770)</f>
        <v>23.445</v>
      </c>
      <c r="Q2765" s="42">
        <f t="shared" si="507"/>
        <v>89.915599999999984</v>
      </c>
      <c r="R2765" s="229"/>
      <c r="T2765" s="2"/>
      <c r="U2765" s="2"/>
      <c r="V2765" s="2"/>
      <c r="W2765" s="2"/>
    </row>
    <row r="2766" spans="1:23" s="5" customFormat="1" ht="22.5">
      <c r="A2766" s="323"/>
      <c r="B2766" s="318"/>
      <c r="C2766" s="318"/>
      <c r="D2766" s="318"/>
      <c r="E2766" s="318"/>
      <c r="F2766" s="318"/>
      <c r="G2766" s="318"/>
      <c r="H2766" s="318"/>
      <c r="I2766" s="57" t="s">
        <v>181</v>
      </c>
      <c r="J2766" s="323"/>
      <c r="K2766" s="75" t="s">
        <v>11</v>
      </c>
      <c r="L2766" s="13"/>
      <c r="M2766" s="13"/>
      <c r="N2766" s="13"/>
      <c r="O2766" s="40">
        <v>0.54400000000000004</v>
      </c>
      <c r="P2766" s="39"/>
      <c r="Q2766" s="45">
        <f t="shared" si="507"/>
        <v>0.54400000000000004</v>
      </c>
      <c r="R2766" s="229"/>
      <c r="T2766" s="2"/>
      <c r="U2766" s="2"/>
      <c r="V2766" s="2"/>
      <c r="W2766" s="2"/>
    </row>
    <row r="2767" spans="1:23" s="5" customFormat="1" ht="22.5">
      <c r="A2767" s="323"/>
      <c r="B2767" s="318"/>
      <c r="C2767" s="318"/>
      <c r="D2767" s="318"/>
      <c r="E2767" s="318"/>
      <c r="F2767" s="318"/>
      <c r="G2767" s="318"/>
      <c r="H2767" s="318"/>
      <c r="I2767" s="57" t="s">
        <v>16</v>
      </c>
      <c r="J2767" s="323"/>
      <c r="K2767" s="75" t="s">
        <v>12</v>
      </c>
      <c r="L2767" s="13"/>
      <c r="M2767" s="13"/>
      <c r="N2767" s="13">
        <v>1.9750000000000001</v>
      </c>
      <c r="O2767" s="40">
        <v>8.0009999999999994</v>
      </c>
      <c r="P2767" s="70">
        <v>14.903499999999999</v>
      </c>
      <c r="Q2767" s="45">
        <f t="shared" si="507"/>
        <v>24.8795</v>
      </c>
      <c r="R2767" s="229"/>
      <c r="T2767" s="2"/>
      <c r="U2767" s="2"/>
      <c r="V2767" s="2"/>
      <c r="W2767" s="2"/>
    </row>
    <row r="2768" spans="1:23" s="5" customFormat="1" ht="22.5">
      <c r="A2768" s="323"/>
      <c r="B2768" s="318"/>
      <c r="C2768" s="318"/>
      <c r="D2768" s="318"/>
      <c r="E2768" s="318"/>
      <c r="F2768" s="318"/>
      <c r="G2768" s="318"/>
      <c r="H2768" s="318"/>
      <c r="I2768" s="57" t="s">
        <v>322</v>
      </c>
      <c r="J2768" s="323"/>
      <c r="K2768" s="75" t="s">
        <v>207</v>
      </c>
      <c r="L2768" s="13"/>
      <c r="M2768" s="13"/>
      <c r="N2768" s="13">
        <v>2.2669999999999999</v>
      </c>
      <c r="O2768" s="40">
        <v>6.952</v>
      </c>
      <c r="P2768" s="70">
        <v>8.5414999999999992</v>
      </c>
      <c r="Q2768" s="45">
        <f t="shared" si="507"/>
        <v>17.7605</v>
      </c>
      <c r="R2768" s="229"/>
      <c r="T2768" s="2"/>
      <c r="U2768" s="2"/>
      <c r="V2768" s="2"/>
      <c r="W2768" s="2"/>
    </row>
    <row r="2769" spans="1:23" s="5" customFormat="1" ht="45">
      <c r="A2769" s="323"/>
      <c r="B2769" s="318"/>
      <c r="C2769" s="318"/>
      <c r="D2769" s="318"/>
      <c r="E2769" s="318"/>
      <c r="F2769" s="318"/>
      <c r="G2769" s="318"/>
      <c r="H2769" s="318"/>
      <c r="I2769" s="57" t="s">
        <v>27</v>
      </c>
      <c r="J2769" s="323"/>
      <c r="K2769" s="75" t="s">
        <v>28</v>
      </c>
      <c r="L2769" s="13"/>
      <c r="M2769" s="13"/>
      <c r="N2769" s="13">
        <v>16.442599999999999</v>
      </c>
      <c r="O2769" s="40">
        <v>29.526</v>
      </c>
      <c r="P2769" s="39"/>
      <c r="Q2769" s="45">
        <f t="shared" si="507"/>
        <v>45.968599999999995</v>
      </c>
      <c r="R2769" s="229"/>
      <c r="T2769" s="2"/>
      <c r="U2769" s="2"/>
      <c r="V2769" s="2"/>
      <c r="W2769" s="2"/>
    </row>
    <row r="2770" spans="1:23" s="5" customFormat="1" ht="45">
      <c r="A2770" s="323"/>
      <c r="B2770" s="318"/>
      <c r="C2770" s="318"/>
      <c r="D2770" s="318"/>
      <c r="E2770" s="318"/>
      <c r="F2770" s="318"/>
      <c r="G2770" s="318"/>
      <c r="H2770" s="318"/>
      <c r="I2770" s="57" t="s">
        <v>18</v>
      </c>
      <c r="J2770" s="323"/>
      <c r="K2770" s="75" t="s">
        <v>17</v>
      </c>
      <c r="L2770" s="13"/>
      <c r="M2770" s="13"/>
      <c r="N2770" s="13"/>
      <c r="O2770" s="40">
        <v>0.76300000000000001</v>
      </c>
      <c r="P2770" s="39"/>
      <c r="Q2770" s="45">
        <f t="shared" si="507"/>
        <v>0.76300000000000001</v>
      </c>
      <c r="R2770" s="229"/>
      <c r="T2770" s="2"/>
      <c r="U2770" s="2"/>
      <c r="V2770" s="2"/>
      <c r="W2770" s="2"/>
    </row>
    <row r="2771" spans="1:23" s="5" customFormat="1" ht="21">
      <c r="A2771" s="323"/>
      <c r="B2771" s="318"/>
      <c r="C2771" s="318"/>
      <c r="D2771" s="318"/>
      <c r="E2771" s="318"/>
      <c r="F2771" s="318"/>
      <c r="G2771" s="318"/>
      <c r="H2771" s="318"/>
      <c r="I2771" s="253" t="s">
        <v>194</v>
      </c>
      <c r="J2771" s="323"/>
      <c r="K2771" s="76" t="s">
        <v>52</v>
      </c>
      <c r="L2771" s="40"/>
      <c r="M2771" s="40"/>
      <c r="N2771" s="112">
        <f t="shared" ref="N2771" si="509">SUM(N2772:N2773)</f>
        <v>0</v>
      </c>
      <c r="O2771" s="112">
        <f>SUM(O2772:O2773)</f>
        <v>0.16900000000000001</v>
      </c>
      <c r="P2771" s="112">
        <f>SUM(P2772:P2773)</f>
        <v>24.795000000000002</v>
      </c>
      <c r="Q2771" s="42">
        <f t="shared" si="507"/>
        <v>24.964000000000002</v>
      </c>
      <c r="R2771" s="229"/>
      <c r="T2771" s="2"/>
      <c r="U2771" s="2"/>
      <c r="V2771" s="2"/>
      <c r="W2771" s="2"/>
    </row>
    <row r="2772" spans="1:23" s="5" customFormat="1" ht="22.5">
      <c r="A2772" s="323"/>
      <c r="B2772" s="318"/>
      <c r="C2772" s="318"/>
      <c r="D2772" s="318"/>
      <c r="E2772" s="318"/>
      <c r="F2772" s="318"/>
      <c r="G2772" s="318"/>
      <c r="H2772" s="318"/>
      <c r="I2772" s="57" t="s">
        <v>16</v>
      </c>
      <c r="J2772" s="323"/>
      <c r="K2772" s="75" t="s">
        <v>12</v>
      </c>
      <c r="L2772" s="13"/>
      <c r="M2772" s="13"/>
      <c r="N2772" s="13"/>
      <c r="O2772" s="40"/>
      <c r="P2772" s="70">
        <v>4.4999999999999998E-2</v>
      </c>
      <c r="Q2772" s="45">
        <f t="shared" si="507"/>
        <v>4.4999999999999998E-2</v>
      </c>
      <c r="R2772" s="229"/>
      <c r="T2772" s="2"/>
      <c r="U2772" s="2"/>
      <c r="V2772" s="2"/>
      <c r="W2772" s="2"/>
    </row>
    <row r="2773" spans="1:23" s="5" customFormat="1" ht="33.75">
      <c r="A2773" s="323"/>
      <c r="B2773" s="318"/>
      <c r="C2773" s="318"/>
      <c r="D2773" s="318"/>
      <c r="E2773" s="318"/>
      <c r="F2773" s="318"/>
      <c r="G2773" s="318"/>
      <c r="H2773" s="318"/>
      <c r="I2773" s="57" t="s">
        <v>201</v>
      </c>
      <c r="J2773" s="323"/>
      <c r="K2773" s="75" t="s">
        <v>207</v>
      </c>
      <c r="L2773" s="13"/>
      <c r="M2773" s="13"/>
      <c r="N2773" s="13"/>
      <c r="O2773" s="40">
        <v>0.16900000000000001</v>
      </c>
      <c r="P2773" s="70">
        <v>24.75</v>
      </c>
      <c r="Q2773" s="45">
        <f t="shared" si="507"/>
        <v>24.919</v>
      </c>
      <c r="R2773" s="229"/>
      <c r="T2773" s="2"/>
      <c r="U2773" s="2"/>
      <c r="V2773" s="2"/>
      <c r="W2773" s="2"/>
    </row>
    <row r="2774" spans="1:23" s="5" customFormat="1" ht="21">
      <c r="A2774" s="323"/>
      <c r="B2774" s="318"/>
      <c r="C2774" s="318"/>
      <c r="D2774" s="318"/>
      <c r="E2774" s="318"/>
      <c r="F2774" s="318"/>
      <c r="G2774" s="318"/>
      <c r="H2774" s="318"/>
      <c r="I2774" s="253" t="s">
        <v>195</v>
      </c>
      <c r="J2774" s="323"/>
      <c r="K2774" s="76" t="s">
        <v>46</v>
      </c>
      <c r="L2774" s="40"/>
      <c r="M2774" s="40"/>
      <c r="N2774" s="112">
        <f t="shared" ref="N2774" si="510">SUM(N2775:N2776)</f>
        <v>0.106</v>
      </c>
      <c r="O2774" s="112">
        <f>SUM(O2775:O2776)</f>
        <v>2.8929</v>
      </c>
      <c r="P2774" s="112">
        <f>SUM(P2775:P2776)</f>
        <v>3.5009999999999999</v>
      </c>
      <c r="Q2774" s="42">
        <f t="shared" si="507"/>
        <v>6.4999000000000002</v>
      </c>
      <c r="R2774" s="229"/>
      <c r="T2774" s="2"/>
      <c r="U2774" s="2"/>
      <c r="V2774" s="2"/>
      <c r="W2774" s="2"/>
    </row>
    <row r="2775" spans="1:23" s="5" customFormat="1" ht="22.5">
      <c r="A2775" s="323"/>
      <c r="B2775" s="318"/>
      <c r="C2775" s="318"/>
      <c r="D2775" s="318"/>
      <c r="E2775" s="318"/>
      <c r="F2775" s="318"/>
      <c r="G2775" s="318"/>
      <c r="H2775" s="318"/>
      <c r="I2775" s="57" t="s">
        <v>16</v>
      </c>
      <c r="J2775" s="323"/>
      <c r="K2775" s="75" t="s">
        <v>12</v>
      </c>
      <c r="L2775" s="13"/>
      <c r="M2775" s="13"/>
      <c r="N2775" s="13"/>
      <c r="O2775" s="40"/>
      <c r="P2775" s="70">
        <v>3.5009999999999999</v>
      </c>
      <c r="Q2775" s="45">
        <f t="shared" si="507"/>
        <v>3.5009999999999999</v>
      </c>
      <c r="R2775" s="229"/>
      <c r="T2775" s="2"/>
      <c r="U2775" s="2"/>
      <c r="V2775" s="2"/>
      <c r="W2775" s="2"/>
    </row>
    <row r="2776" spans="1:23" s="5" customFormat="1" ht="33.75">
      <c r="A2776" s="323"/>
      <c r="B2776" s="318"/>
      <c r="C2776" s="318"/>
      <c r="D2776" s="318"/>
      <c r="E2776" s="318"/>
      <c r="F2776" s="318"/>
      <c r="G2776" s="318"/>
      <c r="H2776" s="318"/>
      <c r="I2776" s="57" t="s">
        <v>201</v>
      </c>
      <c r="J2776" s="323"/>
      <c r="K2776" s="75" t="s">
        <v>207</v>
      </c>
      <c r="L2776" s="13"/>
      <c r="M2776" s="13"/>
      <c r="N2776" s="13">
        <v>0.106</v>
      </c>
      <c r="O2776" s="70">
        <v>2.8929</v>
      </c>
      <c r="P2776" s="39"/>
      <c r="Q2776" s="45">
        <f t="shared" si="507"/>
        <v>2.9988999999999999</v>
      </c>
      <c r="R2776" s="229"/>
      <c r="T2776" s="2"/>
      <c r="U2776" s="2"/>
      <c r="V2776" s="2"/>
      <c r="W2776" s="2"/>
    </row>
    <row r="2777" spans="1:23" s="5" customFormat="1" ht="21">
      <c r="A2777" s="323"/>
      <c r="B2777" s="318"/>
      <c r="C2777" s="318"/>
      <c r="D2777" s="318"/>
      <c r="E2777" s="318"/>
      <c r="F2777" s="318"/>
      <c r="G2777" s="318"/>
      <c r="H2777" s="318"/>
      <c r="I2777" s="253" t="s">
        <v>196</v>
      </c>
      <c r="J2777" s="323"/>
      <c r="K2777" s="76" t="s">
        <v>11</v>
      </c>
      <c r="L2777" s="40"/>
      <c r="M2777" s="40"/>
      <c r="N2777" s="112">
        <f t="shared" ref="N2777" si="511">N2778</f>
        <v>0</v>
      </c>
      <c r="O2777" s="112">
        <f>O2778</f>
        <v>13</v>
      </c>
      <c r="P2777" s="112">
        <f>P2778</f>
        <v>10</v>
      </c>
      <c r="Q2777" s="42">
        <f t="shared" si="507"/>
        <v>23</v>
      </c>
      <c r="R2777" s="229"/>
      <c r="T2777" s="2"/>
      <c r="U2777" s="2"/>
      <c r="V2777" s="2"/>
      <c r="W2777" s="2"/>
    </row>
    <row r="2778" spans="1:23" s="5" customFormat="1" ht="33.75">
      <c r="A2778" s="323"/>
      <c r="B2778" s="318"/>
      <c r="C2778" s="318"/>
      <c r="D2778" s="318"/>
      <c r="E2778" s="318"/>
      <c r="F2778" s="318"/>
      <c r="G2778" s="318"/>
      <c r="H2778" s="318"/>
      <c r="I2778" s="57" t="s">
        <v>201</v>
      </c>
      <c r="J2778" s="323"/>
      <c r="K2778" s="75" t="s">
        <v>207</v>
      </c>
      <c r="L2778" s="13"/>
      <c r="M2778" s="13"/>
      <c r="N2778" s="13"/>
      <c r="O2778" s="40">
        <v>13</v>
      </c>
      <c r="P2778" s="70">
        <v>10</v>
      </c>
      <c r="Q2778" s="45">
        <f t="shared" si="507"/>
        <v>23</v>
      </c>
      <c r="R2778" s="229"/>
      <c r="T2778" s="2"/>
      <c r="U2778" s="2"/>
      <c r="V2778" s="2"/>
      <c r="W2778" s="2"/>
    </row>
    <row r="2779" spans="1:23" s="5" customFormat="1" ht="21">
      <c r="A2779" s="323"/>
      <c r="B2779" s="318"/>
      <c r="C2779" s="318"/>
      <c r="D2779" s="318"/>
      <c r="E2779" s="318"/>
      <c r="F2779" s="318"/>
      <c r="G2779" s="318"/>
      <c r="H2779" s="318"/>
      <c r="I2779" s="253" t="s">
        <v>29</v>
      </c>
      <c r="J2779" s="323"/>
      <c r="K2779" s="76" t="s">
        <v>55</v>
      </c>
      <c r="L2779" s="40"/>
      <c r="M2779" s="40"/>
      <c r="N2779" s="112">
        <f t="shared" ref="N2779" si="512">N2780</f>
        <v>0.3</v>
      </c>
      <c r="O2779" s="112">
        <f>O2780</f>
        <v>0.5</v>
      </c>
      <c r="P2779" s="112">
        <f>P2780</f>
        <v>0</v>
      </c>
      <c r="Q2779" s="42">
        <f t="shared" si="507"/>
        <v>0.8</v>
      </c>
      <c r="R2779" s="229"/>
      <c r="T2779" s="2"/>
      <c r="U2779" s="2"/>
      <c r="V2779" s="2"/>
      <c r="W2779" s="2"/>
    </row>
    <row r="2780" spans="1:23" s="5" customFormat="1" ht="22.5">
      <c r="A2780" s="323"/>
      <c r="B2780" s="318"/>
      <c r="C2780" s="318"/>
      <c r="D2780" s="318"/>
      <c r="E2780" s="318"/>
      <c r="F2780" s="318"/>
      <c r="G2780" s="318"/>
      <c r="H2780" s="318"/>
      <c r="I2780" s="57" t="s">
        <v>322</v>
      </c>
      <c r="J2780" s="323"/>
      <c r="K2780" s="75" t="s">
        <v>207</v>
      </c>
      <c r="L2780" s="13"/>
      <c r="M2780" s="13"/>
      <c r="N2780" s="13">
        <v>0.3</v>
      </c>
      <c r="O2780" s="40">
        <v>0.5</v>
      </c>
      <c r="P2780" s="39"/>
      <c r="Q2780" s="45">
        <f t="shared" si="507"/>
        <v>0.8</v>
      </c>
      <c r="R2780" s="229"/>
      <c r="T2780" s="2"/>
      <c r="U2780" s="2"/>
      <c r="V2780" s="2"/>
      <c r="W2780" s="2"/>
    </row>
    <row r="2781" spans="1:23" s="5" customFormat="1" ht="52.5">
      <c r="A2781" s="323"/>
      <c r="B2781" s="318"/>
      <c r="C2781" s="318"/>
      <c r="D2781" s="318"/>
      <c r="E2781" s="318"/>
      <c r="F2781" s="318"/>
      <c r="G2781" s="318"/>
      <c r="H2781" s="318"/>
      <c r="I2781" s="253" t="s">
        <v>323</v>
      </c>
      <c r="J2781" s="323"/>
      <c r="K2781" s="76" t="s">
        <v>171</v>
      </c>
      <c r="L2781" s="40"/>
      <c r="M2781" s="40"/>
      <c r="N2781" s="112">
        <f t="shared" ref="N2781:P2781" si="513">N2783+N2782</f>
        <v>37.522999999999996</v>
      </c>
      <c r="O2781" s="112">
        <f t="shared" si="513"/>
        <v>31.639600000000002</v>
      </c>
      <c r="P2781" s="112">
        <f t="shared" si="513"/>
        <v>0</v>
      </c>
      <c r="Q2781" s="42">
        <f t="shared" si="507"/>
        <v>69.162599999999998</v>
      </c>
      <c r="R2781" s="229"/>
      <c r="T2781" s="2"/>
      <c r="U2781" s="2"/>
      <c r="V2781" s="2"/>
      <c r="W2781" s="2"/>
    </row>
    <row r="2782" spans="1:23" s="5" customFormat="1" ht="22.5">
      <c r="A2782" s="323"/>
      <c r="B2782" s="318"/>
      <c r="C2782" s="318"/>
      <c r="D2782" s="318"/>
      <c r="E2782" s="318"/>
      <c r="F2782" s="318"/>
      <c r="G2782" s="318"/>
      <c r="H2782" s="318"/>
      <c r="I2782" s="57" t="s">
        <v>16</v>
      </c>
      <c r="J2782" s="323"/>
      <c r="K2782" s="75" t="s">
        <v>12</v>
      </c>
      <c r="L2782" s="13"/>
      <c r="M2782" s="13"/>
      <c r="N2782" s="13">
        <v>3.2410000000000001</v>
      </c>
      <c r="O2782" s="70"/>
      <c r="P2782" s="39"/>
      <c r="Q2782" s="45">
        <f t="shared" si="507"/>
        <v>3.2410000000000001</v>
      </c>
      <c r="R2782" s="229"/>
      <c r="T2782" s="2"/>
      <c r="U2782" s="2"/>
      <c r="V2782" s="2"/>
      <c r="W2782" s="2"/>
    </row>
    <row r="2783" spans="1:23" s="5" customFormat="1" ht="33.75">
      <c r="A2783" s="323"/>
      <c r="B2783" s="318"/>
      <c r="C2783" s="318"/>
      <c r="D2783" s="318"/>
      <c r="E2783" s="318"/>
      <c r="F2783" s="318"/>
      <c r="G2783" s="318"/>
      <c r="H2783" s="318"/>
      <c r="I2783" s="57" t="s">
        <v>201</v>
      </c>
      <c r="J2783" s="323"/>
      <c r="K2783" s="75" t="s">
        <v>207</v>
      </c>
      <c r="L2783" s="13"/>
      <c r="M2783" s="13"/>
      <c r="N2783" s="13">
        <v>34.281999999999996</v>
      </c>
      <c r="O2783" s="70">
        <v>31.639600000000002</v>
      </c>
      <c r="P2783" s="39"/>
      <c r="Q2783" s="45">
        <f t="shared" si="507"/>
        <v>65.921599999999998</v>
      </c>
      <c r="R2783" s="229"/>
      <c r="T2783" s="2"/>
      <c r="U2783" s="2"/>
      <c r="V2783" s="2"/>
      <c r="W2783" s="2"/>
    </row>
    <row r="2784" spans="1:23" s="5" customFormat="1" ht="15" customHeight="1">
      <c r="A2784" s="322">
        <v>31</v>
      </c>
      <c r="B2784" s="317" t="s">
        <v>330</v>
      </c>
      <c r="C2784" s="318"/>
      <c r="D2784" s="318"/>
      <c r="E2784" s="318"/>
      <c r="F2784" s="318"/>
      <c r="G2784" s="318"/>
      <c r="H2784" s="318"/>
      <c r="I2784" s="50" t="s">
        <v>13</v>
      </c>
      <c r="J2784" s="322">
        <v>124</v>
      </c>
      <c r="K2784" s="237"/>
      <c r="L2784" s="30"/>
      <c r="M2784" s="30"/>
      <c r="N2784" s="30">
        <f>+N2785+N2791+N2794+N2797+N2800+N2803</f>
        <v>114.09909999999999</v>
      </c>
      <c r="O2784" s="30">
        <f t="shared" ref="O2784:P2784" si="514">+O2785+O2791+O2794+O2797+O2800+O2803</f>
        <v>156.79599999999999</v>
      </c>
      <c r="P2784" s="30">
        <f t="shared" si="514"/>
        <v>39.984000000000002</v>
      </c>
      <c r="Q2784" s="42">
        <f t="shared" si="507"/>
        <v>310.87909999999994</v>
      </c>
      <c r="R2784" s="229"/>
      <c r="T2784" s="2"/>
      <c r="U2784" s="2"/>
      <c r="V2784" s="2"/>
      <c r="W2784" s="2"/>
    </row>
    <row r="2785" spans="1:23" s="5" customFormat="1" ht="42">
      <c r="A2785" s="323"/>
      <c r="B2785" s="318"/>
      <c r="C2785" s="318"/>
      <c r="D2785" s="318"/>
      <c r="E2785" s="318"/>
      <c r="F2785" s="318"/>
      <c r="G2785" s="318"/>
      <c r="H2785" s="318"/>
      <c r="I2785" s="253" t="s">
        <v>193</v>
      </c>
      <c r="J2785" s="323"/>
      <c r="K2785" s="76" t="s">
        <v>10</v>
      </c>
      <c r="L2785" s="40"/>
      <c r="M2785" s="40"/>
      <c r="N2785" s="112">
        <f t="shared" ref="N2785" si="515">SUM(N2786:N2790)</f>
        <v>42.1111</v>
      </c>
      <c r="O2785" s="112">
        <f>SUM(O2786:O2790)</f>
        <v>77.800899999999999</v>
      </c>
      <c r="P2785" s="112">
        <f>SUM(P2786:P2790)</f>
        <v>39.364000000000004</v>
      </c>
      <c r="Q2785" s="42">
        <f t="shared" si="507"/>
        <v>159.27600000000001</v>
      </c>
      <c r="R2785" s="229"/>
      <c r="T2785" s="2"/>
      <c r="U2785" s="2"/>
      <c r="V2785" s="2"/>
      <c r="W2785" s="2"/>
    </row>
    <row r="2786" spans="1:23" s="5" customFormat="1" ht="22.5">
      <c r="A2786" s="323"/>
      <c r="B2786" s="318"/>
      <c r="C2786" s="318"/>
      <c r="D2786" s="318"/>
      <c r="E2786" s="318"/>
      <c r="F2786" s="318"/>
      <c r="G2786" s="318"/>
      <c r="H2786" s="318"/>
      <c r="I2786" s="57" t="s">
        <v>181</v>
      </c>
      <c r="J2786" s="323"/>
      <c r="K2786" s="75" t="s">
        <v>11</v>
      </c>
      <c r="L2786" s="13"/>
      <c r="M2786" s="13"/>
      <c r="N2786" s="13"/>
      <c r="O2786" s="40">
        <v>0.82</v>
      </c>
      <c r="P2786" s="39"/>
      <c r="Q2786" s="45">
        <f t="shared" si="507"/>
        <v>0.82</v>
      </c>
      <c r="R2786" s="229"/>
      <c r="T2786" s="2"/>
      <c r="U2786" s="2"/>
      <c r="V2786" s="2"/>
      <c r="W2786" s="2"/>
    </row>
    <row r="2787" spans="1:23" s="5" customFormat="1" ht="22.5">
      <c r="A2787" s="323"/>
      <c r="B2787" s="318"/>
      <c r="C2787" s="318"/>
      <c r="D2787" s="318"/>
      <c r="E2787" s="318"/>
      <c r="F2787" s="318"/>
      <c r="G2787" s="318"/>
      <c r="H2787" s="318"/>
      <c r="I2787" s="57" t="s">
        <v>16</v>
      </c>
      <c r="J2787" s="323"/>
      <c r="K2787" s="75" t="s">
        <v>12</v>
      </c>
      <c r="L2787" s="13"/>
      <c r="M2787" s="13"/>
      <c r="N2787" s="13">
        <v>4.5030000000000001</v>
      </c>
      <c r="O2787" s="70">
        <v>11.79</v>
      </c>
      <c r="P2787" s="70">
        <v>28.85</v>
      </c>
      <c r="Q2787" s="45">
        <f t="shared" si="507"/>
        <v>45.143000000000001</v>
      </c>
      <c r="R2787" s="229"/>
      <c r="T2787" s="2"/>
      <c r="U2787" s="2"/>
      <c r="V2787" s="2"/>
      <c r="W2787" s="2"/>
    </row>
    <row r="2788" spans="1:23" s="5" customFormat="1" ht="22.5">
      <c r="A2788" s="323"/>
      <c r="B2788" s="318"/>
      <c r="C2788" s="318"/>
      <c r="D2788" s="318"/>
      <c r="E2788" s="318"/>
      <c r="F2788" s="318"/>
      <c r="G2788" s="318"/>
      <c r="H2788" s="318"/>
      <c r="I2788" s="57" t="s">
        <v>322</v>
      </c>
      <c r="J2788" s="323"/>
      <c r="K2788" s="75" t="s">
        <v>207</v>
      </c>
      <c r="L2788" s="13"/>
      <c r="M2788" s="13"/>
      <c r="N2788" s="13">
        <v>15.343</v>
      </c>
      <c r="O2788" s="70">
        <v>23.123899999999999</v>
      </c>
      <c r="P2788" s="70">
        <v>10.513999999999999</v>
      </c>
      <c r="Q2788" s="45">
        <f t="shared" si="507"/>
        <v>48.980899999999991</v>
      </c>
      <c r="R2788" s="229"/>
      <c r="T2788" s="2"/>
      <c r="U2788" s="2"/>
      <c r="V2788" s="2"/>
      <c r="W2788" s="2"/>
    </row>
    <row r="2789" spans="1:23" s="5" customFormat="1" ht="45">
      <c r="A2789" s="323"/>
      <c r="B2789" s="318"/>
      <c r="C2789" s="318"/>
      <c r="D2789" s="318"/>
      <c r="E2789" s="318"/>
      <c r="F2789" s="318"/>
      <c r="G2789" s="318"/>
      <c r="H2789" s="318"/>
      <c r="I2789" s="57" t="s">
        <v>27</v>
      </c>
      <c r="J2789" s="323"/>
      <c r="K2789" s="75" t="s">
        <v>28</v>
      </c>
      <c r="L2789" s="13"/>
      <c r="M2789" s="13"/>
      <c r="N2789" s="13">
        <v>22.2651</v>
      </c>
      <c r="O2789" s="40">
        <v>40.917999999999999</v>
      </c>
      <c r="P2789" s="39"/>
      <c r="Q2789" s="45">
        <f t="shared" si="507"/>
        <v>63.183099999999996</v>
      </c>
      <c r="R2789" s="229"/>
      <c r="T2789" s="2"/>
      <c r="U2789" s="2"/>
      <c r="V2789" s="2"/>
      <c r="W2789" s="2"/>
    </row>
    <row r="2790" spans="1:23" s="5" customFormat="1" ht="45">
      <c r="A2790" s="323"/>
      <c r="B2790" s="318"/>
      <c r="C2790" s="318"/>
      <c r="D2790" s="318"/>
      <c r="E2790" s="318"/>
      <c r="F2790" s="318"/>
      <c r="G2790" s="318"/>
      <c r="H2790" s="318"/>
      <c r="I2790" s="57" t="s">
        <v>18</v>
      </c>
      <c r="J2790" s="323"/>
      <c r="K2790" s="75" t="s">
        <v>17</v>
      </c>
      <c r="L2790" s="13"/>
      <c r="M2790" s="13"/>
      <c r="N2790" s="13"/>
      <c r="O2790" s="40">
        <v>1.149</v>
      </c>
      <c r="P2790" s="39"/>
      <c r="Q2790" s="45">
        <f t="shared" si="507"/>
        <v>1.149</v>
      </c>
      <c r="R2790" s="229"/>
      <c r="T2790" s="2"/>
      <c r="U2790" s="2"/>
      <c r="V2790" s="2"/>
      <c r="W2790" s="2"/>
    </row>
    <row r="2791" spans="1:23" s="5" customFormat="1" ht="21">
      <c r="A2791" s="323"/>
      <c r="B2791" s="318"/>
      <c r="C2791" s="318"/>
      <c r="D2791" s="318"/>
      <c r="E2791" s="318"/>
      <c r="F2791" s="318"/>
      <c r="G2791" s="318"/>
      <c r="H2791" s="318"/>
      <c r="I2791" s="253" t="s">
        <v>194</v>
      </c>
      <c r="J2791" s="323"/>
      <c r="K2791" s="76" t="s">
        <v>52</v>
      </c>
      <c r="L2791" s="40"/>
      <c r="M2791" s="40"/>
      <c r="N2791" s="112">
        <f t="shared" ref="N2791" si="516">SUM(N2792:N2793)</f>
        <v>32.404000000000003</v>
      </c>
      <c r="O2791" s="112">
        <f>SUM(O2792:O2793)</f>
        <v>0.51100000000000001</v>
      </c>
      <c r="P2791" s="112">
        <f>SUM(P2792:P2793)</f>
        <v>0.22</v>
      </c>
      <c r="Q2791" s="42">
        <f t="shared" si="507"/>
        <v>33.135000000000005</v>
      </c>
      <c r="R2791" s="229"/>
      <c r="T2791" s="2"/>
      <c r="U2791" s="2"/>
      <c r="V2791" s="2"/>
      <c r="W2791" s="2"/>
    </row>
    <row r="2792" spans="1:23" s="5" customFormat="1" ht="22.5">
      <c r="A2792" s="323"/>
      <c r="B2792" s="318"/>
      <c r="C2792" s="318"/>
      <c r="D2792" s="318"/>
      <c r="E2792" s="318"/>
      <c r="F2792" s="318"/>
      <c r="G2792" s="318"/>
      <c r="H2792" s="318"/>
      <c r="I2792" s="57" t="s">
        <v>16</v>
      </c>
      <c r="J2792" s="323"/>
      <c r="K2792" s="75" t="s">
        <v>12</v>
      </c>
      <c r="L2792" s="13"/>
      <c r="M2792" s="13"/>
      <c r="N2792" s="13"/>
      <c r="O2792" s="40"/>
      <c r="P2792" s="70">
        <v>0.22</v>
      </c>
      <c r="Q2792" s="45">
        <f t="shared" si="507"/>
        <v>0.22</v>
      </c>
      <c r="R2792" s="229"/>
      <c r="T2792" s="2"/>
      <c r="U2792" s="2"/>
      <c r="V2792" s="2"/>
      <c r="W2792" s="2"/>
    </row>
    <row r="2793" spans="1:23" s="5" customFormat="1" ht="33.75">
      <c r="A2793" s="323"/>
      <c r="B2793" s="318"/>
      <c r="C2793" s="318"/>
      <c r="D2793" s="318"/>
      <c r="E2793" s="318"/>
      <c r="F2793" s="318"/>
      <c r="G2793" s="318"/>
      <c r="H2793" s="318"/>
      <c r="I2793" s="57" t="s">
        <v>201</v>
      </c>
      <c r="J2793" s="323"/>
      <c r="K2793" s="75" t="s">
        <v>207</v>
      </c>
      <c r="L2793" s="13"/>
      <c r="M2793" s="13"/>
      <c r="N2793" s="13">
        <v>32.404000000000003</v>
      </c>
      <c r="O2793" s="40">
        <v>0.51100000000000001</v>
      </c>
      <c r="P2793" s="39"/>
      <c r="Q2793" s="45">
        <f t="shared" si="507"/>
        <v>32.915000000000006</v>
      </c>
      <c r="R2793" s="229"/>
      <c r="T2793" s="2"/>
      <c r="U2793" s="2"/>
      <c r="V2793" s="2"/>
      <c r="W2793" s="2"/>
    </row>
    <row r="2794" spans="1:23" s="5" customFormat="1" ht="21">
      <c r="A2794" s="323"/>
      <c r="B2794" s="318"/>
      <c r="C2794" s="318"/>
      <c r="D2794" s="318"/>
      <c r="E2794" s="318"/>
      <c r="F2794" s="318"/>
      <c r="G2794" s="318"/>
      <c r="H2794" s="318"/>
      <c r="I2794" s="253" t="s">
        <v>195</v>
      </c>
      <c r="J2794" s="323"/>
      <c r="K2794" s="76" t="s">
        <v>46</v>
      </c>
      <c r="L2794" s="40"/>
      <c r="M2794" s="40"/>
      <c r="N2794" s="112">
        <f t="shared" ref="N2794" si="517">SUM(N2795:N2796)</f>
        <v>0.57299999999999995</v>
      </c>
      <c r="O2794" s="112">
        <f>SUM(O2795:O2796)</f>
        <v>2.4929000000000001</v>
      </c>
      <c r="P2794" s="112">
        <f>SUM(P2795:P2796)</f>
        <v>0.4</v>
      </c>
      <c r="Q2794" s="42">
        <f t="shared" si="507"/>
        <v>3.4659</v>
      </c>
      <c r="R2794" s="229"/>
      <c r="T2794" s="2"/>
      <c r="U2794" s="2"/>
      <c r="V2794" s="2"/>
      <c r="W2794" s="2"/>
    </row>
    <row r="2795" spans="1:23" s="5" customFormat="1" ht="22.5">
      <c r="A2795" s="323"/>
      <c r="B2795" s="318"/>
      <c r="C2795" s="318"/>
      <c r="D2795" s="318"/>
      <c r="E2795" s="318"/>
      <c r="F2795" s="318"/>
      <c r="G2795" s="318"/>
      <c r="H2795" s="318"/>
      <c r="I2795" s="57" t="s">
        <v>16</v>
      </c>
      <c r="J2795" s="323"/>
      <c r="K2795" s="75" t="s">
        <v>12</v>
      </c>
      <c r="L2795" s="13"/>
      <c r="M2795" s="13"/>
      <c r="N2795" s="13"/>
      <c r="O2795" s="40"/>
      <c r="P2795" s="70">
        <v>0.4</v>
      </c>
      <c r="Q2795" s="45">
        <f t="shared" si="507"/>
        <v>0.4</v>
      </c>
      <c r="R2795" s="229"/>
      <c r="T2795" s="2"/>
      <c r="U2795" s="2"/>
      <c r="V2795" s="2"/>
      <c r="W2795" s="2"/>
    </row>
    <row r="2796" spans="1:23" s="5" customFormat="1" ht="33.75">
      <c r="A2796" s="323"/>
      <c r="B2796" s="318"/>
      <c r="C2796" s="318"/>
      <c r="D2796" s="318"/>
      <c r="E2796" s="318"/>
      <c r="F2796" s="318"/>
      <c r="G2796" s="318"/>
      <c r="H2796" s="318"/>
      <c r="I2796" s="57" t="s">
        <v>201</v>
      </c>
      <c r="J2796" s="323"/>
      <c r="K2796" s="75" t="s">
        <v>207</v>
      </c>
      <c r="L2796" s="13"/>
      <c r="M2796" s="13"/>
      <c r="N2796" s="13">
        <v>0.57299999999999995</v>
      </c>
      <c r="O2796" s="70">
        <v>2.4929000000000001</v>
      </c>
      <c r="P2796" s="39"/>
      <c r="Q2796" s="45">
        <f t="shared" si="507"/>
        <v>3.0659000000000001</v>
      </c>
      <c r="R2796" s="229"/>
      <c r="T2796" s="2"/>
      <c r="U2796" s="2"/>
      <c r="V2796" s="2"/>
      <c r="W2796" s="2"/>
    </row>
    <row r="2797" spans="1:23" s="5" customFormat="1" ht="21">
      <c r="A2797" s="323"/>
      <c r="B2797" s="318"/>
      <c r="C2797" s="318"/>
      <c r="D2797" s="318"/>
      <c r="E2797" s="318"/>
      <c r="F2797" s="318"/>
      <c r="G2797" s="318"/>
      <c r="H2797" s="318"/>
      <c r="I2797" s="253" t="s">
        <v>196</v>
      </c>
      <c r="J2797" s="323"/>
      <c r="K2797" s="76" t="s">
        <v>11</v>
      </c>
      <c r="L2797" s="40"/>
      <c r="M2797" s="40"/>
      <c r="N2797" s="112">
        <f t="shared" ref="N2797" si="518">SUM(N2798:N2799)</f>
        <v>2.3420000000000001</v>
      </c>
      <c r="O2797" s="112">
        <f>SUM(O2798:O2799)</f>
        <v>35.439</v>
      </c>
      <c r="P2797" s="112">
        <f>SUM(P2798:P2799)</f>
        <v>0</v>
      </c>
      <c r="Q2797" s="42">
        <f t="shared" si="507"/>
        <v>37.780999999999999</v>
      </c>
      <c r="R2797" s="229"/>
      <c r="T2797" s="2"/>
      <c r="U2797" s="2"/>
      <c r="V2797" s="2"/>
      <c r="W2797" s="2"/>
    </row>
    <row r="2798" spans="1:23" s="5" customFormat="1" ht="22.5">
      <c r="A2798" s="323"/>
      <c r="B2798" s="318"/>
      <c r="C2798" s="318"/>
      <c r="D2798" s="318"/>
      <c r="E2798" s="318"/>
      <c r="F2798" s="318"/>
      <c r="G2798" s="318"/>
      <c r="H2798" s="318"/>
      <c r="I2798" s="57" t="s">
        <v>16</v>
      </c>
      <c r="J2798" s="323"/>
      <c r="K2798" s="75" t="s">
        <v>12</v>
      </c>
      <c r="L2798" s="13"/>
      <c r="M2798" s="13"/>
      <c r="N2798" s="13">
        <v>0.84199999999999997</v>
      </c>
      <c r="O2798" s="40">
        <v>1.139</v>
      </c>
      <c r="P2798" s="39"/>
      <c r="Q2798" s="45">
        <f t="shared" si="507"/>
        <v>1.9809999999999999</v>
      </c>
      <c r="R2798" s="229"/>
      <c r="T2798" s="2"/>
      <c r="U2798" s="2"/>
      <c r="V2798" s="2"/>
      <c r="W2798" s="2"/>
    </row>
    <row r="2799" spans="1:23" s="5" customFormat="1" ht="33.75">
      <c r="A2799" s="323"/>
      <c r="B2799" s="318"/>
      <c r="C2799" s="318"/>
      <c r="D2799" s="318"/>
      <c r="E2799" s="318"/>
      <c r="F2799" s="318"/>
      <c r="G2799" s="318"/>
      <c r="H2799" s="318"/>
      <c r="I2799" s="57" t="s">
        <v>201</v>
      </c>
      <c r="J2799" s="323"/>
      <c r="K2799" s="75" t="s">
        <v>207</v>
      </c>
      <c r="L2799" s="13"/>
      <c r="M2799" s="13"/>
      <c r="N2799" s="13">
        <v>1.5</v>
      </c>
      <c r="O2799" s="40">
        <v>34.299999999999997</v>
      </c>
      <c r="P2799" s="39"/>
      <c r="Q2799" s="45">
        <f t="shared" si="507"/>
        <v>35.799999999999997</v>
      </c>
      <c r="R2799" s="229"/>
      <c r="T2799" s="2"/>
      <c r="U2799" s="2"/>
      <c r="V2799" s="2"/>
      <c r="W2799" s="2"/>
    </row>
    <row r="2800" spans="1:23" s="5" customFormat="1" ht="21">
      <c r="A2800" s="323"/>
      <c r="B2800" s="318"/>
      <c r="C2800" s="318"/>
      <c r="D2800" s="318"/>
      <c r="E2800" s="318"/>
      <c r="F2800" s="318"/>
      <c r="G2800" s="318"/>
      <c r="H2800" s="318"/>
      <c r="I2800" s="253" t="s">
        <v>29</v>
      </c>
      <c r="J2800" s="323"/>
      <c r="K2800" s="76" t="s">
        <v>55</v>
      </c>
      <c r="L2800" s="40"/>
      <c r="M2800" s="40"/>
      <c r="N2800" s="112">
        <f t="shared" ref="N2800" si="519">SUM(N2801:N2802)</f>
        <v>0</v>
      </c>
      <c r="O2800" s="112">
        <f>SUM(O2801:O2802)</f>
        <v>0.49149999999999999</v>
      </c>
      <c r="P2800" s="112">
        <f>SUM(P2801:P2802)</f>
        <v>0</v>
      </c>
      <c r="Q2800" s="42">
        <f t="shared" si="507"/>
        <v>0.49149999999999999</v>
      </c>
      <c r="R2800" s="229"/>
      <c r="T2800" s="2"/>
      <c r="U2800" s="2"/>
      <c r="V2800" s="2"/>
      <c r="W2800" s="2"/>
    </row>
    <row r="2801" spans="1:23" s="5" customFormat="1" ht="22.5">
      <c r="A2801" s="323"/>
      <c r="B2801" s="318"/>
      <c r="C2801" s="318"/>
      <c r="D2801" s="318"/>
      <c r="E2801" s="318"/>
      <c r="F2801" s="318"/>
      <c r="G2801" s="318"/>
      <c r="H2801" s="318"/>
      <c r="I2801" s="57" t="s">
        <v>16</v>
      </c>
      <c r="J2801" s="323"/>
      <c r="K2801" s="75" t="s">
        <v>12</v>
      </c>
      <c r="L2801" s="13"/>
      <c r="M2801" s="13"/>
      <c r="N2801" s="13"/>
      <c r="O2801" s="40"/>
      <c r="P2801" s="70"/>
      <c r="Q2801" s="45">
        <f t="shared" si="507"/>
        <v>0</v>
      </c>
      <c r="R2801" s="229"/>
      <c r="T2801" s="2"/>
      <c r="U2801" s="2"/>
      <c r="V2801" s="2"/>
      <c r="W2801" s="2"/>
    </row>
    <row r="2802" spans="1:23" s="5" customFormat="1" ht="22.5">
      <c r="A2802" s="323"/>
      <c r="B2802" s="318"/>
      <c r="C2802" s="318"/>
      <c r="D2802" s="318"/>
      <c r="E2802" s="318"/>
      <c r="F2802" s="318"/>
      <c r="G2802" s="318"/>
      <c r="H2802" s="318"/>
      <c r="I2802" s="57" t="s">
        <v>322</v>
      </c>
      <c r="J2802" s="323"/>
      <c r="K2802" s="75" t="s">
        <v>207</v>
      </c>
      <c r="L2802" s="13"/>
      <c r="M2802" s="13"/>
      <c r="N2802" s="13"/>
      <c r="O2802" s="70">
        <v>0.49149999999999999</v>
      </c>
      <c r="P2802" s="39"/>
      <c r="Q2802" s="45">
        <f t="shared" si="507"/>
        <v>0.49149999999999999</v>
      </c>
      <c r="R2802" s="229"/>
      <c r="T2802" s="2"/>
      <c r="U2802" s="2"/>
      <c r="V2802" s="2"/>
      <c r="W2802" s="2"/>
    </row>
    <row r="2803" spans="1:23" s="5" customFormat="1" ht="52.5">
      <c r="A2803" s="323"/>
      <c r="B2803" s="318"/>
      <c r="C2803" s="318"/>
      <c r="D2803" s="318"/>
      <c r="E2803" s="318"/>
      <c r="F2803" s="318"/>
      <c r="G2803" s="318"/>
      <c r="H2803" s="318"/>
      <c r="I2803" s="253" t="s">
        <v>323</v>
      </c>
      <c r="J2803" s="323"/>
      <c r="K2803" s="76" t="s">
        <v>171</v>
      </c>
      <c r="L2803" s="40"/>
      <c r="M2803" s="40"/>
      <c r="N2803" s="112">
        <f>N2805+N2804</f>
        <v>36.669000000000004</v>
      </c>
      <c r="O2803" s="112">
        <f t="shared" ref="O2803:P2803" si="520">O2805+O2804</f>
        <v>40.060699999999997</v>
      </c>
      <c r="P2803" s="112">
        <f t="shared" si="520"/>
        <v>0</v>
      </c>
      <c r="Q2803" s="42">
        <f t="shared" si="507"/>
        <v>76.729700000000008</v>
      </c>
      <c r="R2803" s="229"/>
      <c r="T2803" s="2"/>
      <c r="U2803" s="2"/>
      <c r="V2803" s="2"/>
      <c r="W2803" s="2"/>
    </row>
    <row r="2804" spans="1:23" s="5" customFormat="1" ht="22.5">
      <c r="A2804" s="323"/>
      <c r="B2804" s="318"/>
      <c r="C2804" s="318"/>
      <c r="D2804" s="318"/>
      <c r="E2804" s="318"/>
      <c r="F2804" s="318"/>
      <c r="G2804" s="318"/>
      <c r="H2804" s="318"/>
      <c r="I2804" s="57" t="s">
        <v>16</v>
      </c>
      <c r="J2804" s="323"/>
      <c r="K2804" s="75" t="s">
        <v>12</v>
      </c>
      <c r="L2804" s="13"/>
      <c r="M2804" s="13"/>
      <c r="N2804" s="13">
        <v>5.1100000000000003</v>
      </c>
      <c r="O2804" s="70"/>
      <c r="P2804" s="39"/>
      <c r="Q2804" s="45">
        <f t="shared" si="507"/>
        <v>5.1100000000000003</v>
      </c>
      <c r="R2804" s="229"/>
      <c r="T2804" s="2"/>
      <c r="U2804" s="2"/>
      <c r="V2804" s="2"/>
      <c r="W2804" s="2"/>
    </row>
    <row r="2805" spans="1:23" s="5" customFormat="1" ht="33.75">
      <c r="A2805" s="323"/>
      <c r="B2805" s="318"/>
      <c r="C2805" s="318"/>
      <c r="D2805" s="318"/>
      <c r="E2805" s="318"/>
      <c r="F2805" s="318"/>
      <c r="G2805" s="318"/>
      <c r="H2805" s="318"/>
      <c r="I2805" s="57" t="s">
        <v>201</v>
      </c>
      <c r="J2805" s="323"/>
      <c r="K2805" s="75" t="s">
        <v>207</v>
      </c>
      <c r="L2805" s="13"/>
      <c r="M2805" s="13"/>
      <c r="N2805" s="13">
        <v>31.559000000000001</v>
      </c>
      <c r="O2805" s="70">
        <v>40.060699999999997</v>
      </c>
      <c r="P2805" s="39"/>
      <c r="Q2805" s="45">
        <f t="shared" si="507"/>
        <v>71.619699999999995</v>
      </c>
      <c r="R2805" s="229"/>
      <c r="T2805" s="2"/>
      <c r="U2805" s="2"/>
      <c r="V2805" s="2"/>
      <c r="W2805" s="2"/>
    </row>
    <row r="2806" spans="1:23" s="5" customFormat="1" ht="15" customHeight="1">
      <c r="A2806" s="322">
        <v>32</v>
      </c>
      <c r="B2806" s="317" t="s">
        <v>331</v>
      </c>
      <c r="C2806" s="318"/>
      <c r="D2806" s="318"/>
      <c r="E2806" s="318"/>
      <c r="F2806" s="318"/>
      <c r="G2806" s="318"/>
      <c r="H2806" s="318"/>
      <c r="I2806" s="50" t="s">
        <v>13</v>
      </c>
      <c r="J2806" s="322">
        <v>124</v>
      </c>
      <c r="K2806" s="237"/>
      <c r="L2806" s="30"/>
      <c r="M2806" s="30"/>
      <c r="N2806" s="30">
        <f>+N2807+N2813+N2816+N2818+N2820+N2823+N2825</f>
        <v>45.875100000000003</v>
      </c>
      <c r="O2806" s="30">
        <f t="shared" ref="O2806:P2806" si="521">+O2807+O2813+O2816+O2818+O2820+O2823+O2825</f>
        <v>92.333799999999997</v>
      </c>
      <c r="P2806" s="30">
        <f t="shared" si="521"/>
        <v>42.131500000000003</v>
      </c>
      <c r="Q2806" s="42">
        <f t="shared" si="507"/>
        <v>180.34039999999999</v>
      </c>
      <c r="R2806" s="229"/>
      <c r="T2806" s="2"/>
      <c r="U2806" s="2"/>
      <c r="V2806" s="2"/>
      <c r="W2806" s="2"/>
    </row>
    <row r="2807" spans="1:23" s="5" customFormat="1" ht="42">
      <c r="A2807" s="323"/>
      <c r="B2807" s="318"/>
      <c r="C2807" s="318"/>
      <c r="D2807" s="318"/>
      <c r="E2807" s="318"/>
      <c r="F2807" s="318"/>
      <c r="G2807" s="318"/>
      <c r="H2807" s="318"/>
      <c r="I2807" s="253" t="s">
        <v>193</v>
      </c>
      <c r="J2807" s="323"/>
      <c r="K2807" s="76" t="s">
        <v>10</v>
      </c>
      <c r="L2807" s="40"/>
      <c r="M2807" s="40"/>
      <c r="N2807" s="112">
        <f t="shared" ref="N2807" si="522">SUM(N2808:N2812)</f>
        <v>32.033100000000005</v>
      </c>
      <c r="O2807" s="112">
        <f>SUM(O2808:O2812)</f>
        <v>70.600999999999999</v>
      </c>
      <c r="P2807" s="112">
        <f>SUM(P2808:P2812)</f>
        <v>20.915300000000002</v>
      </c>
      <c r="Q2807" s="42">
        <f t="shared" si="507"/>
        <v>123.54940000000001</v>
      </c>
      <c r="R2807" s="229"/>
      <c r="T2807" s="2"/>
      <c r="U2807" s="2"/>
      <c r="V2807" s="2"/>
      <c r="W2807" s="2"/>
    </row>
    <row r="2808" spans="1:23" s="5" customFormat="1" ht="22.5">
      <c r="A2808" s="323"/>
      <c r="B2808" s="318"/>
      <c r="C2808" s="318"/>
      <c r="D2808" s="318"/>
      <c r="E2808" s="318"/>
      <c r="F2808" s="318"/>
      <c r="G2808" s="318"/>
      <c r="H2808" s="318"/>
      <c r="I2808" s="57" t="s">
        <v>181</v>
      </c>
      <c r="J2808" s="323"/>
      <c r="K2808" s="75" t="s">
        <v>11</v>
      </c>
      <c r="L2808" s="13"/>
      <c r="M2808" s="13"/>
      <c r="N2808" s="13"/>
      <c r="O2808" s="40">
        <v>0.82199999999999995</v>
      </c>
      <c r="P2808" s="39"/>
      <c r="Q2808" s="45">
        <f t="shared" si="507"/>
        <v>0.82199999999999995</v>
      </c>
      <c r="R2808" s="229"/>
      <c r="T2808" s="2"/>
      <c r="U2808" s="2"/>
      <c r="V2808" s="2"/>
      <c r="W2808" s="2"/>
    </row>
    <row r="2809" spans="1:23" s="5" customFormat="1" ht="22.5">
      <c r="A2809" s="323"/>
      <c r="B2809" s="318"/>
      <c r="C2809" s="318"/>
      <c r="D2809" s="318"/>
      <c r="E2809" s="318"/>
      <c r="F2809" s="318"/>
      <c r="G2809" s="318"/>
      <c r="H2809" s="318"/>
      <c r="I2809" s="57" t="s">
        <v>16</v>
      </c>
      <c r="J2809" s="323"/>
      <c r="K2809" s="75" t="s">
        <v>12</v>
      </c>
      <c r="L2809" s="13"/>
      <c r="M2809" s="13"/>
      <c r="N2809" s="13">
        <v>2.4790000000000001</v>
      </c>
      <c r="O2809" s="40">
        <v>8.7590000000000003</v>
      </c>
      <c r="P2809" s="70">
        <v>13.3955</v>
      </c>
      <c r="Q2809" s="45">
        <f t="shared" si="507"/>
        <v>24.633499999999998</v>
      </c>
      <c r="R2809" s="229"/>
      <c r="T2809" s="2"/>
      <c r="U2809" s="2"/>
      <c r="V2809" s="2"/>
      <c r="W2809" s="2"/>
    </row>
    <row r="2810" spans="1:23" s="5" customFormat="1" ht="22.5">
      <c r="A2810" s="323"/>
      <c r="B2810" s="318"/>
      <c r="C2810" s="318"/>
      <c r="D2810" s="318"/>
      <c r="E2810" s="318"/>
      <c r="F2810" s="318"/>
      <c r="G2810" s="318"/>
      <c r="H2810" s="318"/>
      <c r="I2810" s="57" t="s">
        <v>322</v>
      </c>
      <c r="J2810" s="323"/>
      <c r="K2810" s="75" t="s">
        <v>207</v>
      </c>
      <c r="L2810" s="13"/>
      <c r="M2810" s="13"/>
      <c r="N2810" s="13">
        <v>8.5570000000000004</v>
      </c>
      <c r="O2810" s="40">
        <v>28.824999999999999</v>
      </c>
      <c r="P2810" s="70">
        <v>7.5198</v>
      </c>
      <c r="Q2810" s="45">
        <f t="shared" si="507"/>
        <v>44.901799999999994</v>
      </c>
      <c r="R2810" s="229"/>
      <c r="T2810" s="2"/>
      <c r="U2810" s="2"/>
      <c r="V2810" s="2"/>
      <c r="W2810" s="2"/>
    </row>
    <row r="2811" spans="1:23" s="5" customFormat="1" ht="45">
      <c r="A2811" s="323"/>
      <c r="B2811" s="318"/>
      <c r="C2811" s="318"/>
      <c r="D2811" s="318"/>
      <c r="E2811" s="318"/>
      <c r="F2811" s="318"/>
      <c r="G2811" s="318"/>
      <c r="H2811" s="318"/>
      <c r="I2811" s="57" t="s">
        <v>27</v>
      </c>
      <c r="J2811" s="323"/>
      <c r="K2811" s="75" t="s">
        <v>28</v>
      </c>
      <c r="L2811" s="13"/>
      <c r="M2811" s="13"/>
      <c r="N2811" s="13">
        <v>20.9971</v>
      </c>
      <c r="O2811" s="40">
        <v>31.04</v>
      </c>
      <c r="P2811" s="39"/>
      <c r="Q2811" s="45">
        <f t="shared" si="507"/>
        <v>52.037099999999995</v>
      </c>
      <c r="R2811" s="229"/>
      <c r="T2811" s="2"/>
      <c r="U2811" s="2"/>
      <c r="V2811" s="2"/>
      <c r="W2811" s="2"/>
    </row>
    <row r="2812" spans="1:23" s="5" customFormat="1" ht="45">
      <c r="A2812" s="323"/>
      <c r="B2812" s="318"/>
      <c r="C2812" s="318"/>
      <c r="D2812" s="318"/>
      <c r="E2812" s="318"/>
      <c r="F2812" s="318"/>
      <c r="G2812" s="318"/>
      <c r="H2812" s="318"/>
      <c r="I2812" s="57" t="s">
        <v>18</v>
      </c>
      <c r="J2812" s="323"/>
      <c r="K2812" s="75" t="s">
        <v>17</v>
      </c>
      <c r="L2812" s="13"/>
      <c r="M2812" s="13"/>
      <c r="N2812" s="13"/>
      <c r="O2812" s="40">
        <v>1.155</v>
      </c>
      <c r="P2812" s="39"/>
      <c r="Q2812" s="45">
        <f t="shared" si="507"/>
        <v>1.155</v>
      </c>
      <c r="R2812" s="229"/>
      <c r="T2812" s="2"/>
      <c r="U2812" s="2"/>
      <c r="V2812" s="2"/>
      <c r="W2812" s="2"/>
    </row>
    <row r="2813" spans="1:23" s="5" customFormat="1" ht="21">
      <c r="A2813" s="323"/>
      <c r="B2813" s="318"/>
      <c r="C2813" s="318"/>
      <c r="D2813" s="318"/>
      <c r="E2813" s="318"/>
      <c r="F2813" s="318"/>
      <c r="G2813" s="318"/>
      <c r="H2813" s="318"/>
      <c r="I2813" s="253" t="s">
        <v>194</v>
      </c>
      <c r="J2813" s="323"/>
      <c r="K2813" s="76" t="s">
        <v>52</v>
      </c>
      <c r="L2813" s="40"/>
      <c r="M2813" s="40"/>
      <c r="N2813" s="112">
        <f t="shared" ref="N2813" si="523">SUM(N2814:N2815)</f>
        <v>0.21</v>
      </c>
      <c r="O2813" s="112">
        <f>SUM(O2814:O2815)</f>
        <v>0.5</v>
      </c>
      <c r="P2813" s="112">
        <f>SUM(P2814:P2815)</f>
        <v>11.216200000000001</v>
      </c>
      <c r="Q2813" s="42">
        <f t="shared" si="507"/>
        <v>11.926200000000001</v>
      </c>
      <c r="R2813" s="229"/>
      <c r="T2813" s="2"/>
      <c r="U2813" s="2"/>
      <c r="V2813" s="2"/>
      <c r="W2813" s="2"/>
    </row>
    <row r="2814" spans="1:23" s="5" customFormat="1" ht="22.5">
      <c r="A2814" s="323"/>
      <c r="B2814" s="318"/>
      <c r="C2814" s="318"/>
      <c r="D2814" s="318"/>
      <c r="E2814" s="318"/>
      <c r="F2814" s="318"/>
      <c r="G2814" s="318"/>
      <c r="H2814" s="318"/>
      <c r="I2814" s="57" t="s">
        <v>16</v>
      </c>
      <c r="J2814" s="323"/>
      <c r="K2814" s="75" t="s">
        <v>12</v>
      </c>
      <c r="L2814" s="13"/>
      <c r="M2814" s="13"/>
      <c r="N2814" s="13"/>
      <c r="O2814" s="40"/>
      <c r="P2814" s="70">
        <v>3.4304999999999999</v>
      </c>
      <c r="Q2814" s="45">
        <f t="shared" si="507"/>
        <v>3.4304999999999999</v>
      </c>
      <c r="R2814" s="229"/>
      <c r="T2814" s="2"/>
      <c r="U2814" s="2"/>
      <c r="V2814" s="2"/>
      <c r="W2814" s="2"/>
    </row>
    <row r="2815" spans="1:23" s="5" customFormat="1" ht="33.75">
      <c r="A2815" s="323"/>
      <c r="B2815" s="318"/>
      <c r="C2815" s="318"/>
      <c r="D2815" s="318"/>
      <c r="E2815" s="318"/>
      <c r="F2815" s="318"/>
      <c r="G2815" s="318"/>
      <c r="H2815" s="318"/>
      <c r="I2815" s="57" t="s">
        <v>201</v>
      </c>
      <c r="J2815" s="323"/>
      <c r="K2815" s="75" t="s">
        <v>207</v>
      </c>
      <c r="L2815" s="13"/>
      <c r="M2815" s="13"/>
      <c r="N2815" s="13">
        <v>0.21</v>
      </c>
      <c r="O2815" s="40">
        <v>0.5</v>
      </c>
      <c r="P2815" s="70">
        <v>7.7857000000000003</v>
      </c>
      <c r="Q2815" s="45">
        <f t="shared" si="507"/>
        <v>8.4956999999999994</v>
      </c>
      <c r="R2815" s="229"/>
      <c r="T2815" s="2"/>
      <c r="U2815" s="2"/>
      <c r="V2815" s="2"/>
      <c r="W2815" s="2"/>
    </row>
    <row r="2816" spans="1:23" s="5" customFormat="1" ht="21">
      <c r="A2816" s="323"/>
      <c r="B2816" s="318"/>
      <c r="C2816" s="318"/>
      <c r="D2816" s="318"/>
      <c r="E2816" s="318"/>
      <c r="F2816" s="318"/>
      <c r="G2816" s="318"/>
      <c r="H2816" s="318"/>
      <c r="I2816" s="253" t="s">
        <v>195</v>
      </c>
      <c r="J2816" s="323"/>
      <c r="K2816" s="76" t="s">
        <v>46</v>
      </c>
      <c r="L2816" s="40"/>
      <c r="M2816" s="40"/>
      <c r="N2816" s="112">
        <f>SUM(N2817:N2817)</f>
        <v>0.84099999999999997</v>
      </c>
      <c r="O2816" s="112">
        <f>SUM(O2817:O2817)</f>
        <v>2.7290000000000001</v>
      </c>
      <c r="P2816" s="112"/>
      <c r="Q2816" s="42">
        <f t="shared" si="507"/>
        <v>3.5700000000000003</v>
      </c>
      <c r="R2816" s="229"/>
      <c r="T2816" s="2"/>
      <c r="U2816" s="2"/>
      <c r="V2816" s="2"/>
      <c r="W2816" s="2"/>
    </row>
    <row r="2817" spans="1:23" s="5" customFormat="1" ht="33.75">
      <c r="A2817" s="323"/>
      <c r="B2817" s="318"/>
      <c r="C2817" s="318"/>
      <c r="D2817" s="318"/>
      <c r="E2817" s="318"/>
      <c r="F2817" s="318"/>
      <c r="G2817" s="318"/>
      <c r="H2817" s="318"/>
      <c r="I2817" s="57" t="s">
        <v>201</v>
      </c>
      <c r="J2817" s="323"/>
      <c r="K2817" s="75" t="s">
        <v>207</v>
      </c>
      <c r="L2817" s="13"/>
      <c r="M2817" s="13"/>
      <c r="N2817" s="13">
        <v>0.84099999999999997</v>
      </c>
      <c r="O2817" s="40">
        <v>2.7290000000000001</v>
      </c>
      <c r="P2817" s="39"/>
      <c r="Q2817" s="45">
        <f t="shared" si="507"/>
        <v>3.5700000000000003</v>
      </c>
      <c r="R2817" s="229"/>
      <c r="T2817" s="2"/>
      <c r="U2817" s="2"/>
      <c r="V2817" s="2"/>
      <c r="W2817" s="2"/>
    </row>
    <row r="2818" spans="1:23" s="5" customFormat="1" ht="21">
      <c r="A2818" s="323"/>
      <c r="B2818" s="318"/>
      <c r="C2818" s="318"/>
      <c r="D2818" s="318"/>
      <c r="E2818" s="318"/>
      <c r="F2818" s="318"/>
      <c r="G2818" s="318"/>
      <c r="H2818" s="318"/>
      <c r="I2818" s="253" t="s">
        <v>196</v>
      </c>
      <c r="J2818" s="323"/>
      <c r="K2818" s="76" t="s">
        <v>11</v>
      </c>
      <c r="L2818" s="40"/>
      <c r="M2818" s="40"/>
      <c r="N2818" s="112">
        <f t="shared" ref="N2818" si="524">N2819</f>
        <v>1.5</v>
      </c>
      <c r="O2818" s="112">
        <f>O2819</f>
        <v>8</v>
      </c>
      <c r="P2818" s="112">
        <f>P2819</f>
        <v>10</v>
      </c>
      <c r="Q2818" s="42">
        <f t="shared" si="507"/>
        <v>19.5</v>
      </c>
      <c r="R2818" s="229"/>
      <c r="T2818" s="2"/>
      <c r="U2818" s="2"/>
      <c r="V2818" s="2"/>
      <c r="W2818" s="2"/>
    </row>
    <row r="2819" spans="1:23" s="5" customFormat="1" ht="33.75">
      <c r="A2819" s="323"/>
      <c r="B2819" s="318"/>
      <c r="C2819" s="318"/>
      <c r="D2819" s="318"/>
      <c r="E2819" s="318"/>
      <c r="F2819" s="318"/>
      <c r="G2819" s="318"/>
      <c r="H2819" s="318"/>
      <c r="I2819" s="57" t="s">
        <v>201</v>
      </c>
      <c r="J2819" s="323"/>
      <c r="K2819" s="75" t="s">
        <v>207</v>
      </c>
      <c r="L2819" s="13"/>
      <c r="M2819" s="13"/>
      <c r="N2819" s="13">
        <v>1.5</v>
      </c>
      <c r="O2819" s="40">
        <v>8</v>
      </c>
      <c r="P2819" s="70">
        <v>10</v>
      </c>
      <c r="Q2819" s="45">
        <f t="shared" si="507"/>
        <v>19.5</v>
      </c>
      <c r="R2819" s="229"/>
      <c r="T2819" s="2"/>
      <c r="U2819" s="2"/>
      <c r="V2819" s="2"/>
      <c r="W2819" s="2"/>
    </row>
    <row r="2820" spans="1:23" s="5" customFormat="1" ht="21">
      <c r="A2820" s="323"/>
      <c r="B2820" s="318"/>
      <c r="C2820" s="318"/>
      <c r="D2820" s="318"/>
      <c r="E2820" s="318"/>
      <c r="F2820" s="318"/>
      <c r="G2820" s="318"/>
      <c r="H2820" s="318"/>
      <c r="I2820" s="253" t="s">
        <v>29</v>
      </c>
      <c r="J2820" s="323"/>
      <c r="K2820" s="76" t="s">
        <v>55</v>
      </c>
      <c r="L2820" s="40"/>
      <c r="M2820" s="40"/>
      <c r="N2820" s="112">
        <f t="shared" ref="N2820" si="525">SUM(N2821:N2822)</f>
        <v>0.42199999999999999</v>
      </c>
      <c r="O2820" s="112">
        <f>SUM(O2821:O2822)</f>
        <v>0.248</v>
      </c>
      <c r="P2820" s="112"/>
      <c r="Q2820" s="42">
        <f t="shared" si="507"/>
        <v>0.66999999999999993</v>
      </c>
      <c r="R2820" s="229"/>
      <c r="T2820" s="2"/>
      <c r="U2820" s="2"/>
      <c r="V2820" s="2"/>
      <c r="W2820" s="2"/>
    </row>
    <row r="2821" spans="1:23" s="5" customFormat="1" ht="22.5">
      <c r="A2821" s="323"/>
      <c r="B2821" s="318"/>
      <c r="C2821" s="318"/>
      <c r="D2821" s="318"/>
      <c r="E2821" s="318"/>
      <c r="F2821" s="318"/>
      <c r="G2821" s="318"/>
      <c r="H2821" s="318"/>
      <c r="I2821" s="57" t="s">
        <v>16</v>
      </c>
      <c r="J2821" s="323"/>
      <c r="K2821" s="75" t="s">
        <v>12</v>
      </c>
      <c r="L2821" s="13"/>
      <c r="M2821" s="13"/>
      <c r="N2821" s="13"/>
      <c r="O2821" s="40"/>
      <c r="P2821" s="40"/>
      <c r="Q2821" s="45">
        <f t="shared" si="507"/>
        <v>0</v>
      </c>
      <c r="R2821" s="229"/>
      <c r="T2821" s="2"/>
      <c r="U2821" s="2"/>
      <c r="V2821" s="2"/>
      <c r="W2821" s="2"/>
    </row>
    <row r="2822" spans="1:23" s="5" customFormat="1" ht="22.5">
      <c r="A2822" s="323"/>
      <c r="B2822" s="318"/>
      <c r="C2822" s="318"/>
      <c r="D2822" s="318"/>
      <c r="E2822" s="318"/>
      <c r="F2822" s="318"/>
      <c r="G2822" s="318"/>
      <c r="H2822" s="318"/>
      <c r="I2822" s="57" t="s">
        <v>322</v>
      </c>
      <c r="J2822" s="323"/>
      <c r="K2822" s="75" t="s">
        <v>207</v>
      </c>
      <c r="L2822" s="13"/>
      <c r="M2822" s="13"/>
      <c r="N2822" s="13">
        <v>0.42199999999999999</v>
      </c>
      <c r="O2822" s="40">
        <v>0.248</v>
      </c>
      <c r="P2822" s="39"/>
      <c r="Q2822" s="45">
        <f t="shared" si="507"/>
        <v>0.66999999999999993</v>
      </c>
      <c r="R2822" s="229"/>
      <c r="T2822" s="2"/>
      <c r="U2822" s="2"/>
      <c r="V2822" s="2"/>
      <c r="W2822" s="2"/>
    </row>
    <row r="2823" spans="1:23" s="5" customFormat="1" ht="105">
      <c r="A2823" s="323"/>
      <c r="B2823" s="318"/>
      <c r="C2823" s="318"/>
      <c r="D2823" s="318"/>
      <c r="E2823" s="318"/>
      <c r="F2823" s="318"/>
      <c r="G2823" s="318"/>
      <c r="H2823" s="318"/>
      <c r="I2823" s="253" t="s">
        <v>332</v>
      </c>
      <c r="J2823" s="323"/>
      <c r="K2823" s="76" t="s">
        <v>144</v>
      </c>
      <c r="L2823" s="40"/>
      <c r="M2823" s="40"/>
      <c r="N2823" s="112">
        <f t="shared" ref="N2823" si="526">N2824</f>
        <v>0</v>
      </c>
      <c r="O2823" s="112">
        <f>O2824</f>
        <v>10.255800000000001</v>
      </c>
      <c r="P2823" s="112"/>
      <c r="Q2823" s="42">
        <f t="shared" si="507"/>
        <v>10.255800000000001</v>
      </c>
      <c r="R2823" s="229"/>
      <c r="T2823" s="2"/>
      <c r="U2823" s="2"/>
      <c r="V2823" s="2"/>
      <c r="W2823" s="2"/>
    </row>
    <row r="2824" spans="1:23" s="5" customFormat="1" ht="33.75">
      <c r="A2824" s="323"/>
      <c r="B2824" s="318"/>
      <c r="C2824" s="318"/>
      <c r="D2824" s="318"/>
      <c r="E2824" s="318"/>
      <c r="F2824" s="318"/>
      <c r="G2824" s="318"/>
      <c r="H2824" s="318"/>
      <c r="I2824" s="57" t="s">
        <v>201</v>
      </c>
      <c r="J2824" s="323"/>
      <c r="K2824" s="75" t="s">
        <v>207</v>
      </c>
      <c r="L2824" s="13"/>
      <c r="M2824" s="13"/>
      <c r="N2824" s="13"/>
      <c r="O2824" s="70">
        <v>10.255800000000001</v>
      </c>
      <c r="P2824" s="39"/>
      <c r="Q2824" s="45">
        <f t="shared" si="507"/>
        <v>10.255800000000001</v>
      </c>
      <c r="R2824" s="229"/>
      <c r="T2824" s="2"/>
      <c r="U2824" s="2"/>
      <c r="V2824" s="2"/>
      <c r="W2824" s="2"/>
    </row>
    <row r="2825" spans="1:23" s="5" customFormat="1" ht="52.5">
      <c r="A2825" s="323"/>
      <c r="B2825" s="318"/>
      <c r="C2825" s="318"/>
      <c r="D2825" s="318"/>
      <c r="E2825" s="318"/>
      <c r="F2825" s="318"/>
      <c r="G2825" s="318"/>
      <c r="H2825" s="318"/>
      <c r="I2825" s="253" t="s">
        <v>323</v>
      </c>
      <c r="J2825" s="323"/>
      <c r="K2825" s="76" t="s">
        <v>171</v>
      </c>
      <c r="L2825" s="13"/>
      <c r="M2825" s="13"/>
      <c r="N2825" s="30">
        <f>N2826+N2827</f>
        <v>10.869</v>
      </c>
      <c r="O2825" s="30"/>
      <c r="P2825" s="30"/>
      <c r="Q2825" s="42">
        <f t="shared" si="507"/>
        <v>10.869</v>
      </c>
      <c r="R2825" s="229"/>
      <c r="T2825" s="2"/>
      <c r="U2825" s="2"/>
      <c r="V2825" s="2"/>
      <c r="W2825" s="2"/>
    </row>
    <row r="2826" spans="1:23" s="5" customFormat="1" ht="22.5">
      <c r="A2826" s="323"/>
      <c r="B2826" s="318"/>
      <c r="C2826" s="318"/>
      <c r="D2826" s="318"/>
      <c r="E2826" s="318"/>
      <c r="F2826" s="318"/>
      <c r="G2826" s="318"/>
      <c r="H2826" s="318"/>
      <c r="I2826" s="57" t="s">
        <v>16</v>
      </c>
      <c r="J2826" s="323"/>
      <c r="K2826" s="75" t="s">
        <v>12</v>
      </c>
      <c r="L2826" s="13"/>
      <c r="M2826" s="13"/>
      <c r="N2826" s="13">
        <v>3.968</v>
      </c>
      <c r="O2826" s="72"/>
      <c r="P2826" s="40"/>
      <c r="Q2826" s="45"/>
      <c r="R2826" s="229"/>
      <c r="T2826" s="2"/>
      <c r="U2826" s="2"/>
      <c r="V2826" s="2"/>
      <c r="W2826" s="2"/>
    </row>
    <row r="2827" spans="1:23" s="5" customFormat="1" ht="33.75">
      <c r="A2827" s="323"/>
      <c r="B2827" s="318"/>
      <c r="C2827" s="318"/>
      <c r="D2827" s="318"/>
      <c r="E2827" s="318"/>
      <c r="F2827" s="318"/>
      <c r="G2827" s="318"/>
      <c r="H2827" s="318"/>
      <c r="I2827" s="57" t="s">
        <v>201</v>
      </c>
      <c r="J2827" s="323"/>
      <c r="K2827" s="75" t="s">
        <v>207</v>
      </c>
      <c r="L2827" s="13"/>
      <c r="M2827" s="13"/>
      <c r="N2827" s="13">
        <v>6.9009999999999998</v>
      </c>
      <c r="O2827" s="70"/>
      <c r="P2827" s="39"/>
      <c r="Q2827" s="45">
        <f t="shared" si="507"/>
        <v>6.9009999999999998</v>
      </c>
      <c r="R2827" s="229"/>
      <c r="T2827" s="2"/>
      <c r="U2827" s="2"/>
      <c r="V2827" s="2"/>
      <c r="W2827" s="2"/>
    </row>
    <row r="2828" spans="1:23" s="5" customFormat="1" ht="15" customHeight="1">
      <c r="A2828" s="322">
        <v>33</v>
      </c>
      <c r="B2828" s="317" t="s">
        <v>333</v>
      </c>
      <c r="C2828" s="318"/>
      <c r="D2828" s="318"/>
      <c r="E2828" s="318"/>
      <c r="F2828" s="318"/>
      <c r="G2828" s="318"/>
      <c r="H2828" s="318"/>
      <c r="I2828" s="50" t="s">
        <v>13</v>
      </c>
      <c r="J2828" s="322">
        <v>124</v>
      </c>
      <c r="K2828" s="237"/>
      <c r="L2828" s="30"/>
      <c r="M2828" s="30"/>
      <c r="N2828" s="30">
        <f>+N2829+N2835+N2838+N2841+N2844+N2846+N2849</f>
        <v>79.476700000000008</v>
      </c>
      <c r="O2828" s="30">
        <f t="shared" ref="O2828:P2828" si="527">+O2829+O2835+O2838+O2841+O2844+O2846+O2849</f>
        <v>121.33559999999999</v>
      </c>
      <c r="P2828" s="30">
        <f t="shared" si="527"/>
        <v>55.931439999999995</v>
      </c>
      <c r="Q2828" s="42">
        <f t="shared" ref="Q2828:Q2875" si="528">M2828+N2828+O2828+P2828</f>
        <v>256.74374</v>
      </c>
      <c r="R2828" s="229"/>
      <c r="T2828" s="2"/>
      <c r="U2828" s="2"/>
      <c r="V2828" s="2"/>
      <c r="W2828" s="2"/>
    </row>
    <row r="2829" spans="1:23" s="5" customFormat="1" ht="42">
      <c r="A2829" s="323"/>
      <c r="B2829" s="318"/>
      <c r="C2829" s="318"/>
      <c r="D2829" s="318"/>
      <c r="E2829" s="318"/>
      <c r="F2829" s="318"/>
      <c r="G2829" s="318"/>
      <c r="H2829" s="318"/>
      <c r="I2829" s="253" t="s">
        <v>193</v>
      </c>
      <c r="J2829" s="323"/>
      <c r="K2829" s="76" t="s">
        <v>10</v>
      </c>
      <c r="L2829" s="40"/>
      <c r="M2829" s="40"/>
      <c r="N2829" s="112">
        <f t="shared" ref="N2829" si="529">SUM(N2830:N2834)</f>
        <v>37.177700000000002</v>
      </c>
      <c r="O2829" s="112">
        <f>SUM(O2830:O2834)</f>
        <v>58.17</v>
      </c>
      <c r="P2829" s="112">
        <f>SUM(P2830:P2834)</f>
        <v>29.44717</v>
      </c>
      <c r="Q2829" s="42">
        <f t="shared" si="528"/>
        <v>124.79487</v>
      </c>
      <c r="R2829" s="229"/>
      <c r="T2829" s="2"/>
      <c r="U2829" s="2"/>
      <c r="V2829" s="2"/>
      <c r="W2829" s="2"/>
    </row>
    <row r="2830" spans="1:23" s="5" customFormat="1" ht="22.5">
      <c r="A2830" s="323"/>
      <c r="B2830" s="318"/>
      <c r="C2830" s="318"/>
      <c r="D2830" s="318"/>
      <c r="E2830" s="318"/>
      <c r="F2830" s="318"/>
      <c r="G2830" s="318"/>
      <c r="H2830" s="318"/>
      <c r="I2830" s="57" t="s">
        <v>181</v>
      </c>
      <c r="J2830" s="323"/>
      <c r="K2830" s="75" t="s">
        <v>11</v>
      </c>
      <c r="L2830" s="13"/>
      <c r="M2830" s="13"/>
      <c r="N2830" s="13"/>
      <c r="O2830" s="40">
        <v>0.746</v>
      </c>
      <c r="P2830" s="39"/>
      <c r="Q2830" s="45">
        <f t="shared" si="528"/>
        <v>0.746</v>
      </c>
      <c r="R2830" s="229"/>
      <c r="T2830" s="2"/>
      <c r="U2830" s="2"/>
      <c r="V2830" s="2"/>
      <c r="W2830" s="2"/>
    </row>
    <row r="2831" spans="1:23" s="5" customFormat="1" ht="22.5">
      <c r="A2831" s="323"/>
      <c r="B2831" s="318"/>
      <c r="C2831" s="318"/>
      <c r="D2831" s="318"/>
      <c r="E2831" s="318"/>
      <c r="F2831" s="318"/>
      <c r="G2831" s="318"/>
      <c r="H2831" s="318"/>
      <c r="I2831" s="57" t="s">
        <v>16</v>
      </c>
      <c r="J2831" s="323"/>
      <c r="K2831" s="75" t="s">
        <v>12</v>
      </c>
      <c r="L2831" s="13"/>
      <c r="M2831" s="13"/>
      <c r="N2831" s="13">
        <v>3.2515000000000001</v>
      </c>
      <c r="O2831" s="70">
        <v>10.978</v>
      </c>
      <c r="P2831" s="70">
        <v>19.317869999999999</v>
      </c>
      <c r="Q2831" s="45">
        <f t="shared" si="528"/>
        <v>33.547370000000001</v>
      </c>
      <c r="R2831" s="229"/>
      <c r="T2831" s="2"/>
      <c r="U2831" s="2"/>
      <c r="V2831" s="2"/>
      <c r="W2831" s="2"/>
    </row>
    <row r="2832" spans="1:23" s="5" customFormat="1" ht="22.5">
      <c r="A2832" s="323"/>
      <c r="B2832" s="318"/>
      <c r="C2832" s="318"/>
      <c r="D2832" s="318"/>
      <c r="E2832" s="318"/>
      <c r="F2832" s="318"/>
      <c r="G2832" s="318"/>
      <c r="H2832" s="318"/>
      <c r="I2832" s="57" t="s">
        <v>322</v>
      </c>
      <c r="J2832" s="323"/>
      <c r="K2832" s="75" t="s">
        <v>207</v>
      </c>
      <c r="L2832" s="13"/>
      <c r="M2832" s="13"/>
      <c r="N2832" s="13">
        <v>10.599</v>
      </c>
      <c r="O2832" s="40">
        <v>10.137</v>
      </c>
      <c r="P2832" s="70">
        <v>10.129300000000001</v>
      </c>
      <c r="Q2832" s="45">
        <f t="shared" si="528"/>
        <v>30.865300000000001</v>
      </c>
      <c r="R2832" s="229"/>
      <c r="T2832" s="2"/>
      <c r="U2832" s="2"/>
      <c r="V2832" s="2"/>
      <c r="W2832" s="2"/>
    </row>
    <row r="2833" spans="1:23" s="5" customFormat="1" ht="45">
      <c r="A2833" s="323"/>
      <c r="B2833" s="318"/>
      <c r="C2833" s="318"/>
      <c r="D2833" s="318"/>
      <c r="E2833" s="318"/>
      <c r="F2833" s="318"/>
      <c r="G2833" s="318"/>
      <c r="H2833" s="318"/>
      <c r="I2833" s="57" t="s">
        <v>27</v>
      </c>
      <c r="J2833" s="323"/>
      <c r="K2833" s="75" t="s">
        <v>28</v>
      </c>
      <c r="L2833" s="13"/>
      <c r="M2833" s="13"/>
      <c r="N2833" s="13">
        <v>23.327200000000001</v>
      </c>
      <c r="O2833" s="40">
        <v>35.043999999999997</v>
      </c>
      <c r="P2833" s="39"/>
      <c r="Q2833" s="45">
        <f t="shared" si="528"/>
        <v>58.371200000000002</v>
      </c>
      <c r="R2833" s="229"/>
      <c r="T2833" s="2"/>
      <c r="U2833" s="2"/>
      <c r="V2833" s="2"/>
      <c r="W2833" s="2"/>
    </row>
    <row r="2834" spans="1:23" s="5" customFormat="1" ht="45">
      <c r="A2834" s="323"/>
      <c r="B2834" s="318"/>
      <c r="C2834" s="318"/>
      <c r="D2834" s="318"/>
      <c r="E2834" s="318"/>
      <c r="F2834" s="318"/>
      <c r="G2834" s="318"/>
      <c r="H2834" s="318"/>
      <c r="I2834" s="57" t="s">
        <v>18</v>
      </c>
      <c r="J2834" s="323"/>
      <c r="K2834" s="75" t="s">
        <v>17</v>
      </c>
      <c r="L2834" s="13"/>
      <c r="M2834" s="13"/>
      <c r="N2834" s="13"/>
      <c r="O2834" s="40">
        <v>1.2649999999999999</v>
      </c>
      <c r="P2834" s="39"/>
      <c r="Q2834" s="45">
        <f t="shared" si="528"/>
        <v>1.2649999999999999</v>
      </c>
      <c r="R2834" s="229"/>
      <c r="T2834" s="2"/>
      <c r="U2834" s="2"/>
      <c r="V2834" s="2"/>
      <c r="W2834" s="2"/>
    </row>
    <row r="2835" spans="1:23" s="5" customFormat="1" ht="21">
      <c r="A2835" s="323"/>
      <c r="B2835" s="318"/>
      <c r="C2835" s="318"/>
      <c r="D2835" s="318"/>
      <c r="E2835" s="318"/>
      <c r="F2835" s="318"/>
      <c r="G2835" s="318"/>
      <c r="H2835" s="318"/>
      <c r="I2835" s="253" t="s">
        <v>194</v>
      </c>
      <c r="J2835" s="323"/>
      <c r="K2835" s="76" t="s">
        <v>52</v>
      </c>
      <c r="L2835" s="40"/>
      <c r="M2835" s="40"/>
      <c r="N2835" s="112">
        <f t="shared" ref="N2835" si="530">SUM(N2836:N2837)</f>
        <v>16.582999999999998</v>
      </c>
      <c r="O2835" s="112">
        <f>SUM(O2836:O2837)</f>
        <v>18.337299999999999</v>
      </c>
      <c r="P2835" s="112">
        <f>SUM(P2836:P2837)</f>
        <v>16.26727</v>
      </c>
      <c r="Q2835" s="42">
        <f t="shared" si="528"/>
        <v>51.187569999999994</v>
      </c>
      <c r="R2835" s="229"/>
      <c r="T2835" s="2"/>
      <c r="U2835" s="2"/>
      <c r="V2835" s="2"/>
      <c r="W2835" s="2"/>
    </row>
    <row r="2836" spans="1:23" s="5" customFormat="1" ht="22.5">
      <c r="A2836" s="323"/>
      <c r="B2836" s="318"/>
      <c r="C2836" s="318"/>
      <c r="D2836" s="318"/>
      <c r="E2836" s="318"/>
      <c r="F2836" s="318"/>
      <c r="G2836" s="318"/>
      <c r="H2836" s="318"/>
      <c r="I2836" s="57" t="s">
        <v>16</v>
      </c>
      <c r="J2836" s="323"/>
      <c r="K2836" s="75" t="s">
        <v>12</v>
      </c>
      <c r="L2836" s="13"/>
      <c r="M2836" s="13"/>
      <c r="N2836" s="13"/>
      <c r="O2836" s="40">
        <v>0.5</v>
      </c>
      <c r="P2836" s="70">
        <v>10.27427</v>
      </c>
      <c r="Q2836" s="45">
        <f t="shared" si="528"/>
        <v>10.77427</v>
      </c>
      <c r="R2836" s="229"/>
      <c r="T2836" s="2"/>
      <c r="U2836" s="2"/>
      <c r="V2836" s="2"/>
      <c r="W2836" s="2"/>
    </row>
    <row r="2837" spans="1:23" s="5" customFormat="1" ht="33.75">
      <c r="A2837" s="323"/>
      <c r="B2837" s="318"/>
      <c r="C2837" s="318"/>
      <c r="D2837" s="318"/>
      <c r="E2837" s="318"/>
      <c r="F2837" s="318"/>
      <c r="G2837" s="318"/>
      <c r="H2837" s="318"/>
      <c r="I2837" s="57" t="s">
        <v>201</v>
      </c>
      <c r="J2837" s="323"/>
      <c r="K2837" s="75" t="s">
        <v>207</v>
      </c>
      <c r="L2837" s="13"/>
      <c r="M2837" s="13"/>
      <c r="N2837" s="13">
        <v>16.582999999999998</v>
      </c>
      <c r="O2837" s="70">
        <v>17.837299999999999</v>
      </c>
      <c r="P2837" s="70">
        <v>5.9930000000000003</v>
      </c>
      <c r="Q2837" s="45">
        <f t="shared" si="528"/>
        <v>40.4133</v>
      </c>
      <c r="R2837" s="229"/>
      <c r="T2837" s="2"/>
      <c r="U2837" s="2"/>
      <c r="V2837" s="2"/>
      <c r="W2837" s="2"/>
    </row>
    <row r="2838" spans="1:23" s="5" customFormat="1" ht="21">
      <c r="A2838" s="323"/>
      <c r="B2838" s="318"/>
      <c r="C2838" s="318"/>
      <c r="D2838" s="318"/>
      <c r="E2838" s="318"/>
      <c r="F2838" s="318"/>
      <c r="G2838" s="318"/>
      <c r="H2838" s="318"/>
      <c r="I2838" s="253" t="s">
        <v>195</v>
      </c>
      <c r="J2838" s="323"/>
      <c r="K2838" s="76" t="s">
        <v>46</v>
      </c>
      <c r="L2838" s="40"/>
      <c r="M2838" s="40"/>
      <c r="N2838" s="112">
        <f t="shared" ref="N2838" si="531">SUM(N2839:N2840)</f>
        <v>0.108</v>
      </c>
      <c r="O2838" s="112">
        <f>SUM(O2839:O2840)</f>
        <v>0.71399999999999997</v>
      </c>
      <c r="P2838" s="112">
        <f>SUM(P2839:P2840)</f>
        <v>0.89290000000000003</v>
      </c>
      <c r="Q2838" s="42">
        <f t="shared" si="528"/>
        <v>1.7149000000000001</v>
      </c>
      <c r="R2838" s="229"/>
      <c r="T2838" s="2"/>
      <c r="U2838" s="2"/>
      <c r="V2838" s="2"/>
      <c r="W2838" s="2"/>
    </row>
    <row r="2839" spans="1:23" s="5" customFormat="1" ht="22.5">
      <c r="A2839" s="323"/>
      <c r="B2839" s="318"/>
      <c r="C2839" s="318"/>
      <c r="D2839" s="318"/>
      <c r="E2839" s="318"/>
      <c r="F2839" s="318"/>
      <c r="G2839" s="318"/>
      <c r="H2839" s="318"/>
      <c r="I2839" s="78" t="s">
        <v>16</v>
      </c>
      <c r="J2839" s="323"/>
      <c r="K2839" s="75" t="s">
        <v>12</v>
      </c>
      <c r="L2839" s="13"/>
      <c r="M2839" s="13"/>
      <c r="N2839" s="13"/>
      <c r="O2839" s="158"/>
      <c r="P2839" s="70">
        <v>0.89290000000000003</v>
      </c>
      <c r="Q2839" s="45">
        <f t="shared" si="528"/>
        <v>0.89290000000000003</v>
      </c>
      <c r="R2839" s="229"/>
      <c r="T2839" s="2"/>
      <c r="U2839" s="2"/>
      <c r="V2839" s="2"/>
      <c r="W2839" s="2"/>
    </row>
    <row r="2840" spans="1:23" s="5" customFormat="1" ht="33.75">
      <c r="A2840" s="323"/>
      <c r="B2840" s="318"/>
      <c r="C2840" s="318"/>
      <c r="D2840" s="318"/>
      <c r="E2840" s="318"/>
      <c r="F2840" s="318"/>
      <c r="G2840" s="318"/>
      <c r="H2840" s="318"/>
      <c r="I2840" s="57" t="s">
        <v>201</v>
      </c>
      <c r="J2840" s="323"/>
      <c r="K2840" s="75" t="s">
        <v>207</v>
      </c>
      <c r="L2840" s="13"/>
      <c r="M2840" s="13"/>
      <c r="N2840" s="13">
        <v>0.108</v>
      </c>
      <c r="O2840" s="40">
        <v>0.71399999999999997</v>
      </c>
      <c r="P2840" s="39"/>
      <c r="Q2840" s="45">
        <f t="shared" si="528"/>
        <v>0.82199999999999995</v>
      </c>
      <c r="R2840" s="229"/>
      <c r="T2840" s="2"/>
      <c r="U2840" s="2"/>
      <c r="V2840" s="2"/>
      <c r="W2840" s="2"/>
    </row>
    <row r="2841" spans="1:23" s="5" customFormat="1" ht="21">
      <c r="A2841" s="323"/>
      <c r="B2841" s="318"/>
      <c r="C2841" s="318"/>
      <c r="D2841" s="318"/>
      <c r="E2841" s="318"/>
      <c r="F2841" s="318"/>
      <c r="G2841" s="318"/>
      <c r="H2841" s="318"/>
      <c r="I2841" s="253" t="s">
        <v>196</v>
      </c>
      <c r="J2841" s="323"/>
      <c r="K2841" s="76" t="s">
        <v>11</v>
      </c>
      <c r="L2841" s="40"/>
      <c r="M2841" s="40"/>
      <c r="N2841" s="112">
        <f t="shared" ref="N2841" si="532">SUM(N2842:N2843)</f>
        <v>20.847999999999999</v>
      </c>
      <c r="O2841" s="112">
        <f>SUM(O2842:O2843)</f>
        <v>43.6586</v>
      </c>
      <c r="P2841" s="112">
        <f>SUM(P2842:P2843)</f>
        <v>0</v>
      </c>
      <c r="Q2841" s="42">
        <f t="shared" si="528"/>
        <v>64.506599999999992</v>
      </c>
      <c r="R2841" s="229"/>
      <c r="T2841" s="2"/>
      <c r="U2841" s="2"/>
      <c r="V2841" s="2"/>
      <c r="W2841" s="2"/>
    </row>
    <row r="2842" spans="1:23" s="5" customFormat="1" ht="22.5">
      <c r="A2842" s="323"/>
      <c r="B2842" s="318"/>
      <c r="C2842" s="318"/>
      <c r="D2842" s="318"/>
      <c r="E2842" s="318"/>
      <c r="F2842" s="318"/>
      <c r="G2842" s="318"/>
      <c r="H2842" s="318"/>
      <c r="I2842" s="57" t="s">
        <v>16</v>
      </c>
      <c r="J2842" s="323"/>
      <c r="K2842" s="75" t="s">
        <v>12</v>
      </c>
      <c r="L2842" s="13"/>
      <c r="M2842" s="13"/>
      <c r="N2842" s="13">
        <v>11.348000000000001</v>
      </c>
      <c r="O2842" s="40">
        <v>5.3730000000000002</v>
      </c>
      <c r="P2842" s="39"/>
      <c r="Q2842" s="45">
        <f t="shared" si="528"/>
        <v>16.721</v>
      </c>
      <c r="R2842" s="229"/>
      <c r="T2842" s="2"/>
      <c r="U2842" s="2"/>
      <c r="V2842" s="2"/>
      <c r="W2842" s="2"/>
    </row>
    <row r="2843" spans="1:23" s="5" customFormat="1" ht="33.75">
      <c r="A2843" s="323"/>
      <c r="B2843" s="318"/>
      <c r="C2843" s="318"/>
      <c r="D2843" s="318"/>
      <c r="E2843" s="318"/>
      <c r="F2843" s="318"/>
      <c r="G2843" s="318"/>
      <c r="H2843" s="318"/>
      <c r="I2843" s="57" t="s">
        <v>201</v>
      </c>
      <c r="J2843" s="323"/>
      <c r="K2843" s="75" t="s">
        <v>207</v>
      </c>
      <c r="L2843" s="13"/>
      <c r="M2843" s="13"/>
      <c r="N2843" s="13">
        <v>9.5</v>
      </c>
      <c r="O2843" s="70">
        <v>38.285600000000002</v>
      </c>
      <c r="P2843" s="39"/>
      <c r="Q2843" s="45">
        <f t="shared" si="528"/>
        <v>47.785600000000002</v>
      </c>
      <c r="R2843" s="229"/>
      <c r="T2843" s="2"/>
      <c r="U2843" s="2"/>
      <c r="V2843" s="2"/>
      <c r="W2843" s="2"/>
    </row>
    <row r="2844" spans="1:23" s="5" customFormat="1" ht="52.5">
      <c r="A2844" s="323"/>
      <c r="B2844" s="318"/>
      <c r="C2844" s="318"/>
      <c r="D2844" s="318"/>
      <c r="E2844" s="318"/>
      <c r="F2844" s="318"/>
      <c r="G2844" s="318"/>
      <c r="H2844" s="318"/>
      <c r="I2844" s="254" t="s">
        <v>197</v>
      </c>
      <c r="J2844" s="323"/>
      <c r="K2844" s="76" t="s">
        <v>53</v>
      </c>
      <c r="L2844" s="40"/>
      <c r="M2844" s="40"/>
      <c r="N2844" s="112">
        <f t="shared" ref="N2844" si="533">N2845</f>
        <v>0</v>
      </c>
      <c r="O2844" s="112">
        <f>O2845</f>
        <v>0</v>
      </c>
      <c r="P2844" s="112">
        <f>P2845</f>
        <v>1.1607000000000001</v>
      </c>
      <c r="Q2844" s="42">
        <f t="shared" si="528"/>
        <v>1.1607000000000001</v>
      </c>
      <c r="R2844" s="229"/>
      <c r="T2844" s="2"/>
      <c r="U2844" s="2"/>
      <c r="V2844" s="2"/>
      <c r="W2844" s="2"/>
    </row>
    <row r="2845" spans="1:23" s="5" customFormat="1" ht="33.75">
      <c r="A2845" s="323"/>
      <c r="B2845" s="318"/>
      <c r="C2845" s="318"/>
      <c r="D2845" s="318"/>
      <c r="E2845" s="318"/>
      <c r="F2845" s="318"/>
      <c r="G2845" s="318"/>
      <c r="H2845" s="318"/>
      <c r="I2845" s="58" t="s">
        <v>201</v>
      </c>
      <c r="J2845" s="323"/>
      <c r="K2845" s="75" t="s">
        <v>207</v>
      </c>
      <c r="L2845" s="13"/>
      <c r="M2845" s="13"/>
      <c r="N2845" s="13"/>
      <c r="O2845" s="40"/>
      <c r="P2845" s="70">
        <v>1.1607000000000001</v>
      </c>
      <c r="Q2845" s="45">
        <f t="shared" si="528"/>
        <v>1.1607000000000001</v>
      </c>
      <c r="R2845" s="229"/>
      <c r="T2845" s="2"/>
      <c r="U2845" s="2"/>
      <c r="V2845" s="2"/>
      <c r="W2845" s="2"/>
    </row>
    <row r="2846" spans="1:23" s="5" customFormat="1" ht="21">
      <c r="A2846" s="323"/>
      <c r="B2846" s="318"/>
      <c r="C2846" s="318"/>
      <c r="D2846" s="318"/>
      <c r="E2846" s="318"/>
      <c r="F2846" s="318"/>
      <c r="G2846" s="318"/>
      <c r="H2846" s="318"/>
      <c r="I2846" s="253" t="s">
        <v>29</v>
      </c>
      <c r="J2846" s="323"/>
      <c r="K2846" s="76" t="s">
        <v>55</v>
      </c>
      <c r="L2846" s="40"/>
      <c r="M2846" s="40"/>
      <c r="N2846" s="112">
        <f>SUM(N2847:N2848)</f>
        <v>4.76</v>
      </c>
      <c r="O2846" s="112">
        <f t="shared" ref="O2846:P2846" si="534">SUM(O2847:O2848)</f>
        <v>0.45569999999999999</v>
      </c>
      <c r="P2846" s="112">
        <f t="shared" si="534"/>
        <v>0</v>
      </c>
      <c r="Q2846" s="42">
        <f t="shared" si="528"/>
        <v>5.2157</v>
      </c>
      <c r="R2846" s="229"/>
      <c r="T2846" s="2"/>
      <c r="U2846" s="2"/>
      <c r="V2846" s="2"/>
      <c r="W2846" s="2"/>
    </row>
    <row r="2847" spans="1:23" s="5" customFormat="1">
      <c r="A2847" s="323"/>
      <c r="B2847" s="318"/>
      <c r="C2847" s="318"/>
      <c r="D2847" s="318"/>
      <c r="E2847" s="318"/>
      <c r="F2847" s="318"/>
      <c r="G2847" s="318"/>
      <c r="H2847" s="318"/>
      <c r="I2847" s="57"/>
      <c r="J2847" s="323"/>
      <c r="K2847" s="75" t="s">
        <v>28</v>
      </c>
      <c r="L2847" s="13"/>
      <c r="M2847" s="13"/>
      <c r="N2847" s="40">
        <v>4.76</v>
      </c>
      <c r="O2847" s="40"/>
      <c r="P2847" s="40"/>
      <c r="Q2847" s="45">
        <f t="shared" si="528"/>
        <v>4.76</v>
      </c>
      <c r="R2847" s="229"/>
      <c r="T2847" s="2"/>
      <c r="U2847" s="2"/>
      <c r="V2847" s="2"/>
      <c r="W2847" s="2"/>
    </row>
    <row r="2848" spans="1:23" s="5" customFormat="1" ht="22.5">
      <c r="A2848" s="323"/>
      <c r="B2848" s="318"/>
      <c r="C2848" s="318"/>
      <c r="D2848" s="318"/>
      <c r="E2848" s="318"/>
      <c r="F2848" s="318"/>
      <c r="G2848" s="318"/>
      <c r="H2848" s="318"/>
      <c r="I2848" s="57" t="s">
        <v>322</v>
      </c>
      <c r="J2848" s="323"/>
      <c r="K2848" s="75" t="s">
        <v>207</v>
      </c>
      <c r="L2848" s="13"/>
      <c r="M2848" s="13"/>
      <c r="N2848" s="13"/>
      <c r="O2848" s="70">
        <v>0.45569999999999999</v>
      </c>
      <c r="P2848" s="39"/>
      <c r="Q2848" s="45">
        <f t="shared" si="528"/>
        <v>0.45569999999999999</v>
      </c>
      <c r="R2848" s="229"/>
      <c r="T2848" s="2"/>
      <c r="U2848" s="2"/>
      <c r="V2848" s="2"/>
      <c r="W2848" s="2"/>
    </row>
    <row r="2849" spans="1:23" s="5" customFormat="1" ht="105">
      <c r="A2849" s="323"/>
      <c r="B2849" s="318"/>
      <c r="C2849" s="318"/>
      <c r="D2849" s="318"/>
      <c r="E2849" s="318"/>
      <c r="F2849" s="318"/>
      <c r="G2849" s="318"/>
      <c r="H2849" s="318"/>
      <c r="I2849" s="255" t="s">
        <v>332</v>
      </c>
      <c r="J2849" s="323"/>
      <c r="K2849" s="76" t="s">
        <v>144</v>
      </c>
      <c r="L2849" s="13"/>
      <c r="M2849" s="13"/>
      <c r="N2849" s="13"/>
      <c r="O2849" s="112">
        <f>O2850</f>
        <v>0</v>
      </c>
      <c r="P2849" s="112">
        <f>P2850</f>
        <v>8.1633999999999993</v>
      </c>
      <c r="Q2849" s="42">
        <f t="shared" si="528"/>
        <v>8.1633999999999993</v>
      </c>
      <c r="R2849" s="229"/>
      <c r="T2849" s="2"/>
      <c r="U2849" s="2"/>
      <c r="V2849" s="2"/>
      <c r="W2849" s="2"/>
    </row>
    <row r="2850" spans="1:23" s="5" customFormat="1" ht="22.5">
      <c r="A2850" s="323"/>
      <c r="B2850" s="318"/>
      <c r="C2850" s="318"/>
      <c r="D2850" s="318"/>
      <c r="E2850" s="318"/>
      <c r="F2850" s="318"/>
      <c r="G2850" s="318"/>
      <c r="H2850" s="318"/>
      <c r="I2850" s="57" t="s">
        <v>16</v>
      </c>
      <c r="J2850" s="323"/>
      <c r="K2850" s="75" t="s">
        <v>12</v>
      </c>
      <c r="L2850" s="13"/>
      <c r="M2850" s="13"/>
      <c r="N2850" s="13"/>
      <c r="O2850" s="40"/>
      <c r="P2850" s="70">
        <v>8.1633999999999993</v>
      </c>
      <c r="Q2850" s="45">
        <f t="shared" si="528"/>
        <v>8.1633999999999993</v>
      </c>
      <c r="R2850" s="229"/>
      <c r="T2850" s="2"/>
      <c r="U2850" s="2"/>
      <c r="V2850" s="2"/>
      <c r="W2850" s="2"/>
    </row>
    <row r="2851" spans="1:23" s="5" customFormat="1" ht="15" customHeight="1">
      <c r="A2851" s="322">
        <v>34</v>
      </c>
      <c r="B2851" s="317" t="s">
        <v>334</v>
      </c>
      <c r="C2851" s="318"/>
      <c r="D2851" s="318"/>
      <c r="E2851" s="318"/>
      <c r="F2851" s="318"/>
      <c r="G2851" s="318"/>
      <c r="H2851" s="318"/>
      <c r="I2851" s="50" t="s">
        <v>13</v>
      </c>
      <c r="J2851" s="322">
        <v>124</v>
      </c>
      <c r="K2851" s="237"/>
      <c r="L2851" s="30"/>
      <c r="M2851" s="30"/>
      <c r="N2851" s="30">
        <f t="shared" ref="N2851:P2851" si="535">+N2852+N2858+N2861+N2864+N2867+N2872+N2869</f>
        <v>126.68090000000001</v>
      </c>
      <c r="O2851" s="30">
        <f t="shared" si="535"/>
        <v>129.65169999999998</v>
      </c>
      <c r="P2851" s="30">
        <f t="shared" si="535"/>
        <v>87.917000000000016</v>
      </c>
      <c r="Q2851" s="42">
        <f t="shared" si="528"/>
        <v>344.24959999999999</v>
      </c>
      <c r="R2851" s="229"/>
      <c r="T2851" s="2"/>
      <c r="U2851" s="2"/>
      <c r="V2851" s="2"/>
      <c r="W2851" s="2"/>
    </row>
    <row r="2852" spans="1:23" s="5" customFormat="1" ht="42">
      <c r="A2852" s="323"/>
      <c r="B2852" s="318"/>
      <c r="C2852" s="318"/>
      <c r="D2852" s="318"/>
      <c r="E2852" s="318"/>
      <c r="F2852" s="318"/>
      <c r="G2852" s="318"/>
      <c r="H2852" s="318"/>
      <c r="I2852" s="253" t="s">
        <v>193</v>
      </c>
      <c r="J2852" s="323"/>
      <c r="K2852" s="76" t="s">
        <v>10</v>
      </c>
      <c r="L2852" s="40"/>
      <c r="M2852" s="40"/>
      <c r="N2852" s="112">
        <f t="shared" ref="N2852" si="536">SUM(N2853:N2857)</f>
        <v>88.585899999999995</v>
      </c>
      <c r="O2852" s="112">
        <f>SUM(O2853:O2857)</f>
        <v>55.0657</v>
      </c>
      <c r="P2852" s="112">
        <f>SUM(P2853:P2857)</f>
        <v>27.016100000000002</v>
      </c>
      <c r="Q2852" s="42">
        <f t="shared" si="528"/>
        <v>170.6677</v>
      </c>
      <c r="R2852" s="229"/>
      <c r="T2852" s="2"/>
      <c r="U2852" s="2"/>
      <c r="V2852" s="2"/>
      <c r="W2852" s="2"/>
    </row>
    <row r="2853" spans="1:23" s="5" customFormat="1" ht="22.5">
      <c r="A2853" s="323"/>
      <c r="B2853" s="318"/>
      <c r="C2853" s="318"/>
      <c r="D2853" s="318"/>
      <c r="E2853" s="318"/>
      <c r="F2853" s="318"/>
      <c r="G2853" s="318"/>
      <c r="H2853" s="318"/>
      <c r="I2853" s="57" t="s">
        <v>181</v>
      </c>
      <c r="J2853" s="323"/>
      <c r="K2853" s="75" t="s">
        <v>11</v>
      </c>
      <c r="L2853" s="13"/>
      <c r="M2853" s="13"/>
      <c r="N2853" s="13"/>
      <c r="O2853" s="40">
        <v>0.76</v>
      </c>
      <c r="P2853" s="39"/>
      <c r="Q2853" s="45">
        <f t="shared" si="528"/>
        <v>0.76</v>
      </c>
      <c r="R2853" s="229"/>
      <c r="T2853" s="2"/>
      <c r="U2853" s="2"/>
      <c r="V2853" s="2"/>
      <c r="W2853" s="2"/>
    </row>
    <row r="2854" spans="1:23" s="5" customFormat="1" ht="22.5">
      <c r="A2854" s="323"/>
      <c r="B2854" s="318"/>
      <c r="C2854" s="318"/>
      <c r="D2854" s="318"/>
      <c r="E2854" s="318"/>
      <c r="F2854" s="318"/>
      <c r="G2854" s="318"/>
      <c r="H2854" s="318"/>
      <c r="I2854" s="57" t="s">
        <v>16</v>
      </c>
      <c r="J2854" s="323"/>
      <c r="K2854" s="75" t="s">
        <v>12</v>
      </c>
      <c r="L2854" s="13"/>
      <c r="M2854" s="13"/>
      <c r="N2854" s="13">
        <v>1.806</v>
      </c>
      <c r="O2854" s="70">
        <v>5.7656999999999998</v>
      </c>
      <c r="P2854" s="70">
        <v>17.359300000000001</v>
      </c>
      <c r="Q2854" s="45">
        <f t="shared" si="528"/>
        <v>24.931000000000001</v>
      </c>
      <c r="R2854" s="229"/>
      <c r="T2854" s="2"/>
      <c r="U2854" s="2"/>
      <c r="V2854" s="2"/>
      <c r="W2854" s="2"/>
    </row>
    <row r="2855" spans="1:23" s="5" customFormat="1" ht="22.5">
      <c r="A2855" s="323"/>
      <c r="B2855" s="318"/>
      <c r="C2855" s="318"/>
      <c r="D2855" s="318"/>
      <c r="E2855" s="318"/>
      <c r="F2855" s="318"/>
      <c r="G2855" s="318"/>
      <c r="H2855" s="318"/>
      <c r="I2855" s="57" t="s">
        <v>322</v>
      </c>
      <c r="J2855" s="323"/>
      <c r="K2855" s="75" t="s">
        <v>207</v>
      </c>
      <c r="L2855" s="13"/>
      <c r="M2855" s="13"/>
      <c r="N2855" s="13">
        <v>67.728999999999999</v>
      </c>
      <c r="O2855" s="40">
        <v>17.762</v>
      </c>
      <c r="P2855" s="70">
        <v>9.6568000000000005</v>
      </c>
      <c r="Q2855" s="45">
        <f t="shared" si="528"/>
        <v>95.147800000000004</v>
      </c>
      <c r="R2855" s="229"/>
      <c r="T2855" s="2"/>
      <c r="U2855" s="2"/>
      <c r="V2855" s="2"/>
      <c r="W2855" s="2"/>
    </row>
    <row r="2856" spans="1:23" s="5" customFormat="1" ht="45">
      <c r="A2856" s="323"/>
      <c r="B2856" s="318"/>
      <c r="C2856" s="318"/>
      <c r="D2856" s="318"/>
      <c r="E2856" s="318"/>
      <c r="F2856" s="318"/>
      <c r="G2856" s="318"/>
      <c r="H2856" s="318"/>
      <c r="I2856" s="57" t="s">
        <v>27</v>
      </c>
      <c r="J2856" s="323"/>
      <c r="K2856" s="75" t="s">
        <v>28</v>
      </c>
      <c r="L2856" s="13"/>
      <c r="M2856" s="13"/>
      <c r="N2856" s="13">
        <v>19.050899999999999</v>
      </c>
      <c r="O2856" s="40">
        <v>29.716999999999999</v>
      </c>
      <c r="P2856" s="39"/>
      <c r="Q2856" s="45">
        <f t="shared" si="528"/>
        <v>48.767899999999997</v>
      </c>
      <c r="R2856" s="229"/>
      <c r="T2856" s="2"/>
      <c r="U2856" s="2"/>
      <c r="V2856" s="2"/>
      <c r="W2856" s="2"/>
    </row>
    <row r="2857" spans="1:23" s="5" customFormat="1" ht="45">
      <c r="A2857" s="323"/>
      <c r="B2857" s="318"/>
      <c r="C2857" s="318"/>
      <c r="D2857" s="318"/>
      <c r="E2857" s="318"/>
      <c r="F2857" s="318"/>
      <c r="G2857" s="318"/>
      <c r="H2857" s="318"/>
      <c r="I2857" s="57" t="s">
        <v>18</v>
      </c>
      <c r="J2857" s="323"/>
      <c r="K2857" s="75" t="s">
        <v>17</v>
      </c>
      <c r="L2857" s="13"/>
      <c r="M2857" s="13"/>
      <c r="N2857" s="13"/>
      <c r="O2857" s="40">
        <v>1.0609999999999999</v>
      </c>
      <c r="P2857" s="39"/>
      <c r="Q2857" s="45">
        <f t="shared" si="528"/>
        <v>1.0609999999999999</v>
      </c>
      <c r="R2857" s="229"/>
      <c r="T2857" s="2"/>
      <c r="U2857" s="2"/>
      <c r="V2857" s="2"/>
      <c r="W2857" s="2"/>
    </row>
    <row r="2858" spans="1:23" s="5" customFormat="1" ht="21">
      <c r="A2858" s="323"/>
      <c r="B2858" s="318"/>
      <c r="C2858" s="318"/>
      <c r="D2858" s="318"/>
      <c r="E2858" s="318"/>
      <c r="F2858" s="318"/>
      <c r="G2858" s="318"/>
      <c r="H2858" s="318"/>
      <c r="I2858" s="253" t="s">
        <v>194</v>
      </c>
      <c r="J2858" s="323"/>
      <c r="K2858" s="76" t="s">
        <v>52</v>
      </c>
      <c r="L2858" s="40"/>
      <c r="M2858" s="40"/>
      <c r="N2858" s="112">
        <f t="shared" ref="N2858" si="537">SUM(N2859:N2860)</f>
        <v>7.3250000000000002</v>
      </c>
      <c r="O2858" s="112">
        <f>SUM(O2859:O2860)</f>
        <v>27.713000000000001</v>
      </c>
      <c r="P2858" s="112">
        <f>SUM(P2859:P2860)</f>
        <v>5.6850000000000005</v>
      </c>
      <c r="Q2858" s="42">
        <f t="shared" si="528"/>
        <v>40.723000000000006</v>
      </c>
      <c r="R2858" s="229"/>
      <c r="T2858" s="2"/>
      <c r="U2858" s="2"/>
      <c r="V2858" s="2"/>
      <c r="W2858" s="2"/>
    </row>
    <row r="2859" spans="1:23" s="5" customFormat="1" ht="22.5">
      <c r="A2859" s="323"/>
      <c r="B2859" s="318"/>
      <c r="C2859" s="318"/>
      <c r="D2859" s="318"/>
      <c r="E2859" s="318"/>
      <c r="F2859" s="318"/>
      <c r="G2859" s="318"/>
      <c r="H2859" s="318"/>
      <c r="I2859" s="57" t="s">
        <v>16</v>
      </c>
      <c r="J2859" s="323"/>
      <c r="K2859" s="75" t="s">
        <v>12</v>
      </c>
      <c r="L2859" s="13"/>
      <c r="M2859" s="13"/>
      <c r="N2859" s="13"/>
      <c r="O2859" s="40">
        <v>2.2530000000000001</v>
      </c>
      <c r="P2859" s="70">
        <v>0.28499999999999998</v>
      </c>
      <c r="Q2859" s="45">
        <f t="shared" si="528"/>
        <v>2.5380000000000003</v>
      </c>
      <c r="R2859" s="229"/>
      <c r="T2859" s="2"/>
      <c r="U2859" s="2"/>
      <c r="V2859" s="2"/>
      <c r="W2859" s="2"/>
    </row>
    <row r="2860" spans="1:23" s="5" customFormat="1" ht="33.75">
      <c r="A2860" s="323"/>
      <c r="B2860" s="318"/>
      <c r="C2860" s="318"/>
      <c r="D2860" s="318"/>
      <c r="E2860" s="318"/>
      <c r="F2860" s="318"/>
      <c r="G2860" s="318"/>
      <c r="H2860" s="318"/>
      <c r="I2860" s="57" t="s">
        <v>201</v>
      </c>
      <c r="J2860" s="323"/>
      <c r="K2860" s="75" t="s">
        <v>207</v>
      </c>
      <c r="L2860" s="13"/>
      <c r="M2860" s="13"/>
      <c r="N2860" s="13">
        <v>7.3250000000000002</v>
      </c>
      <c r="O2860" s="40">
        <v>25.46</v>
      </c>
      <c r="P2860" s="70">
        <v>5.4</v>
      </c>
      <c r="Q2860" s="45">
        <f t="shared" si="528"/>
        <v>38.185000000000002</v>
      </c>
      <c r="R2860" s="229"/>
      <c r="T2860" s="2"/>
      <c r="U2860" s="2"/>
      <c r="V2860" s="2"/>
      <c r="W2860" s="2"/>
    </row>
    <row r="2861" spans="1:23" s="5" customFormat="1" ht="21">
      <c r="A2861" s="323"/>
      <c r="B2861" s="318"/>
      <c r="C2861" s="318"/>
      <c r="D2861" s="318"/>
      <c r="E2861" s="318"/>
      <c r="F2861" s="318"/>
      <c r="G2861" s="318"/>
      <c r="H2861" s="318"/>
      <c r="I2861" s="253" t="s">
        <v>195</v>
      </c>
      <c r="J2861" s="323"/>
      <c r="K2861" s="76" t="s">
        <v>46</v>
      </c>
      <c r="L2861" s="40"/>
      <c r="M2861" s="40"/>
      <c r="N2861" s="112">
        <f t="shared" ref="N2861" si="538">SUM(N2862:N2863)</f>
        <v>0</v>
      </c>
      <c r="O2861" s="112">
        <f>SUM(O2862:O2863)</f>
        <v>0.71399999999999997</v>
      </c>
      <c r="P2861" s="112">
        <f>SUM(P2862:P2863)</f>
        <v>0</v>
      </c>
      <c r="Q2861" s="42">
        <f t="shared" si="528"/>
        <v>0.71399999999999997</v>
      </c>
      <c r="R2861" s="229"/>
      <c r="T2861" s="2"/>
      <c r="U2861" s="2"/>
      <c r="V2861" s="2"/>
      <c r="W2861" s="2"/>
    </row>
    <row r="2862" spans="1:23" s="5" customFormat="1" ht="22.5">
      <c r="A2862" s="323"/>
      <c r="B2862" s="318"/>
      <c r="C2862" s="318"/>
      <c r="D2862" s="318"/>
      <c r="E2862" s="318"/>
      <c r="F2862" s="318"/>
      <c r="G2862" s="318"/>
      <c r="H2862" s="318"/>
      <c r="I2862" s="57" t="s">
        <v>16</v>
      </c>
      <c r="J2862" s="323"/>
      <c r="K2862" s="75" t="s">
        <v>12</v>
      </c>
      <c r="L2862" s="13"/>
      <c r="M2862" s="13"/>
      <c r="N2862" s="13"/>
      <c r="O2862" s="40"/>
      <c r="P2862" s="70">
        <v>0</v>
      </c>
      <c r="Q2862" s="45">
        <f t="shared" si="528"/>
        <v>0</v>
      </c>
      <c r="R2862" s="229"/>
      <c r="T2862" s="2"/>
      <c r="U2862" s="2"/>
      <c r="V2862" s="2"/>
      <c r="W2862" s="2"/>
    </row>
    <row r="2863" spans="1:23" s="5" customFormat="1" ht="33.75">
      <c r="A2863" s="323"/>
      <c r="B2863" s="318"/>
      <c r="C2863" s="318"/>
      <c r="D2863" s="318"/>
      <c r="E2863" s="318"/>
      <c r="F2863" s="318"/>
      <c r="G2863" s="318"/>
      <c r="H2863" s="318"/>
      <c r="I2863" s="57" t="s">
        <v>201</v>
      </c>
      <c r="J2863" s="323"/>
      <c r="K2863" s="75" t="s">
        <v>207</v>
      </c>
      <c r="L2863" s="13"/>
      <c r="M2863" s="13"/>
      <c r="N2863" s="13"/>
      <c r="O2863" s="40">
        <v>0.71399999999999997</v>
      </c>
      <c r="P2863" s="39"/>
      <c r="Q2863" s="45">
        <f t="shared" si="528"/>
        <v>0.71399999999999997</v>
      </c>
      <c r="R2863" s="229"/>
      <c r="T2863" s="2"/>
      <c r="U2863" s="2"/>
      <c r="V2863" s="2"/>
      <c r="W2863" s="2"/>
    </row>
    <row r="2864" spans="1:23" s="5" customFormat="1" ht="21">
      <c r="A2864" s="323"/>
      <c r="B2864" s="318"/>
      <c r="C2864" s="318"/>
      <c r="D2864" s="318"/>
      <c r="E2864" s="318"/>
      <c r="F2864" s="318"/>
      <c r="G2864" s="318"/>
      <c r="H2864" s="318"/>
      <c r="I2864" s="253" t="s">
        <v>196</v>
      </c>
      <c r="J2864" s="323"/>
      <c r="K2864" s="76" t="s">
        <v>11</v>
      </c>
      <c r="L2864" s="13"/>
      <c r="M2864" s="13"/>
      <c r="N2864" s="30"/>
      <c r="O2864" s="112">
        <f>SUM(O2865:O2866)</f>
        <v>44.72</v>
      </c>
      <c r="P2864" s="112">
        <f>SUM(P2865:P2866)</f>
        <v>55.080100000000002</v>
      </c>
      <c r="Q2864" s="42">
        <f t="shared" si="528"/>
        <v>99.8001</v>
      </c>
      <c r="R2864" s="229"/>
      <c r="T2864" s="2"/>
      <c r="U2864" s="2"/>
      <c r="V2864" s="2"/>
      <c r="W2864" s="2"/>
    </row>
    <row r="2865" spans="1:23" s="5" customFormat="1" ht="22.5">
      <c r="A2865" s="323"/>
      <c r="B2865" s="318"/>
      <c r="C2865" s="318"/>
      <c r="D2865" s="318"/>
      <c r="E2865" s="318"/>
      <c r="F2865" s="318"/>
      <c r="G2865" s="318"/>
      <c r="H2865" s="318"/>
      <c r="I2865" s="57" t="s">
        <v>16</v>
      </c>
      <c r="J2865" s="323"/>
      <c r="K2865" s="75" t="s">
        <v>12</v>
      </c>
      <c r="L2865" s="13"/>
      <c r="M2865" s="13"/>
      <c r="N2865" s="13">
        <v>1.946</v>
      </c>
      <c r="O2865" s="40"/>
      <c r="P2865" s="70">
        <v>7.9399999999999998E-2</v>
      </c>
      <c r="Q2865" s="45">
        <f t="shared" si="528"/>
        <v>2.0253999999999999</v>
      </c>
      <c r="R2865" s="229"/>
      <c r="T2865" s="2"/>
      <c r="U2865" s="2"/>
      <c r="V2865" s="2"/>
      <c r="W2865" s="2"/>
    </row>
    <row r="2866" spans="1:23" s="5" customFormat="1" ht="33.75">
      <c r="A2866" s="323"/>
      <c r="B2866" s="318"/>
      <c r="C2866" s="318"/>
      <c r="D2866" s="318"/>
      <c r="E2866" s="318"/>
      <c r="F2866" s="318"/>
      <c r="G2866" s="318"/>
      <c r="H2866" s="318"/>
      <c r="I2866" s="57" t="s">
        <v>201</v>
      </c>
      <c r="J2866" s="323"/>
      <c r="K2866" s="75" t="s">
        <v>207</v>
      </c>
      <c r="L2866" s="13"/>
      <c r="M2866" s="13"/>
      <c r="N2866" s="13">
        <v>6.048</v>
      </c>
      <c r="O2866" s="40">
        <v>44.72</v>
      </c>
      <c r="P2866" s="70">
        <v>55.000700000000002</v>
      </c>
      <c r="Q2866" s="45">
        <f t="shared" si="528"/>
        <v>105.7687</v>
      </c>
      <c r="R2866" s="229"/>
      <c r="T2866" s="2"/>
      <c r="U2866" s="2"/>
      <c r="V2866" s="2"/>
      <c r="W2866" s="2"/>
    </row>
    <row r="2867" spans="1:23" s="5" customFormat="1" ht="21">
      <c r="A2867" s="323"/>
      <c r="B2867" s="318"/>
      <c r="C2867" s="318"/>
      <c r="D2867" s="318"/>
      <c r="E2867" s="318"/>
      <c r="F2867" s="318"/>
      <c r="G2867" s="318"/>
      <c r="H2867" s="318"/>
      <c r="I2867" s="253" t="s">
        <v>29</v>
      </c>
      <c r="J2867" s="323"/>
      <c r="K2867" s="76" t="s">
        <v>55</v>
      </c>
      <c r="L2867" s="40"/>
      <c r="M2867" s="40"/>
      <c r="N2867" s="112">
        <f t="shared" ref="N2867" si="539">N2868</f>
        <v>0.33400000000000002</v>
      </c>
      <c r="O2867" s="112">
        <f>O2868</f>
        <v>0.439</v>
      </c>
      <c r="P2867" s="112">
        <f>P2868</f>
        <v>0.1358</v>
      </c>
      <c r="Q2867" s="42">
        <f t="shared" si="528"/>
        <v>0.90880000000000005</v>
      </c>
      <c r="R2867" s="229"/>
      <c r="T2867" s="2"/>
      <c r="U2867" s="2"/>
      <c r="V2867" s="2"/>
      <c r="W2867" s="2"/>
    </row>
    <row r="2868" spans="1:23" s="5" customFormat="1" ht="22.5">
      <c r="A2868" s="323"/>
      <c r="B2868" s="318"/>
      <c r="C2868" s="318"/>
      <c r="D2868" s="318"/>
      <c r="E2868" s="318"/>
      <c r="F2868" s="318"/>
      <c r="G2868" s="318"/>
      <c r="H2868" s="318"/>
      <c r="I2868" s="57" t="s">
        <v>16</v>
      </c>
      <c r="J2868" s="323"/>
      <c r="K2868" s="75" t="s">
        <v>12</v>
      </c>
      <c r="L2868" s="13"/>
      <c r="M2868" s="13"/>
      <c r="N2868" s="13">
        <v>0.33400000000000002</v>
      </c>
      <c r="O2868" s="40">
        <v>0.439</v>
      </c>
      <c r="P2868" s="70">
        <v>0.1358</v>
      </c>
      <c r="Q2868" s="45">
        <f t="shared" si="528"/>
        <v>0.90880000000000005</v>
      </c>
      <c r="R2868" s="229"/>
      <c r="T2868" s="2"/>
      <c r="U2868" s="2"/>
      <c r="V2868" s="2"/>
      <c r="W2868" s="2"/>
    </row>
    <row r="2869" spans="1:23" s="5" customFormat="1" ht="52.5">
      <c r="A2869" s="323"/>
      <c r="B2869" s="318"/>
      <c r="C2869" s="318"/>
      <c r="D2869" s="318"/>
      <c r="E2869" s="318"/>
      <c r="F2869" s="318"/>
      <c r="G2869" s="318"/>
      <c r="H2869" s="318"/>
      <c r="I2869" s="253" t="s">
        <v>323</v>
      </c>
      <c r="J2869" s="323"/>
      <c r="K2869" s="76" t="s">
        <v>171</v>
      </c>
      <c r="L2869" s="40"/>
      <c r="M2869" s="40"/>
      <c r="N2869" s="112">
        <f t="shared" ref="N2869:P2869" si="540">N2870+N2871</f>
        <v>30.436</v>
      </c>
      <c r="O2869" s="112">
        <f t="shared" si="540"/>
        <v>0</v>
      </c>
      <c r="P2869" s="112">
        <f t="shared" si="540"/>
        <v>0</v>
      </c>
      <c r="Q2869" s="42">
        <f t="shared" si="528"/>
        <v>30.436</v>
      </c>
      <c r="R2869" s="229"/>
      <c r="T2869" s="2"/>
      <c r="U2869" s="2"/>
      <c r="V2869" s="2"/>
      <c r="W2869" s="2"/>
    </row>
    <row r="2870" spans="1:23" s="5" customFormat="1" ht="22.5">
      <c r="A2870" s="323"/>
      <c r="B2870" s="318"/>
      <c r="C2870" s="318"/>
      <c r="D2870" s="318"/>
      <c r="E2870" s="318"/>
      <c r="F2870" s="318"/>
      <c r="G2870" s="318"/>
      <c r="H2870" s="318"/>
      <c r="I2870" s="57" t="s">
        <v>16</v>
      </c>
      <c r="J2870" s="323"/>
      <c r="K2870" s="75" t="s">
        <v>12</v>
      </c>
      <c r="L2870" s="13"/>
      <c r="M2870" s="13"/>
      <c r="N2870" s="13">
        <v>2.387</v>
      </c>
      <c r="O2870" s="40">
        <v>0</v>
      </c>
      <c r="P2870" s="39"/>
      <c r="Q2870" s="45">
        <f t="shared" si="528"/>
        <v>2.387</v>
      </c>
      <c r="R2870" s="229"/>
      <c r="T2870" s="2"/>
      <c r="U2870" s="2"/>
      <c r="V2870" s="2"/>
      <c r="W2870" s="2"/>
    </row>
    <row r="2871" spans="1:23" s="5" customFormat="1" ht="33.75">
      <c r="A2871" s="323"/>
      <c r="B2871" s="318"/>
      <c r="C2871" s="318"/>
      <c r="D2871" s="318"/>
      <c r="E2871" s="318"/>
      <c r="F2871" s="318"/>
      <c r="G2871" s="318"/>
      <c r="H2871" s="318"/>
      <c r="I2871" s="57" t="s">
        <v>201</v>
      </c>
      <c r="J2871" s="323"/>
      <c r="K2871" s="75" t="s">
        <v>207</v>
      </c>
      <c r="L2871" s="13"/>
      <c r="M2871" s="13"/>
      <c r="N2871" s="13">
        <v>28.048999999999999</v>
      </c>
      <c r="O2871" s="40">
        <v>0</v>
      </c>
      <c r="P2871" s="39"/>
      <c r="Q2871" s="45">
        <f t="shared" si="528"/>
        <v>28.048999999999999</v>
      </c>
      <c r="R2871" s="229"/>
      <c r="T2871" s="2"/>
      <c r="U2871" s="2"/>
      <c r="V2871" s="2"/>
      <c r="W2871" s="2"/>
    </row>
    <row r="2872" spans="1:23" s="5" customFormat="1" ht="31.5">
      <c r="A2872" s="323"/>
      <c r="B2872" s="318"/>
      <c r="C2872" s="318"/>
      <c r="D2872" s="318"/>
      <c r="E2872" s="318"/>
      <c r="F2872" s="318"/>
      <c r="G2872" s="318"/>
      <c r="H2872" s="318"/>
      <c r="I2872" s="253" t="s">
        <v>310</v>
      </c>
      <c r="J2872" s="323"/>
      <c r="K2872" s="76" t="s">
        <v>132</v>
      </c>
      <c r="L2872" s="13"/>
      <c r="M2872" s="13"/>
      <c r="N2872" s="13"/>
      <c r="O2872" s="112">
        <f>O2873</f>
        <v>1</v>
      </c>
      <c r="P2872" s="112">
        <f>P2873</f>
        <v>0</v>
      </c>
      <c r="Q2872" s="42">
        <f t="shared" si="528"/>
        <v>1</v>
      </c>
      <c r="R2872" s="229"/>
      <c r="T2872" s="2"/>
      <c r="U2872" s="2"/>
      <c r="V2872" s="2"/>
      <c r="W2872" s="2"/>
    </row>
    <row r="2873" spans="1:23" s="5" customFormat="1" ht="22.5">
      <c r="A2873" s="324"/>
      <c r="B2873" s="319"/>
      <c r="C2873" s="318"/>
      <c r="D2873" s="318"/>
      <c r="E2873" s="318"/>
      <c r="F2873" s="318"/>
      <c r="G2873" s="318"/>
      <c r="H2873" s="318"/>
      <c r="I2873" s="57" t="s">
        <v>16</v>
      </c>
      <c r="J2873" s="324"/>
      <c r="K2873" s="75" t="s">
        <v>12</v>
      </c>
      <c r="L2873" s="13"/>
      <c r="M2873" s="13"/>
      <c r="N2873" s="13"/>
      <c r="O2873" s="40">
        <v>1</v>
      </c>
      <c r="P2873" s="39"/>
      <c r="Q2873" s="45">
        <f t="shared" si="528"/>
        <v>1</v>
      </c>
      <c r="R2873" s="229"/>
      <c r="T2873" s="2"/>
      <c r="U2873" s="2"/>
      <c r="V2873" s="2"/>
      <c r="W2873" s="2"/>
    </row>
    <row r="2874" spans="1:23" s="5" customFormat="1" ht="67.5">
      <c r="A2874" s="222">
        <v>35</v>
      </c>
      <c r="B2874" s="223" t="s">
        <v>419</v>
      </c>
      <c r="C2874" s="318"/>
      <c r="D2874" s="318"/>
      <c r="E2874" s="318"/>
      <c r="F2874" s="318"/>
      <c r="G2874" s="318"/>
      <c r="H2874" s="318"/>
      <c r="I2874" s="57"/>
      <c r="J2874" s="222"/>
      <c r="K2874" s="75"/>
      <c r="L2874" s="13"/>
      <c r="M2874" s="13"/>
      <c r="N2874" s="13"/>
      <c r="O2874" s="40"/>
      <c r="P2874" s="39"/>
      <c r="Q2874" s="45"/>
      <c r="R2874" s="229"/>
      <c r="T2874" s="2"/>
      <c r="U2874" s="2"/>
      <c r="V2874" s="2"/>
      <c r="W2874" s="2"/>
    </row>
    <row r="2875" spans="1:23" s="5" customFormat="1" ht="30.75" customHeight="1">
      <c r="A2875" s="229">
        <v>36</v>
      </c>
      <c r="B2875" s="232" t="s">
        <v>336</v>
      </c>
      <c r="C2875" s="319"/>
      <c r="D2875" s="319"/>
      <c r="E2875" s="319"/>
      <c r="F2875" s="319"/>
      <c r="G2875" s="319"/>
      <c r="H2875" s="319"/>
      <c r="I2875" s="33"/>
      <c r="J2875" s="229"/>
      <c r="K2875" s="237"/>
      <c r="L2875" s="13"/>
      <c r="M2875" s="13"/>
      <c r="N2875" s="13"/>
      <c r="O2875" s="13"/>
      <c r="P2875" s="13"/>
      <c r="Q2875" s="45">
        <f t="shared" si="528"/>
        <v>0</v>
      </c>
      <c r="R2875" s="229"/>
      <c r="T2875" s="2"/>
      <c r="U2875" s="2"/>
      <c r="V2875" s="2"/>
      <c r="W2875" s="2"/>
    </row>
    <row r="2876" spans="1:23" ht="52.5">
      <c r="A2876" s="23">
        <v>4</v>
      </c>
      <c r="B2876" s="25"/>
      <c r="C2876" s="25" t="s">
        <v>378</v>
      </c>
      <c r="D2876" s="25" t="s">
        <v>15</v>
      </c>
      <c r="E2876" s="25" t="s">
        <v>385</v>
      </c>
      <c r="F2876" s="23" t="s">
        <v>20</v>
      </c>
      <c r="G2876" s="23" t="s">
        <v>574</v>
      </c>
      <c r="H2876" s="23" t="s">
        <v>381</v>
      </c>
      <c r="I2876" s="120"/>
      <c r="J2876" s="23"/>
      <c r="K2876" s="23"/>
      <c r="L2876" s="28"/>
      <c r="M2876" s="28"/>
      <c r="N2876" s="28">
        <f>N2877+N2916+N2921+N2927+N2933+N2939+N2945+N2951+N2957+N2964+N2970+N2976+N2982+N2988+N2994+N3000+N3006+N3012+N3018+N3024+N3030+N3036+N3042+N3048+N3054+N3060+N3066+N3072+N3078+N3084+N3090+N3096+N3102+N3108+N3114+N3120+N3126+N3132+N3138+N3144+N3150+N3156+N3162+N3168+N3174+N3180+N3186+N3192+N3198+N3204+N3210+N3216+N3222+N3228+N3234+N3240+N3246+N3252+N3258+N3265+N3271+N3277+N3283+N3289</f>
        <v>0</v>
      </c>
      <c r="O2876" s="28">
        <f>O2877+O2916+O2921+O2927+O2933+O2939+O2945+O2951+O2957+O2964+O2970+O2976+O2982+O2988+O2994+O3000+O3006+O3012+O3018+O3024+O3030+O3036+O3042+O3048+O3054+O3060+O3066+O3072+O3078+O3084+O3090+O3096+O3102+O3108+O3114+O3120+O3126+O3132+O3138+O3144+O3150+O3156+O3162+O3168+O3174+O3180+O3186+O3192+O3198+O3204+O3210+O3216+O3222+O3228+O3234+O3240+O3246+O3252+O3258+O3265+O3271+O3277+O3283+O3289</f>
        <v>172099.97830000002</v>
      </c>
      <c r="P2876" s="28">
        <f>P2877+P2916+P2921+P2927+P2933+P2939+P2945+P2951+P2957+P2964+P2970+P2976+P2982+P2988+P2994+P3000+P3006+P3012+P3018+P3024+P3030+P3036+P3042+P3048+P3054+P3060+P3066+P3072+P3078+P3084+P3090+P3096+P3102+P3108+P3114+P3120+P3126+P3132+P3138+P3144+P3150+P3156+P3162+P3168+P3174+P3180+P3186+P3192+P3198+P3204+P3210+P3216+P3222+P3228+P3234+P3240+P3246+P3252+P3258+P3265+P3271+P3277+P3283+P3289</f>
        <v>12595.192339999992</v>
      </c>
      <c r="Q2876" s="28">
        <f>P2876+O2876+N2876+M2876+L2876</f>
        <v>184695.17064</v>
      </c>
      <c r="R2876" s="23"/>
    </row>
    <row r="2877" spans="1:23" ht="15" customHeight="1">
      <c r="A2877" s="322">
        <v>1</v>
      </c>
      <c r="B2877" s="317" t="s">
        <v>591</v>
      </c>
      <c r="C2877" s="317" t="s">
        <v>378</v>
      </c>
      <c r="D2877" s="317" t="s">
        <v>15</v>
      </c>
      <c r="E2877" s="317" t="s">
        <v>385</v>
      </c>
      <c r="F2877" s="322" t="s">
        <v>20</v>
      </c>
      <c r="G2877" s="322" t="s">
        <v>574</v>
      </c>
      <c r="H2877" s="322" t="s">
        <v>381</v>
      </c>
      <c r="I2877" s="121" t="s">
        <v>13</v>
      </c>
      <c r="J2877" s="226"/>
      <c r="K2877" s="88"/>
      <c r="L2877" s="30"/>
      <c r="M2877" s="30"/>
      <c r="N2877" s="30">
        <f>N2878+N2883+N2886+N2892+N2898+N2904+N2907+N2910+N2912+N2914</f>
        <v>0</v>
      </c>
      <c r="O2877" s="30">
        <f>O2878+O2883+O2886+O2892+O2898+O2904+O2907+O2910+O2912+O2914</f>
        <v>20603.6391</v>
      </c>
      <c r="P2877" s="30">
        <f>P2878+P2883+P2886+P2892+P2898+P2904+P2907+P2910+P2912+P2914</f>
        <v>4646.7741999999998</v>
      </c>
      <c r="Q2877" s="30">
        <f>P2877+O2877+N2877</f>
        <v>25250.4133</v>
      </c>
      <c r="R2877" s="88"/>
    </row>
    <row r="2878" spans="1:23" ht="49.5" customHeight="1">
      <c r="A2878" s="323"/>
      <c r="B2878" s="318"/>
      <c r="C2878" s="318"/>
      <c r="D2878" s="318"/>
      <c r="E2878" s="318"/>
      <c r="F2878" s="323"/>
      <c r="G2878" s="323"/>
      <c r="H2878" s="323"/>
      <c r="I2878" s="97" t="s">
        <v>452</v>
      </c>
      <c r="J2878" s="332">
        <v>285</v>
      </c>
      <c r="K2878" s="34" t="s">
        <v>10</v>
      </c>
      <c r="L2878" s="30"/>
      <c r="M2878" s="30"/>
      <c r="N2878" s="30"/>
      <c r="O2878" s="30">
        <f>O2879+O2880+O2881+O2882</f>
        <v>119.099</v>
      </c>
      <c r="P2878" s="30">
        <f>P2879+P2880+P2881+P2882</f>
        <v>74.396299999999997</v>
      </c>
      <c r="Q2878" s="30">
        <f>P2878+O2878</f>
        <v>193.49529999999999</v>
      </c>
      <c r="R2878" s="88"/>
    </row>
    <row r="2879" spans="1:23" ht="22.5">
      <c r="A2879" s="323"/>
      <c r="B2879" s="318"/>
      <c r="C2879" s="318"/>
      <c r="D2879" s="318"/>
      <c r="E2879" s="318"/>
      <c r="F2879" s="323"/>
      <c r="G2879" s="323"/>
      <c r="H2879" s="323"/>
      <c r="I2879" s="33" t="s">
        <v>26</v>
      </c>
      <c r="J2879" s="333"/>
      <c r="K2879" s="229" t="s">
        <v>11</v>
      </c>
      <c r="L2879" s="30"/>
      <c r="M2879" s="30"/>
      <c r="N2879" s="30"/>
      <c r="O2879" s="13">
        <v>0.85499999999999998</v>
      </c>
      <c r="P2879" s="13"/>
      <c r="Q2879" s="13">
        <f t="shared" ref="Q2879:Q2885" si="541">P2879+O2879</f>
        <v>0.85499999999999998</v>
      </c>
      <c r="R2879" s="88"/>
    </row>
    <row r="2880" spans="1:23" ht="33.75">
      <c r="A2880" s="323"/>
      <c r="B2880" s="318"/>
      <c r="C2880" s="318"/>
      <c r="D2880" s="318"/>
      <c r="E2880" s="318"/>
      <c r="F2880" s="323"/>
      <c r="G2880" s="323"/>
      <c r="H2880" s="323"/>
      <c r="I2880" s="33" t="s">
        <v>453</v>
      </c>
      <c r="J2880" s="333"/>
      <c r="K2880" s="229" t="s">
        <v>91</v>
      </c>
      <c r="L2880" s="30"/>
      <c r="M2880" s="30"/>
      <c r="N2880" s="30"/>
      <c r="O2880" s="13">
        <v>117.327</v>
      </c>
      <c r="P2880" s="13"/>
      <c r="Q2880" s="13">
        <f t="shared" si="541"/>
        <v>117.327</v>
      </c>
      <c r="R2880" s="88"/>
    </row>
    <row r="2881" spans="1:19" ht="22.5">
      <c r="A2881" s="323"/>
      <c r="B2881" s="318"/>
      <c r="C2881" s="318"/>
      <c r="D2881" s="318"/>
      <c r="E2881" s="318"/>
      <c r="F2881" s="323"/>
      <c r="G2881" s="323"/>
      <c r="H2881" s="323"/>
      <c r="I2881" s="33" t="s">
        <v>454</v>
      </c>
      <c r="J2881" s="333"/>
      <c r="K2881" s="229" t="s">
        <v>17</v>
      </c>
      <c r="L2881" s="30"/>
      <c r="M2881" s="30"/>
      <c r="N2881" s="30"/>
      <c r="O2881" s="13">
        <v>0.91700000000000004</v>
      </c>
      <c r="P2881" s="13"/>
      <c r="Q2881" s="13">
        <f t="shared" si="541"/>
        <v>0.91700000000000004</v>
      </c>
      <c r="R2881" s="88"/>
    </row>
    <row r="2882" spans="1:19">
      <c r="A2882" s="323"/>
      <c r="B2882" s="318"/>
      <c r="C2882" s="318"/>
      <c r="D2882" s="318"/>
      <c r="E2882" s="318"/>
      <c r="F2882" s="323"/>
      <c r="G2882" s="323"/>
      <c r="H2882" s="323"/>
      <c r="I2882" s="33" t="s">
        <v>455</v>
      </c>
      <c r="J2882" s="333"/>
      <c r="K2882" s="229" t="s">
        <v>12</v>
      </c>
      <c r="L2882" s="30"/>
      <c r="M2882" s="30"/>
      <c r="N2882" s="30"/>
      <c r="O2882" s="13">
        <v>0</v>
      </c>
      <c r="P2882" s="13">
        <v>74.396299999999997</v>
      </c>
      <c r="Q2882" s="13">
        <f t="shared" si="541"/>
        <v>74.396299999999997</v>
      </c>
      <c r="R2882" s="88"/>
    </row>
    <row r="2883" spans="1:19" s="8" customFormat="1" ht="21">
      <c r="A2883" s="323"/>
      <c r="B2883" s="318"/>
      <c r="C2883" s="318"/>
      <c r="D2883" s="318"/>
      <c r="E2883" s="318"/>
      <c r="F2883" s="323"/>
      <c r="G2883" s="323"/>
      <c r="H2883" s="323"/>
      <c r="I2883" s="97" t="s">
        <v>456</v>
      </c>
      <c r="J2883" s="333"/>
      <c r="K2883" s="34" t="s">
        <v>43</v>
      </c>
      <c r="L2883" s="30"/>
      <c r="M2883" s="30"/>
      <c r="N2883" s="30"/>
      <c r="O2883" s="30">
        <f>O2884+O2885</f>
        <v>172.12799999999999</v>
      </c>
      <c r="P2883" s="30">
        <f>P2884+P2885</f>
        <v>64.251400000000004</v>
      </c>
      <c r="Q2883" s="30">
        <f t="shared" si="541"/>
        <v>236.37939999999998</v>
      </c>
      <c r="R2883" s="88"/>
      <c r="S2883" s="6"/>
    </row>
    <row r="2884" spans="1:19" ht="33.75">
      <c r="A2884" s="323"/>
      <c r="B2884" s="318"/>
      <c r="C2884" s="318"/>
      <c r="D2884" s="318"/>
      <c r="E2884" s="318"/>
      <c r="F2884" s="323"/>
      <c r="G2884" s="323"/>
      <c r="H2884" s="323"/>
      <c r="I2884" s="33" t="s">
        <v>453</v>
      </c>
      <c r="J2884" s="333"/>
      <c r="K2884" s="237" t="s">
        <v>91</v>
      </c>
      <c r="L2884" s="30"/>
      <c r="M2884" s="30"/>
      <c r="N2884" s="30"/>
      <c r="O2884" s="13">
        <v>172.12799999999999</v>
      </c>
      <c r="P2884" s="13"/>
      <c r="Q2884" s="13">
        <f t="shared" si="541"/>
        <v>172.12799999999999</v>
      </c>
      <c r="R2884" s="88"/>
    </row>
    <row r="2885" spans="1:19">
      <c r="A2885" s="323"/>
      <c r="B2885" s="318"/>
      <c r="C2885" s="318"/>
      <c r="D2885" s="318"/>
      <c r="E2885" s="318"/>
      <c r="F2885" s="323"/>
      <c r="G2885" s="323"/>
      <c r="H2885" s="323"/>
      <c r="I2885" s="33" t="s">
        <v>455</v>
      </c>
      <c r="J2885" s="333"/>
      <c r="K2885" s="237" t="s">
        <v>12</v>
      </c>
      <c r="L2885" s="30"/>
      <c r="M2885" s="30"/>
      <c r="N2885" s="30"/>
      <c r="O2885" s="13"/>
      <c r="P2885" s="13">
        <v>64.251400000000004</v>
      </c>
      <c r="Q2885" s="13">
        <f t="shared" si="541"/>
        <v>64.251400000000004</v>
      </c>
      <c r="R2885" s="88"/>
    </row>
    <row r="2886" spans="1:19" s="8" customFormat="1" ht="61.5" customHeight="1">
      <c r="A2886" s="323"/>
      <c r="B2886" s="318"/>
      <c r="C2886" s="318"/>
      <c r="D2886" s="318"/>
      <c r="E2886" s="318"/>
      <c r="F2886" s="323"/>
      <c r="G2886" s="323"/>
      <c r="H2886" s="323"/>
      <c r="I2886" s="97" t="s">
        <v>457</v>
      </c>
      <c r="J2886" s="333"/>
      <c r="K2886" s="34" t="s">
        <v>30</v>
      </c>
      <c r="L2886" s="30"/>
      <c r="M2886" s="30"/>
      <c r="N2886" s="30"/>
      <c r="O2886" s="30">
        <f>O2887+O2888+O2889+O2890</f>
        <v>6377.3974999999991</v>
      </c>
      <c r="P2886" s="30">
        <f>P2887+P2888+P2889+P2890</f>
        <v>3310.9214000000002</v>
      </c>
      <c r="Q2886" s="30">
        <f>P2886+O2886</f>
        <v>9688.3188999999984</v>
      </c>
      <c r="R2886" s="88"/>
      <c r="S2886" s="6"/>
    </row>
    <row r="2887" spans="1:19" ht="22.5">
      <c r="A2887" s="323"/>
      <c r="B2887" s="318"/>
      <c r="C2887" s="318"/>
      <c r="D2887" s="318"/>
      <c r="E2887" s="318"/>
      <c r="F2887" s="323"/>
      <c r="G2887" s="323"/>
      <c r="H2887" s="323"/>
      <c r="I2887" s="33" t="s">
        <v>26</v>
      </c>
      <c r="J2887" s="333"/>
      <c r="K2887" s="229" t="s">
        <v>11</v>
      </c>
      <c r="L2887" s="30"/>
      <c r="M2887" s="30"/>
      <c r="N2887" s="30"/>
      <c r="O2887" s="13">
        <v>375.44</v>
      </c>
      <c r="P2887" s="30"/>
      <c r="Q2887" s="13">
        <f t="shared" ref="Q2887:Q2950" si="542">P2887+O2887</f>
        <v>375.44</v>
      </c>
      <c r="R2887" s="88"/>
    </row>
    <row r="2888" spans="1:19" ht="22.5">
      <c r="A2888" s="323"/>
      <c r="B2888" s="318"/>
      <c r="C2888" s="318"/>
      <c r="D2888" s="318"/>
      <c r="E2888" s="318"/>
      <c r="F2888" s="323"/>
      <c r="G2888" s="323"/>
      <c r="H2888" s="323"/>
      <c r="I2888" s="33" t="s">
        <v>454</v>
      </c>
      <c r="J2888" s="333"/>
      <c r="K2888" s="229" t="s">
        <v>56</v>
      </c>
      <c r="L2888" s="30"/>
      <c r="M2888" s="30"/>
      <c r="N2888" s="30"/>
      <c r="O2888" s="13"/>
      <c r="P2888" s="30"/>
      <c r="Q2888" s="13">
        <f t="shared" si="542"/>
        <v>0</v>
      </c>
      <c r="R2888" s="88"/>
    </row>
    <row r="2889" spans="1:19" ht="33.75">
      <c r="A2889" s="323"/>
      <c r="B2889" s="318"/>
      <c r="C2889" s="318"/>
      <c r="D2889" s="318"/>
      <c r="E2889" s="318"/>
      <c r="F2889" s="323"/>
      <c r="G2889" s="323"/>
      <c r="H2889" s="323"/>
      <c r="I2889" s="33" t="s">
        <v>458</v>
      </c>
      <c r="J2889" s="333"/>
      <c r="K2889" s="229" t="s">
        <v>91</v>
      </c>
      <c r="L2889" s="30"/>
      <c r="M2889" s="30"/>
      <c r="N2889" s="30"/>
      <c r="O2889" s="13">
        <v>5952.8104999999996</v>
      </c>
      <c r="P2889" s="30"/>
      <c r="Q2889" s="13">
        <f t="shared" si="542"/>
        <v>5952.8104999999996</v>
      </c>
      <c r="R2889" s="88"/>
    </row>
    <row r="2890" spans="1:19" ht="22.5">
      <c r="A2890" s="323"/>
      <c r="B2890" s="318"/>
      <c r="C2890" s="318"/>
      <c r="D2890" s="318"/>
      <c r="E2890" s="318"/>
      <c r="F2890" s="323"/>
      <c r="G2890" s="323"/>
      <c r="H2890" s="323"/>
      <c r="I2890" s="33" t="s">
        <v>454</v>
      </c>
      <c r="J2890" s="333"/>
      <c r="K2890" s="229" t="s">
        <v>17</v>
      </c>
      <c r="L2890" s="30"/>
      <c r="M2890" s="30"/>
      <c r="N2890" s="30"/>
      <c r="O2890" s="13">
        <v>49.146999999999998</v>
      </c>
      <c r="P2890" s="13">
        <v>3310.9214000000002</v>
      </c>
      <c r="Q2890" s="13">
        <f t="shared" si="542"/>
        <v>3360.0684000000001</v>
      </c>
      <c r="R2890" s="88"/>
    </row>
    <row r="2891" spans="1:19">
      <c r="A2891" s="323"/>
      <c r="B2891" s="318"/>
      <c r="C2891" s="318"/>
      <c r="D2891" s="318"/>
      <c r="E2891" s="318"/>
      <c r="F2891" s="323"/>
      <c r="G2891" s="323"/>
      <c r="H2891" s="323"/>
      <c r="I2891" s="33" t="s">
        <v>455</v>
      </c>
      <c r="J2891" s="333"/>
      <c r="K2891" s="229" t="s">
        <v>12</v>
      </c>
      <c r="L2891" s="30"/>
      <c r="M2891" s="30"/>
      <c r="N2891" s="30"/>
      <c r="O2891" s="13"/>
      <c r="P2891" s="30"/>
      <c r="Q2891" s="13">
        <f t="shared" si="542"/>
        <v>0</v>
      </c>
      <c r="R2891" s="88"/>
    </row>
    <row r="2892" spans="1:19" s="8" customFormat="1" ht="21">
      <c r="A2892" s="323"/>
      <c r="B2892" s="318"/>
      <c r="C2892" s="318"/>
      <c r="D2892" s="318"/>
      <c r="E2892" s="318"/>
      <c r="F2892" s="323"/>
      <c r="G2892" s="323"/>
      <c r="H2892" s="323"/>
      <c r="I2892" s="97" t="s">
        <v>459</v>
      </c>
      <c r="J2892" s="333"/>
      <c r="K2892" s="34" t="s">
        <v>44</v>
      </c>
      <c r="L2892" s="30"/>
      <c r="M2892" s="30"/>
      <c r="N2892" s="30"/>
      <c r="O2892" s="30">
        <f>O2893+O2894+O2895+O2896+O2897</f>
        <v>10977.173499999999</v>
      </c>
      <c r="P2892" s="30">
        <f>P2893+P2894+P2895+P2896+P2897</f>
        <v>0</v>
      </c>
      <c r="Q2892" s="30">
        <f t="shared" si="542"/>
        <v>10977.173499999999</v>
      </c>
      <c r="R2892" s="88"/>
      <c r="S2892" s="6"/>
    </row>
    <row r="2893" spans="1:19" ht="22.5">
      <c r="A2893" s="323"/>
      <c r="B2893" s="318"/>
      <c r="C2893" s="318"/>
      <c r="D2893" s="318"/>
      <c r="E2893" s="318"/>
      <c r="F2893" s="323"/>
      <c r="G2893" s="323"/>
      <c r="H2893" s="323"/>
      <c r="I2893" s="33" t="s">
        <v>181</v>
      </c>
      <c r="J2893" s="333"/>
      <c r="K2893" s="229" t="s">
        <v>11</v>
      </c>
      <c r="L2893" s="30"/>
      <c r="M2893" s="30"/>
      <c r="N2893" s="30"/>
      <c r="O2893" s="13">
        <v>2912.5275999999999</v>
      </c>
      <c r="P2893" s="30"/>
      <c r="Q2893" s="13">
        <f t="shared" si="542"/>
        <v>2912.5275999999999</v>
      </c>
      <c r="R2893" s="88"/>
    </row>
    <row r="2894" spans="1:19">
      <c r="A2894" s="323"/>
      <c r="B2894" s="318"/>
      <c r="C2894" s="318"/>
      <c r="D2894" s="318"/>
      <c r="E2894" s="318"/>
      <c r="F2894" s="323"/>
      <c r="G2894" s="323"/>
      <c r="H2894" s="323"/>
      <c r="I2894" s="33"/>
      <c r="J2894" s="333"/>
      <c r="K2894" s="229" t="s">
        <v>56</v>
      </c>
      <c r="L2894" s="30"/>
      <c r="M2894" s="30"/>
      <c r="N2894" s="30"/>
      <c r="O2894" s="13"/>
      <c r="P2894" s="30"/>
      <c r="Q2894" s="13">
        <f t="shared" si="542"/>
        <v>0</v>
      </c>
      <c r="R2894" s="88"/>
    </row>
    <row r="2895" spans="1:19" ht="22.5">
      <c r="A2895" s="323"/>
      <c r="B2895" s="318"/>
      <c r="C2895" s="318"/>
      <c r="D2895" s="318"/>
      <c r="E2895" s="318"/>
      <c r="F2895" s="323"/>
      <c r="G2895" s="323"/>
      <c r="H2895" s="323"/>
      <c r="I2895" s="33" t="s">
        <v>16</v>
      </c>
      <c r="J2895" s="333"/>
      <c r="K2895" s="229" t="s">
        <v>171</v>
      </c>
      <c r="L2895" s="30"/>
      <c r="M2895" s="30"/>
      <c r="N2895" s="30"/>
      <c r="O2895" s="13">
        <v>7946.0267000000003</v>
      </c>
      <c r="P2895" s="30"/>
      <c r="Q2895" s="13">
        <f t="shared" si="542"/>
        <v>7946.0267000000003</v>
      </c>
      <c r="R2895" s="88"/>
    </row>
    <row r="2896" spans="1:19" ht="22.5">
      <c r="A2896" s="323"/>
      <c r="B2896" s="318"/>
      <c r="C2896" s="318"/>
      <c r="D2896" s="318"/>
      <c r="E2896" s="318"/>
      <c r="F2896" s="323"/>
      <c r="G2896" s="323"/>
      <c r="H2896" s="323"/>
      <c r="I2896" s="33" t="s">
        <v>454</v>
      </c>
      <c r="J2896" s="333"/>
      <c r="K2896" s="229" t="s">
        <v>17</v>
      </c>
      <c r="L2896" s="30"/>
      <c r="M2896" s="30"/>
      <c r="N2896" s="30"/>
      <c r="O2896" s="13">
        <v>118.61920000000001</v>
      </c>
      <c r="P2896" s="30"/>
      <c r="Q2896" s="13">
        <f t="shared" si="542"/>
        <v>118.61920000000001</v>
      </c>
      <c r="R2896" s="88"/>
    </row>
    <row r="2897" spans="1:19">
      <c r="A2897" s="323"/>
      <c r="B2897" s="318"/>
      <c r="C2897" s="318"/>
      <c r="D2897" s="318"/>
      <c r="E2897" s="318"/>
      <c r="F2897" s="323"/>
      <c r="G2897" s="323"/>
      <c r="H2897" s="323"/>
      <c r="I2897" s="33" t="s">
        <v>455</v>
      </c>
      <c r="J2897" s="333"/>
      <c r="K2897" s="229" t="s">
        <v>12</v>
      </c>
      <c r="L2897" s="30"/>
      <c r="M2897" s="30"/>
      <c r="N2897" s="30"/>
      <c r="O2897" s="13">
        <v>0</v>
      </c>
      <c r="P2897" s="30"/>
      <c r="Q2897" s="13">
        <f t="shared" si="542"/>
        <v>0</v>
      </c>
      <c r="R2897" s="88"/>
    </row>
    <row r="2898" spans="1:19" s="8" customFormat="1" ht="21">
      <c r="A2898" s="323"/>
      <c r="B2898" s="318"/>
      <c r="C2898" s="318"/>
      <c r="D2898" s="318"/>
      <c r="E2898" s="318"/>
      <c r="F2898" s="323"/>
      <c r="G2898" s="323"/>
      <c r="H2898" s="323"/>
      <c r="I2898" s="97" t="s">
        <v>460</v>
      </c>
      <c r="J2898" s="333"/>
      <c r="K2898" s="34" t="s">
        <v>45</v>
      </c>
      <c r="L2898" s="30"/>
      <c r="M2898" s="30"/>
      <c r="N2898" s="30"/>
      <c r="O2898" s="30">
        <f>O2899+O2900+O2901+O2902+O2903</f>
        <v>715.41919999999993</v>
      </c>
      <c r="P2898" s="30">
        <f>P2899+P2900+P2901+P2902+P2903</f>
        <v>471.66210000000001</v>
      </c>
      <c r="Q2898" s="30">
        <f t="shared" si="542"/>
        <v>1187.0812999999998</v>
      </c>
      <c r="R2898" s="88"/>
      <c r="S2898" s="6"/>
    </row>
    <row r="2899" spans="1:19" ht="22.5">
      <c r="A2899" s="323"/>
      <c r="B2899" s="318"/>
      <c r="C2899" s="318"/>
      <c r="D2899" s="318"/>
      <c r="E2899" s="318"/>
      <c r="F2899" s="323"/>
      <c r="G2899" s="323"/>
      <c r="H2899" s="323"/>
      <c r="I2899" s="33" t="s">
        <v>181</v>
      </c>
      <c r="J2899" s="333"/>
      <c r="K2899" s="237" t="s">
        <v>11</v>
      </c>
      <c r="L2899" s="30"/>
      <c r="M2899" s="30"/>
      <c r="N2899" s="30"/>
      <c r="O2899" s="13">
        <v>187.57300000000001</v>
      </c>
      <c r="P2899" s="13"/>
      <c r="Q2899" s="13">
        <f t="shared" si="542"/>
        <v>187.57300000000001</v>
      </c>
      <c r="R2899" s="88"/>
    </row>
    <row r="2900" spans="1:19">
      <c r="A2900" s="323"/>
      <c r="B2900" s="318"/>
      <c r="C2900" s="318"/>
      <c r="D2900" s="318"/>
      <c r="E2900" s="318"/>
      <c r="F2900" s="323"/>
      <c r="G2900" s="323"/>
      <c r="H2900" s="323"/>
      <c r="I2900" s="33"/>
      <c r="J2900" s="333"/>
      <c r="K2900" s="237" t="s">
        <v>56</v>
      </c>
      <c r="L2900" s="30"/>
      <c r="M2900" s="30"/>
      <c r="N2900" s="30"/>
      <c r="O2900" s="13"/>
      <c r="P2900" s="13"/>
      <c r="Q2900" s="13">
        <f t="shared" si="542"/>
        <v>0</v>
      </c>
      <c r="R2900" s="88"/>
    </row>
    <row r="2901" spans="1:19" ht="22.5">
      <c r="A2901" s="323"/>
      <c r="B2901" s="318"/>
      <c r="C2901" s="318"/>
      <c r="D2901" s="318"/>
      <c r="E2901" s="318"/>
      <c r="F2901" s="323"/>
      <c r="G2901" s="323"/>
      <c r="H2901" s="323"/>
      <c r="I2901" s="33" t="s">
        <v>16</v>
      </c>
      <c r="J2901" s="333"/>
      <c r="K2901" s="237" t="s">
        <v>171</v>
      </c>
      <c r="L2901" s="30"/>
      <c r="M2901" s="30"/>
      <c r="N2901" s="30"/>
      <c r="O2901" s="13">
        <v>513.66120000000001</v>
      </c>
      <c r="P2901" s="13"/>
      <c r="Q2901" s="13">
        <f t="shared" si="542"/>
        <v>513.66120000000001</v>
      </c>
      <c r="R2901" s="88"/>
    </row>
    <row r="2902" spans="1:19" ht="22.5">
      <c r="A2902" s="323"/>
      <c r="B2902" s="318"/>
      <c r="C2902" s="318"/>
      <c r="D2902" s="318"/>
      <c r="E2902" s="318"/>
      <c r="F2902" s="323"/>
      <c r="G2902" s="323"/>
      <c r="H2902" s="323"/>
      <c r="I2902" s="33" t="s">
        <v>454</v>
      </c>
      <c r="J2902" s="333"/>
      <c r="K2902" s="237" t="s">
        <v>17</v>
      </c>
      <c r="L2902" s="30"/>
      <c r="M2902" s="30"/>
      <c r="N2902" s="30"/>
      <c r="O2902" s="13">
        <v>14.185</v>
      </c>
      <c r="P2902" s="13"/>
      <c r="Q2902" s="13">
        <f t="shared" si="542"/>
        <v>14.185</v>
      </c>
      <c r="R2902" s="88"/>
    </row>
    <row r="2903" spans="1:19">
      <c r="A2903" s="323"/>
      <c r="B2903" s="318"/>
      <c r="C2903" s="318"/>
      <c r="D2903" s="318"/>
      <c r="E2903" s="318"/>
      <c r="F2903" s="323"/>
      <c r="G2903" s="323"/>
      <c r="H2903" s="323"/>
      <c r="I2903" s="33" t="s">
        <v>455</v>
      </c>
      <c r="J2903" s="333"/>
      <c r="K2903" s="237" t="s">
        <v>12</v>
      </c>
      <c r="L2903" s="30"/>
      <c r="M2903" s="30"/>
      <c r="N2903" s="30"/>
      <c r="O2903" s="13"/>
      <c r="P2903" s="13">
        <v>471.66210000000001</v>
      </c>
      <c r="Q2903" s="13">
        <f t="shared" si="542"/>
        <v>471.66210000000001</v>
      </c>
      <c r="R2903" s="88"/>
    </row>
    <row r="2904" spans="1:19" s="8" customFormat="1" ht="42">
      <c r="A2904" s="323"/>
      <c r="B2904" s="318"/>
      <c r="C2904" s="318"/>
      <c r="D2904" s="318"/>
      <c r="E2904" s="318"/>
      <c r="F2904" s="323"/>
      <c r="G2904" s="323"/>
      <c r="H2904" s="323"/>
      <c r="I2904" s="97" t="s">
        <v>461</v>
      </c>
      <c r="J2904" s="333"/>
      <c r="K2904" s="34" t="s">
        <v>56</v>
      </c>
      <c r="L2904" s="30"/>
      <c r="M2904" s="30"/>
      <c r="N2904" s="30"/>
      <c r="O2904" s="30">
        <f>O2905+O2906</f>
        <v>212.17760000000001</v>
      </c>
      <c r="P2904" s="30">
        <f>P2905+P2906</f>
        <v>0</v>
      </c>
      <c r="Q2904" s="30">
        <f t="shared" si="542"/>
        <v>212.17760000000001</v>
      </c>
      <c r="R2904" s="88"/>
      <c r="S2904" s="6"/>
    </row>
    <row r="2905" spans="1:19" ht="22.5">
      <c r="A2905" s="323"/>
      <c r="B2905" s="318"/>
      <c r="C2905" s="318"/>
      <c r="D2905" s="318"/>
      <c r="E2905" s="318"/>
      <c r="F2905" s="323"/>
      <c r="G2905" s="323"/>
      <c r="H2905" s="323"/>
      <c r="I2905" s="33" t="s">
        <v>16</v>
      </c>
      <c r="J2905" s="333"/>
      <c r="K2905" s="237" t="s">
        <v>91</v>
      </c>
      <c r="L2905" s="30"/>
      <c r="M2905" s="30"/>
      <c r="N2905" s="30"/>
      <c r="O2905" s="13">
        <v>212.17760000000001</v>
      </c>
      <c r="P2905" s="13"/>
      <c r="Q2905" s="13">
        <f t="shared" si="542"/>
        <v>212.17760000000001</v>
      </c>
      <c r="R2905" s="88"/>
    </row>
    <row r="2906" spans="1:19">
      <c r="A2906" s="323"/>
      <c r="B2906" s="318"/>
      <c r="C2906" s="318"/>
      <c r="D2906" s="318"/>
      <c r="E2906" s="318"/>
      <c r="F2906" s="323"/>
      <c r="G2906" s="323"/>
      <c r="H2906" s="323"/>
      <c r="I2906" s="33" t="s">
        <v>455</v>
      </c>
      <c r="J2906" s="333"/>
      <c r="K2906" s="237" t="s">
        <v>12</v>
      </c>
      <c r="L2906" s="30"/>
      <c r="M2906" s="30"/>
      <c r="N2906" s="30"/>
      <c r="O2906" s="13"/>
      <c r="P2906" s="13"/>
      <c r="Q2906" s="13">
        <f t="shared" si="542"/>
        <v>0</v>
      </c>
      <c r="R2906" s="88"/>
    </row>
    <row r="2907" spans="1:19" s="8" customFormat="1" ht="63">
      <c r="A2907" s="323"/>
      <c r="B2907" s="318"/>
      <c r="C2907" s="318"/>
      <c r="D2907" s="318"/>
      <c r="E2907" s="318"/>
      <c r="F2907" s="323"/>
      <c r="G2907" s="323"/>
      <c r="H2907" s="323"/>
      <c r="I2907" s="97" t="s">
        <v>233</v>
      </c>
      <c r="J2907" s="333"/>
      <c r="K2907" s="34" t="s">
        <v>133</v>
      </c>
      <c r="L2907" s="30"/>
      <c r="M2907" s="30"/>
      <c r="N2907" s="30"/>
      <c r="O2907" s="30">
        <f>O2908+O2909</f>
        <v>217.41630000000001</v>
      </c>
      <c r="P2907" s="30">
        <f>P2908+P2909</f>
        <v>0</v>
      </c>
      <c r="Q2907" s="30">
        <f t="shared" si="542"/>
        <v>217.41630000000001</v>
      </c>
      <c r="R2907" s="88"/>
      <c r="S2907" s="6"/>
    </row>
    <row r="2908" spans="1:19">
      <c r="A2908" s="323"/>
      <c r="B2908" s="318"/>
      <c r="C2908" s="318"/>
      <c r="D2908" s="318"/>
      <c r="E2908" s="318"/>
      <c r="F2908" s="323"/>
      <c r="G2908" s="323"/>
      <c r="H2908" s="323"/>
      <c r="I2908" s="33" t="s">
        <v>455</v>
      </c>
      <c r="J2908" s="333"/>
      <c r="K2908" s="237" t="s">
        <v>12</v>
      </c>
      <c r="L2908" s="30"/>
      <c r="M2908" s="30"/>
      <c r="N2908" s="30"/>
      <c r="O2908" s="13">
        <v>47.4163</v>
      </c>
      <c r="P2908" s="13"/>
      <c r="Q2908" s="13">
        <f t="shared" si="542"/>
        <v>47.4163</v>
      </c>
      <c r="R2908" s="88"/>
    </row>
    <row r="2909" spans="1:19" ht="22.5">
      <c r="A2909" s="323"/>
      <c r="B2909" s="318"/>
      <c r="C2909" s="318"/>
      <c r="D2909" s="318"/>
      <c r="E2909" s="318"/>
      <c r="F2909" s="323"/>
      <c r="G2909" s="323"/>
      <c r="H2909" s="323"/>
      <c r="I2909" s="33" t="s">
        <v>454</v>
      </c>
      <c r="J2909" s="333"/>
      <c r="K2909" s="237" t="s">
        <v>17</v>
      </c>
      <c r="L2909" s="30"/>
      <c r="M2909" s="30"/>
      <c r="N2909" s="30"/>
      <c r="O2909" s="13">
        <v>170</v>
      </c>
      <c r="P2909" s="13"/>
      <c r="Q2909" s="13">
        <f t="shared" si="542"/>
        <v>170</v>
      </c>
      <c r="R2909" s="88"/>
    </row>
    <row r="2910" spans="1:19" s="8" customFormat="1" ht="42">
      <c r="A2910" s="323"/>
      <c r="B2910" s="318"/>
      <c r="C2910" s="318"/>
      <c r="D2910" s="318"/>
      <c r="E2910" s="318"/>
      <c r="F2910" s="323"/>
      <c r="G2910" s="323"/>
      <c r="H2910" s="323"/>
      <c r="I2910" s="97" t="s">
        <v>461</v>
      </c>
      <c r="J2910" s="333"/>
      <c r="K2910" s="34" t="s">
        <v>98</v>
      </c>
      <c r="L2910" s="30"/>
      <c r="M2910" s="30"/>
      <c r="N2910" s="30"/>
      <c r="O2910" s="30">
        <f>O2911</f>
        <v>1367.1990000000001</v>
      </c>
      <c r="P2910" s="30">
        <f>P2911</f>
        <v>725.54300000000001</v>
      </c>
      <c r="Q2910" s="30">
        <f t="shared" si="542"/>
        <v>2092.7420000000002</v>
      </c>
      <c r="R2910" s="88"/>
      <c r="S2910" s="6"/>
    </row>
    <row r="2911" spans="1:19" ht="22.5">
      <c r="A2911" s="323"/>
      <c r="B2911" s="318"/>
      <c r="C2911" s="318"/>
      <c r="D2911" s="318"/>
      <c r="E2911" s="318"/>
      <c r="F2911" s="323"/>
      <c r="G2911" s="323"/>
      <c r="H2911" s="323"/>
      <c r="I2911" s="33" t="s">
        <v>16</v>
      </c>
      <c r="J2911" s="333"/>
      <c r="K2911" s="237" t="s">
        <v>12</v>
      </c>
      <c r="L2911" s="30"/>
      <c r="M2911" s="30"/>
      <c r="N2911" s="30"/>
      <c r="O2911" s="13">
        <v>1367.1990000000001</v>
      </c>
      <c r="P2911" s="13">
        <v>725.54300000000001</v>
      </c>
      <c r="Q2911" s="13">
        <f t="shared" si="542"/>
        <v>2092.7420000000002</v>
      </c>
      <c r="R2911" s="88"/>
    </row>
    <row r="2912" spans="1:19" s="8" customFormat="1" ht="52.5">
      <c r="A2912" s="323"/>
      <c r="B2912" s="318"/>
      <c r="C2912" s="318"/>
      <c r="D2912" s="318"/>
      <c r="E2912" s="318"/>
      <c r="F2912" s="323"/>
      <c r="G2912" s="323"/>
      <c r="H2912" s="323"/>
      <c r="I2912" s="97" t="s">
        <v>462</v>
      </c>
      <c r="J2912" s="333"/>
      <c r="K2912" s="34" t="s">
        <v>463</v>
      </c>
      <c r="L2912" s="30"/>
      <c r="M2912" s="30"/>
      <c r="N2912" s="30"/>
      <c r="O2912" s="30">
        <f>O2913</f>
        <v>200</v>
      </c>
      <c r="P2912" s="30">
        <f>P2913</f>
        <v>0</v>
      </c>
      <c r="Q2912" s="30">
        <f t="shared" si="542"/>
        <v>200</v>
      </c>
      <c r="R2912" s="88"/>
      <c r="S2912" s="6"/>
    </row>
    <row r="2913" spans="1:19" ht="45">
      <c r="A2913" s="323"/>
      <c r="B2913" s="318"/>
      <c r="C2913" s="318"/>
      <c r="D2913" s="318"/>
      <c r="E2913" s="318"/>
      <c r="F2913" s="323"/>
      <c r="G2913" s="323"/>
      <c r="H2913" s="323"/>
      <c r="I2913" s="33" t="s">
        <v>462</v>
      </c>
      <c r="J2913" s="333"/>
      <c r="K2913" s="237" t="s">
        <v>42</v>
      </c>
      <c r="L2913" s="30"/>
      <c r="M2913" s="30"/>
      <c r="N2913" s="30"/>
      <c r="O2913" s="13">
        <v>200</v>
      </c>
      <c r="P2913" s="13"/>
      <c r="Q2913" s="13">
        <f t="shared" si="542"/>
        <v>200</v>
      </c>
      <c r="R2913" s="88"/>
    </row>
    <row r="2914" spans="1:19" s="8" customFormat="1" ht="21">
      <c r="A2914" s="323"/>
      <c r="B2914" s="318"/>
      <c r="C2914" s="318"/>
      <c r="D2914" s="318"/>
      <c r="E2914" s="318"/>
      <c r="F2914" s="323"/>
      <c r="G2914" s="323"/>
      <c r="H2914" s="323"/>
      <c r="I2914" s="97" t="s">
        <v>464</v>
      </c>
      <c r="J2914" s="333"/>
      <c r="K2914" s="34" t="s">
        <v>49</v>
      </c>
      <c r="L2914" s="30"/>
      <c r="M2914" s="30"/>
      <c r="N2914" s="30"/>
      <c r="O2914" s="30">
        <f>O2915</f>
        <v>245.62899999999999</v>
      </c>
      <c r="P2914" s="30">
        <f>P2915</f>
        <v>0</v>
      </c>
      <c r="Q2914" s="30">
        <f t="shared" si="542"/>
        <v>245.62899999999999</v>
      </c>
      <c r="R2914" s="88"/>
      <c r="S2914" s="6"/>
    </row>
    <row r="2915" spans="1:19">
      <c r="A2915" s="324"/>
      <c r="B2915" s="319"/>
      <c r="C2915" s="318"/>
      <c r="D2915" s="318"/>
      <c r="E2915" s="318"/>
      <c r="F2915" s="323"/>
      <c r="G2915" s="323"/>
      <c r="H2915" s="323"/>
      <c r="I2915" s="33" t="s">
        <v>455</v>
      </c>
      <c r="J2915" s="336"/>
      <c r="K2915" s="237" t="s">
        <v>12</v>
      </c>
      <c r="L2915" s="30"/>
      <c r="M2915" s="30"/>
      <c r="N2915" s="30"/>
      <c r="O2915" s="13">
        <v>245.62899999999999</v>
      </c>
      <c r="P2915" s="13"/>
      <c r="Q2915" s="13">
        <f t="shared" si="542"/>
        <v>245.62899999999999</v>
      </c>
      <c r="R2915" s="88"/>
    </row>
    <row r="2916" spans="1:19" s="8" customFormat="1" ht="19.5" customHeight="1">
      <c r="A2916" s="322">
        <v>2</v>
      </c>
      <c r="B2916" s="317" t="s">
        <v>465</v>
      </c>
      <c r="C2916" s="318"/>
      <c r="D2916" s="318"/>
      <c r="E2916" s="318"/>
      <c r="F2916" s="323"/>
      <c r="G2916" s="323"/>
      <c r="H2916" s="323"/>
      <c r="I2916" s="97" t="s">
        <v>466</v>
      </c>
      <c r="J2916" s="332">
        <v>285</v>
      </c>
      <c r="K2916" s="34" t="s">
        <v>44</v>
      </c>
      <c r="L2916" s="30"/>
      <c r="M2916" s="30"/>
      <c r="N2916" s="30"/>
      <c r="O2916" s="30">
        <f>O2917+O2918+O2919+O2920</f>
        <v>262.94600000000003</v>
      </c>
      <c r="P2916" s="30">
        <f>P2917+P2918+P2919+P2920</f>
        <v>153.09479999999999</v>
      </c>
      <c r="Q2916" s="30">
        <f t="shared" si="542"/>
        <v>416.04079999999999</v>
      </c>
      <c r="R2916" s="88"/>
      <c r="S2916" s="6"/>
    </row>
    <row r="2917" spans="1:19" ht="22.5">
      <c r="A2917" s="323"/>
      <c r="B2917" s="318"/>
      <c r="C2917" s="318"/>
      <c r="D2917" s="318"/>
      <c r="E2917" s="318"/>
      <c r="F2917" s="323"/>
      <c r="G2917" s="323"/>
      <c r="H2917" s="323"/>
      <c r="I2917" s="33" t="s">
        <v>181</v>
      </c>
      <c r="J2917" s="333"/>
      <c r="K2917" s="237" t="s">
        <v>11</v>
      </c>
      <c r="L2917" s="30"/>
      <c r="M2917" s="30"/>
      <c r="N2917" s="30"/>
      <c r="O2917" s="13">
        <v>76.873999999999995</v>
      </c>
      <c r="P2917" s="13"/>
      <c r="Q2917" s="13">
        <f t="shared" si="542"/>
        <v>76.873999999999995</v>
      </c>
      <c r="R2917" s="88"/>
    </row>
    <row r="2918" spans="1:19" ht="45">
      <c r="A2918" s="323"/>
      <c r="B2918" s="318"/>
      <c r="C2918" s="318"/>
      <c r="D2918" s="318"/>
      <c r="E2918" s="318"/>
      <c r="F2918" s="323"/>
      <c r="G2918" s="323"/>
      <c r="H2918" s="323"/>
      <c r="I2918" s="33" t="s">
        <v>18</v>
      </c>
      <c r="J2918" s="333"/>
      <c r="K2918" s="237" t="s">
        <v>17</v>
      </c>
      <c r="L2918" s="30"/>
      <c r="M2918" s="30"/>
      <c r="N2918" s="30"/>
      <c r="O2918" s="13">
        <v>0.999</v>
      </c>
      <c r="P2918" s="13"/>
      <c r="Q2918" s="13">
        <f t="shared" si="542"/>
        <v>0.999</v>
      </c>
      <c r="R2918" s="88"/>
    </row>
    <row r="2919" spans="1:19" ht="33.75">
      <c r="A2919" s="323"/>
      <c r="B2919" s="318"/>
      <c r="C2919" s="318"/>
      <c r="D2919" s="318"/>
      <c r="E2919" s="318"/>
      <c r="F2919" s="323"/>
      <c r="G2919" s="323"/>
      <c r="H2919" s="323"/>
      <c r="I2919" s="33" t="s">
        <v>467</v>
      </c>
      <c r="J2919" s="333"/>
      <c r="K2919" s="237" t="s">
        <v>171</v>
      </c>
      <c r="L2919" s="30"/>
      <c r="M2919" s="30"/>
      <c r="N2919" s="30"/>
      <c r="O2919" s="13">
        <v>185.07300000000001</v>
      </c>
      <c r="P2919" s="13"/>
      <c r="Q2919" s="13">
        <f t="shared" si="542"/>
        <v>185.07300000000001</v>
      </c>
      <c r="R2919" s="88"/>
    </row>
    <row r="2920" spans="1:19">
      <c r="A2920" s="324"/>
      <c r="B2920" s="319"/>
      <c r="C2920" s="318"/>
      <c r="D2920" s="318"/>
      <c r="E2920" s="318"/>
      <c r="F2920" s="323"/>
      <c r="G2920" s="323"/>
      <c r="H2920" s="323"/>
      <c r="I2920" s="33" t="s">
        <v>455</v>
      </c>
      <c r="J2920" s="336"/>
      <c r="K2920" s="237" t="s">
        <v>12</v>
      </c>
      <c r="L2920" s="30"/>
      <c r="M2920" s="30"/>
      <c r="N2920" s="30"/>
      <c r="O2920" s="13">
        <v>0</v>
      </c>
      <c r="P2920" s="13">
        <v>153.09479999999999</v>
      </c>
      <c r="Q2920" s="13">
        <f t="shared" si="542"/>
        <v>153.09479999999999</v>
      </c>
      <c r="R2920" s="88"/>
    </row>
    <row r="2921" spans="1:19" s="8" customFormat="1" ht="17.25" customHeight="1">
      <c r="A2921" s="322">
        <v>3</v>
      </c>
      <c r="B2921" s="317" t="s">
        <v>468</v>
      </c>
      <c r="C2921" s="318"/>
      <c r="D2921" s="318"/>
      <c r="E2921" s="318"/>
      <c r="F2921" s="323"/>
      <c r="G2921" s="323"/>
      <c r="H2921" s="323"/>
      <c r="I2921" s="97" t="s">
        <v>466</v>
      </c>
      <c r="J2921" s="332">
        <v>285</v>
      </c>
      <c r="K2921" s="34" t="s">
        <v>44</v>
      </c>
      <c r="L2921" s="30"/>
      <c r="M2921" s="30"/>
      <c r="N2921" s="30"/>
      <c r="O2921" s="30">
        <f>O2922+O2923+O2924+O2925+O2926</f>
        <v>368.62599999999998</v>
      </c>
      <c r="P2921" s="30">
        <f>P2922+P2923+P2924+P2925+P2926</f>
        <v>266.22000000000003</v>
      </c>
      <c r="Q2921" s="30">
        <f t="shared" si="542"/>
        <v>634.846</v>
      </c>
      <c r="R2921" s="88"/>
      <c r="S2921" s="6"/>
    </row>
    <row r="2922" spans="1:19" ht="22.5">
      <c r="A2922" s="323"/>
      <c r="B2922" s="318"/>
      <c r="C2922" s="318"/>
      <c r="D2922" s="318"/>
      <c r="E2922" s="318"/>
      <c r="F2922" s="323"/>
      <c r="G2922" s="323"/>
      <c r="H2922" s="323"/>
      <c r="I2922" s="33" t="s">
        <v>181</v>
      </c>
      <c r="J2922" s="333"/>
      <c r="K2922" s="237" t="s">
        <v>11</v>
      </c>
      <c r="L2922" s="30"/>
      <c r="M2922" s="30"/>
      <c r="N2922" s="30"/>
      <c r="O2922" s="13">
        <v>108.113</v>
      </c>
      <c r="P2922" s="13"/>
      <c r="Q2922" s="13">
        <f t="shared" si="542"/>
        <v>108.113</v>
      </c>
      <c r="R2922" s="88"/>
    </row>
    <row r="2923" spans="1:19" ht="33.75">
      <c r="A2923" s="323"/>
      <c r="B2923" s="318"/>
      <c r="C2923" s="318"/>
      <c r="D2923" s="318"/>
      <c r="E2923" s="318"/>
      <c r="F2923" s="323"/>
      <c r="G2923" s="323"/>
      <c r="H2923" s="323"/>
      <c r="I2923" s="33" t="s">
        <v>301</v>
      </c>
      <c r="J2923" s="333"/>
      <c r="K2923" s="237" t="s">
        <v>56</v>
      </c>
      <c r="L2923" s="30"/>
      <c r="M2923" s="30"/>
      <c r="N2923" s="30"/>
      <c r="O2923" s="13">
        <v>0</v>
      </c>
      <c r="P2923" s="13"/>
      <c r="Q2923" s="13">
        <f t="shared" si="542"/>
        <v>0</v>
      </c>
      <c r="R2923" s="88"/>
    </row>
    <row r="2924" spans="1:19" ht="45">
      <c r="A2924" s="323"/>
      <c r="B2924" s="318"/>
      <c r="C2924" s="318"/>
      <c r="D2924" s="318"/>
      <c r="E2924" s="318"/>
      <c r="F2924" s="323"/>
      <c r="G2924" s="323"/>
      <c r="H2924" s="323"/>
      <c r="I2924" s="33" t="s">
        <v>18</v>
      </c>
      <c r="J2924" s="333"/>
      <c r="K2924" s="237" t="s">
        <v>17</v>
      </c>
      <c r="L2924" s="30"/>
      <c r="M2924" s="30"/>
      <c r="N2924" s="30"/>
      <c r="O2924" s="13">
        <v>1.345</v>
      </c>
      <c r="P2924" s="13"/>
      <c r="Q2924" s="13">
        <f t="shared" si="542"/>
        <v>1.345</v>
      </c>
      <c r="R2924" s="88"/>
    </row>
    <row r="2925" spans="1:19" ht="17.25" customHeight="1">
      <c r="A2925" s="323"/>
      <c r="B2925" s="318"/>
      <c r="C2925" s="318"/>
      <c r="D2925" s="318"/>
      <c r="E2925" s="318"/>
      <c r="F2925" s="323"/>
      <c r="G2925" s="323"/>
      <c r="H2925" s="323"/>
      <c r="I2925" s="33" t="s">
        <v>467</v>
      </c>
      <c r="J2925" s="333"/>
      <c r="K2925" s="237" t="s">
        <v>171</v>
      </c>
      <c r="L2925" s="30"/>
      <c r="M2925" s="30"/>
      <c r="N2925" s="30"/>
      <c r="O2925" s="13">
        <v>259.16800000000001</v>
      </c>
      <c r="P2925" s="13"/>
      <c r="Q2925" s="13">
        <f t="shared" si="542"/>
        <v>259.16800000000001</v>
      </c>
      <c r="R2925" s="88"/>
    </row>
    <row r="2926" spans="1:19" ht="17.25" customHeight="1">
      <c r="A2926" s="324"/>
      <c r="B2926" s="319"/>
      <c r="C2926" s="318"/>
      <c r="D2926" s="318"/>
      <c r="E2926" s="318"/>
      <c r="F2926" s="323"/>
      <c r="G2926" s="323"/>
      <c r="H2926" s="323"/>
      <c r="I2926" s="33" t="s">
        <v>455</v>
      </c>
      <c r="J2926" s="336"/>
      <c r="K2926" s="237" t="s">
        <v>12</v>
      </c>
      <c r="L2926" s="30"/>
      <c r="M2926" s="30"/>
      <c r="N2926" s="30"/>
      <c r="O2926" s="13">
        <v>0</v>
      </c>
      <c r="P2926" s="13">
        <v>266.22000000000003</v>
      </c>
      <c r="Q2926" s="13">
        <f t="shared" si="542"/>
        <v>266.22000000000003</v>
      </c>
      <c r="R2926" s="88"/>
    </row>
    <row r="2927" spans="1:19" s="8" customFormat="1" ht="10.5" customHeight="1">
      <c r="A2927" s="322">
        <v>4</v>
      </c>
      <c r="B2927" s="317" t="s">
        <v>469</v>
      </c>
      <c r="C2927" s="318"/>
      <c r="D2927" s="318"/>
      <c r="E2927" s="318"/>
      <c r="F2927" s="323"/>
      <c r="G2927" s="323"/>
      <c r="H2927" s="323"/>
      <c r="I2927" s="97" t="s">
        <v>466</v>
      </c>
      <c r="J2927" s="332">
        <v>285</v>
      </c>
      <c r="K2927" s="34" t="s">
        <v>44</v>
      </c>
      <c r="L2927" s="30"/>
      <c r="M2927" s="30"/>
      <c r="N2927" s="30"/>
      <c r="O2927" s="30">
        <f>O2928+O2929+O2930+O2931+O2932</f>
        <v>312.596</v>
      </c>
      <c r="P2927" s="30">
        <f>P2928+P2929+P2930+P2931+P2932</f>
        <v>185.66300000000001</v>
      </c>
      <c r="Q2927" s="30">
        <f t="shared" si="542"/>
        <v>498.25900000000001</v>
      </c>
      <c r="R2927" s="88"/>
      <c r="S2927" s="6"/>
    </row>
    <row r="2928" spans="1:19" ht="22.5">
      <c r="A2928" s="323"/>
      <c r="B2928" s="318"/>
      <c r="C2928" s="318"/>
      <c r="D2928" s="318"/>
      <c r="E2928" s="318"/>
      <c r="F2928" s="323"/>
      <c r="G2928" s="323"/>
      <c r="H2928" s="323"/>
      <c r="I2928" s="33" t="s">
        <v>181</v>
      </c>
      <c r="J2928" s="333"/>
      <c r="K2928" s="237" t="s">
        <v>11</v>
      </c>
      <c r="L2928" s="30"/>
      <c r="M2928" s="30"/>
      <c r="N2928" s="30"/>
      <c r="O2928" s="13">
        <v>87.742000000000004</v>
      </c>
      <c r="P2928" s="13"/>
      <c r="Q2928" s="13">
        <f t="shared" si="542"/>
        <v>87.742000000000004</v>
      </c>
      <c r="R2928" s="88"/>
    </row>
    <row r="2929" spans="1:19" ht="33.75">
      <c r="A2929" s="323"/>
      <c r="B2929" s="318"/>
      <c r="C2929" s="318"/>
      <c r="D2929" s="318"/>
      <c r="E2929" s="318"/>
      <c r="F2929" s="323"/>
      <c r="G2929" s="323"/>
      <c r="H2929" s="323"/>
      <c r="I2929" s="33" t="s">
        <v>301</v>
      </c>
      <c r="J2929" s="333"/>
      <c r="K2929" s="237" t="s">
        <v>56</v>
      </c>
      <c r="L2929" s="30"/>
      <c r="M2929" s="30"/>
      <c r="N2929" s="30"/>
      <c r="O2929" s="13">
        <v>0</v>
      </c>
      <c r="P2929" s="13"/>
      <c r="Q2929" s="13">
        <f t="shared" si="542"/>
        <v>0</v>
      </c>
      <c r="R2929" s="88"/>
    </row>
    <row r="2930" spans="1:19" ht="45">
      <c r="A2930" s="323"/>
      <c r="B2930" s="318"/>
      <c r="C2930" s="318"/>
      <c r="D2930" s="318"/>
      <c r="E2930" s="318"/>
      <c r="F2930" s="323"/>
      <c r="G2930" s="323"/>
      <c r="H2930" s="323"/>
      <c r="I2930" s="33" t="s">
        <v>18</v>
      </c>
      <c r="J2930" s="333"/>
      <c r="K2930" s="237" t="s">
        <v>17</v>
      </c>
      <c r="L2930" s="30"/>
      <c r="M2930" s="30"/>
      <c r="N2930" s="30"/>
      <c r="O2930" s="13">
        <v>3.1429999999999998</v>
      </c>
      <c r="P2930" s="13"/>
      <c r="Q2930" s="13">
        <f t="shared" si="542"/>
        <v>3.1429999999999998</v>
      </c>
      <c r="R2930" s="88"/>
    </row>
    <row r="2931" spans="1:19" ht="33.75">
      <c r="A2931" s="323"/>
      <c r="B2931" s="318"/>
      <c r="C2931" s="318"/>
      <c r="D2931" s="318"/>
      <c r="E2931" s="318"/>
      <c r="F2931" s="323"/>
      <c r="G2931" s="323"/>
      <c r="H2931" s="323"/>
      <c r="I2931" s="33" t="s">
        <v>467</v>
      </c>
      <c r="J2931" s="333"/>
      <c r="K2931" s="237" t="s">
        <v>171</v>
      </c>
      <c r="L2931" s="30"/>
      <c r="M2931" s="30"/>
      <c r="N2931" s="30"/>
      <c r="O2931" s="13">
        <v>221.71100000000001</v>
      </c>
      <c r="P2931" s="13"/>
      <c r="Q2931" s="13">
        <f t="shared" si="542"/>
        <v>221.71100000000001</v>
      </c>
      <c r="R2931" s="88"/>
    </row>
    <row r="2932" spans="1:19">
      <c r="A2932" s="324"/>
      <c r="B2932" s="319"/>
      <c r="C2932" s="318"/>
      <c r="D2932" s="318"/>
      <c r="E2932" s="318"/>
      <c r="F2932" s="323"/>
      <c r="G2932" s="323"/>
      <c r="H2932" s="323"/>
      <c r="I2932" s="33" t="s">
        <v>455</v>
      </c>
      <c r="J2932" s="336"/>
      <c r="K2932" s="237" t="s">
        <v>12</v>
      </c>
      <c r="L2932" s="30"/>
      <c r="M2932" s="30"/>
      <c r="N2932" s="30"/>
      <c r="O2932" s="13">
        <v>0</v>
      </c>
      <c r="P2932" s="13">
        <v>185.66300000000001</v>
      </c>
      <c r="Q2932" s="13">
        <f t="shared" si="542"/>
        <v>185.66300000000001</v>
      </c>
      <c r="R2932" s="88"/>
    </row>
    <row r="2933" spans="1:19" s="8" customFormat="1" ht="18.75" customHeight="1">
      <c r="A2933" s="322">
        <v>5</v>
      </c>
      <c r="B2933" s="317" t="s">
        <v>470</v>
      </c>
      <c r="C2933" s="318"/>
      <c r="D2933" s="318"/>
      <c r="E2933" s="318"/>
      <c r="F2933" s="323"/>
      <c r="G2933" s="323"/>
      <c r="H2933" s="323"/>
      <c r="I2933" s="97" t="s">
        <v>466</v>
      </c>
      <c r="J2933" s="332">
        <v>285</v>
      </c>
      <c r="K2933" s="34" t="s">
        <v>44</v>
      </c>
      <c r="L2933" s="30"/>
      <c r="M2933" s="30"/>
      <c r="N2933" s="30"/>
      <c r="O2933" s="30">
        <f>O2934+O2935+O2936+O2937+O2938</f>
        <v>494.33799999999997</v>
      </c>
      <c r="P2933" s="30">
        <f>P2934+P2935+P2936+P2937+P2938</f>
        <v>287.28100000000001</v>
      </c>
      <c r="Q2933" s="30">
        <f t="shared" si="542"/>
        <v>781.61899999999991</v>
      </c>
      <c r="R2933" s="88"/>
      <c r="S2933" s="6"/>
    </row>
    <row r="2934" spans="1:19" ht="22.5">
      <c r="A2934" s="323"/>
      <c r="B2934" s="318"/>
      <c r="C2934" s="318"/>
      <c r="D2934" s="318"/>
      <c r="E2934" s="318"/>
      <c r="F2934" s="323"/>
      <c r="G2934" s="323"/>
      <c r="H2934" s="323"/>
      <c r="I2934" s="33" t="s">
        <v>181</v>
      </c>
      <c r="J2934" s="333"/>
      <c r="K2934" s="237" t="s">
        <v>11</v>
      </c>
      <c r="L2934" s="30"/>
      <c r="M2934" s="30"/>
      <c r="N2934" s="30"/>
      <c r="O2934" s="13">
        <v>135.68299999999999</v>
      </c>
      <c r="P2934" s="13"/>
      <c r="Q2934" s="13">
        <f t="shared" si="542"/>
        <v>135.68299999999999</v>
      </c>
      <c r="R2934" s="88"/>
    </row>
    <row r="2935" spans="1:19" ht="33.75">
      <c r="A2935" s="323"/>
      <c r="B2935" s="318"/>
      <c r="C2935" s="318"/>
      <c r="D2935" s="318"/>
      <c r="E2935" s="318"/>
      <c r="F2935" s="323"/>
      <c r="G2935" s="323"/>
      <c r="H2935" s="323"/>
      <c r="I2935" s="33" t="s">
        <v>301</v>
      </c>
      <c r="J2935" s="333"/>
      <c r="K2935" s="237" t="s">
        <v>56</v>
      </c>
      <c r="L2935" s="30"/>
      <c r="M2935" s="30"/>
      <c r="N2935" s="30"/>
      <c r="O2935" s="13">
        <v>0</v>
      </c>
      <c r="P2935" s="13"/>
      <c r="Q2935" s="13">
        <f t="shared" si="542"/>
        <v>0</v>
      </c>
      <c r="R2935" s="88"/>
    </row>
    <row r="2936" spans="1:19" ht="45">
      <c r="A2936" s="323"/>
      <c r="B2936" s="318"/>
      <c r="C2936" s="318"/>
      <c r="D2936" s="318"/>
      <c r="E2936" s="318"/>
      <c r="F2936" s="323"/>
      <c r="G2936" s="323"/>
      <c r="H2936" s="323"/>
      <c r="I2936" s="33" t="s">
        <v>18</v>
      </c>
      <c r="J2936" s="333"/>
      <c r="K2936" s="237" t="s">
        <v>17</v>
      </c>
      <c r="L2936" s="30"/>
      <c r="M2936" s="30"/>
      <c r="N2936" s="30"/>
      <c r="O2936" s="13">
        <v>3.1579999999999999</v>
      </c>
      <c r="P2936" s="13"/>
      <c r="Q2936" s="13">
        <f t="shared" si="542"/>
        <v>3.1579999999999999</v>
      </c>
      <c r="R2936" s="88"/>
    </row>
    <row r="2937" spans="1:19" ht="33.75">
      <c r="A2937" s="323"/>
      <c r="B2937" s="318"/>
      <c r="C2937" s="318"/>
      <c r="D2937" s="318"/>
      <c r="E2937" s="318"/>
      <c r="F2937" s="323"/>
      <c r="G2937" s="323"/>
      <c r="H2937" s="323"/>
      <c r="I2937" s="33" t="s">
        <v>467</v>
      </c>
      <c r="J2937" s="333"/>
      <c r="K2937" s="237" t="s">
        <v>171</v>
      </c>
      <c r="L2937" s="30"/>
      <c r="M2937" s="30"/>
      <c r="N2937" s="30"/>
      <c r="O2937" s="13">
        <v>355.49700000000001</v>
      </c>
      <c r="P2937" s="13"/>
      <c r="Q2937" s="13">
        <f t="shared" si="542"/>
        <v>355.49700000000001</v>
      </c>
      <c r="R2937" s="88"/>
    </row>
    <row r="2938" spans="1:19">
      <c r="A2938" s="324"/>
      <c r="B2938" s="319"/>
      <c r="C2938" s="318"/>
      <c r="D2938" s="318"/>
      <c r="E2938" s="318"/>
      <c r="F2938" s="323"/>
      <c r="G2938" s="323"/>
      <c r="H2938" s="323"/>
      <c r="I2938" s="33" t="s">
        <v>455</v>
      </c>
      <c r="J2938" s="336"/>
      <c r="K2938" s="237" t="s">
        <v>12</v>
      </c>
      <c r="L2938" s="30"/>
      <c r="M2938" s="30"/>
      <c r="N2938" s="30"/>
      <c r="O2938" s="13">
        <v>0</v>
      </c>
      <c r="P2938" s="13">
        <v>287.28100000000001</v>
      </c>
      <c r="Q2938" s="13">
        <f t="shared" si="542"/>
        <v>287.28100000000001</v>
      </c>
      <c r="R2938" s="88"/>
    </row>
    <row r="2939" spans="1:19" s="8" customFormat="1" ht="20.25" customHeight="1">
      <c r="A2939" s="322">
        <v>6</v>
      </c>
      <c r="B2939" s="317" t="s">
        <v>471</v>
      </c>
      <c r="C2939" s="318"/>
      <c r="D2939" s="318"/>
      <c r="E2939" s="318"/>
      <c r="F2939" s="323"/>
      <c r="G2939" s="323"/>
      <c r="H2939" s="323"/>
      <c r="I2939" s="97" t="s">
        <v>466</v>
      </c>
      <c r="J2939" s="332">
        <v>285</v>
      </c>
      <c r="K2939" s="34" t="s">
        <v>44</v>
      </c>
      <c r="L2939" s="30"/>
      <c r="M2939" s="30"/>
      <c r="N2939" s="30"/>
      <c r="O2939" s="30">
        <f>O2940+O2941+O2942+O2943+O2944</f>
        <v>347.416</v>
      </c>
      <c r="P2939" s="30">
        <f>P2940+P2941+P2942+P2943+P2944</f>
        <v>231.24590000000001</v>
      </c>
      <c r="Q2939" s="30">
        <f t="shared" si="542"/>
        <v>578.66190000000006</v>
      </c>
      <c r="R2939" s="88"/>
      <c r="S2939" s="6"/>
    </row>
    <row r="2940" spans="1:19" ht="22.5">
      <c r="A2940" s="323"/>
      <c r="B2940" s="318"/>
      <c r="C2940" s="318"/>
      <c r="D2940" s="318"/>
      <c r="E2940" s="318"/>
      <c r="F2940" s="323"/>
      <c r="G2940" s="323"/>
      <c r="H2940" s="323"/>
      <c r="I2940" s="33" t="s">
        <v>181</v>
      </c>
      <c r="J2940" s="333"/>
      <c r="K2940" s="237" t="s">
        <v>11</v>
      </c>
      <c r="L2940" s="30"/>
      <c r="M2940" s="30"/>
      <c r="N2940" s="30"/>
      <c r="O2940" s="13">
        <v>88.138999999999996</v>
      </c>
      <c r="P2940" s="13"/>
      <c r="Q2940" s="13">
        <f t="shared" si="542"/>
        <v>88.138999999999996</v>
      </c>
      <c r="R2940" s="88"/>
    </row>
    <row r="2941" spans="1:19" ht="33.75">
      <c r="A2941" s="323"/>
      <c r="B2941" s="318"/>
      <c r="C2941" s="318"/>
      <c r="D2941" s="318"/>
      <c r="E2941" s="318"/>
      <c r="F2941" s="323"/>
      <c r="G2941" s="323"/>
      <c r="H2941" s="323"/>
      <c r="I2941" s="33" t="s">
        <v>301</v>
      </c>
      <c r="J2941" s="333"/>
      <c r="K2941" s="237" t="s">
        <v>56</v>
      </c>
      <c r="L2941" s="30"/>
      <c r="M2941" s="30"/>
      <c r="N2941" s="30"/>
      <c r="O2941" s="13">
        <v>0</v>
      </c>
      <c r="P2941" s="13"/>
      <c r="Q2941" s="13">
        <f t="shared" si="542"/>
        <v>0</v>
      </c>
      <c r="R2941" s="88"/>
    </row>
    <row r="2942" spans="1:19" ht="45">
      <c r="A2942" s="323"/>
      <c r="B2942" s="318"/>
      <c r="C2942" s="318"/>
      <c r="D2942" s="318"/>
      <c r="E2942" s="318"/>
      <c r="F2942" s="323"/>
      <c r="G2942" s="323"/>
      <c r="H2942" s="323"/>
      <c r="I2942" s="33" t="s">
        <v>18</v>
      </c>
      <c r="J2942" s="333"/>
      <c r="K2942" s="237" t="s">
        <v>17</v>
      </c>
      <c r="L2942" s="30"/>
      <c r="M2942" s="30"/>
      <c r="N2942" s="30"/>
      <c r="O2942" s="13">
        <v>1.113</v>
      </c>
      <c r="P2942" s="13"/>
      <c r="Q2942" s="13">
        <f t="shared" si="542"/>
        <v>1.113</v>
      </c>
      <c r="R2942" s="88"/>
    </row>
    <row r="2943" spans="1:19" ht="33.75">
      <c r="A2943" s="323"/>
      <c r="B2943" s="318"/>
      <c r="C2943" s="318"/>
      <c r="D2943" s="318"/>
      <c r="E2943" s="318"/>
      <c r="F2943" s="323"/>
      <c r="G2943" s="323"/>
      <c r="H2943" s="323"/>
      <c r="I2943" s="33" t="s">
        <v>467</v>
      </c>
      <c r="J2943" s="333"/>
      <c r="K2943" s="237" t="s">
        <v>171</v>
      </c>
      <c r="L2943" s="30"/>
      <c r="M2943" s="30"/>
      <c r="N2943" s="30"/>
      <c r="O2943" s="13">
        <v>258.16399999999999</v>
      </c>
      <c r="P2943" s="13"/>
      <c r="Q2943" s="13">
        <f t="shared" si="542"/>
        <v>258.16399999999999</v>
      </c>
      <c r="R2943" s="88"/>
    </row>
    <row r="2944" spans="1:19">
      <c r="A2944" s="324"/>
      <c r="B2944" s="319"/>
      <c r="C2944" s="318"/>
      <c r="D2944" s="318"/>
      <c r="E2944" s="318"/>
      <c r="F2944" s="323"/>
      <c r="G2944" s="323"/>
      <c r="H2944" s="323"/>
      <c r="I2944" s="33" t="s">
        <v>455</v>
      </c>
      <c r="J2944" s="336"/>
      <c r="K2944" s="237" t="s">
        <v>12</v>
      </c>
      <c r="L2944" s="30"/>
      <c r="M2944" s="30"/>
      <c r="N2944" s="30"/>
      <c r="O2944" s="13">
        <v>0</v>
      </c>
      <c r="P2944" s="13">
        <v>231.24590000000001</v>
      </c>
      <c r="Q2944" s="13">
        <f t="shared" si="542"/>
        <v>231.24590000000001</v>
      </c>
      <c r="R2944" s="88"/>
    </row>
    <row r="2945" spans="1:19" s="8" customFormat="1" ht="22.5" customHeight="1">
      <c r="A2945" s="322">
        <v>7</v>
      </c>
      <c r="B2945" s="317" t="s">
        <v>472</v>
      </c>
      <c r="C2945" s="318"/>
      <c r="D2945" s="318"/>
      <c r="E2945" s="318"/>
      <c r="F2945" s="323"/>
      <c r="G2945" s="323"/>
      <c r="H2945" s="323"/>
      <c r="I2945" s="97" t="s">
        <v>466</v>
      </c>
      <c r="J2945" s="332">
        <v>285</v>
      </c>
      <c r="K2945" s="34" t="s">
        <v>44</v>
      </c>
      <c r="L2945" s="30"/>
      <c r="M2945" s="30"/>
      <c r="N2945" s="30"/>
      <c r="O2945" s="30">
        <f>O2946+O2947+O2948+O2949+O2950</f>
        <v>124.536</v>
      </c>
      <c r="P2945" s="30">
        <f>P2946+P2947+P2948+P2949+P2950</f>
        <v>111.081</v>
      </c>
      <c r="Q2945" s="30">
        <f t="shared" si="542"/>
        <v>235.61700000000002</v>
      </c>
      <c r="R2945" s="88"/>
      <c r="S2945" s="6"/>
    </row>
    <row r="2946" spans="1:19" ht="22.5">
      <c r="A2946" s="323"/>
      <c r="B2946" s="318"/>
      <c r="C2946" s="318"/>
      <c r="D2946" s="318"/>
      <c r="E2946" s="318"/>
      <c r="F2946" s="323"/>
      <c r="G2946" s="323"/>
      <c r="H2946" s="323"/>
      <c r="I2946" s="33" t="s">
        <v>181</v>
      </c>
      <c r="J2946" s="333"/>
      <c r="K2946" s="237" t="s">
        <v>11</v>
      </c>
      <c r="L2946" s="30"/>
      <c r="M2946" s="30"/>
      <c r="N2946" s="30"/>
      <c r="O2946" s="13">
        <v>26.247</v>
      </c>
      <c r="P2946" s="13"/>
      <c r="Q2946" s="13">
        <f t="shared" si="542"/>
        <v>26.247</v>
      </c>
      <c r="R2946" s="88"/>
    </row>
    <row r="2947" spans="1:19" ht="33.75">
      <c r="A2947" s="323"/>
      <c r="B2947" s="318"/>
      <c r="C2947" s="318"/>
      <c r="D2947" s="318"/>
      <c r="E2947" s="318"/>
      <c r="F2947" s="323"/>
      <c r="G2947" s="323"/>
      <c r="H2947" s="323"/>
      <c r="I2947" s="33" t="s">
        <v>301</v>
      </c>
      <c r="J2947" s="333"/>
      <c r="K2947" s="237" t="s">
        <v>56</v>
      </c>
      <c r="L2947" s="30"/>
      <c r="M2947" s="30"/>
      <c r="N2947" s="30"/>
      <c r="O2947" s="13">
        <v>0</v>
      </c>
      <c r="P2947" s="13"/>
      <c r="Q2947" s="13">
        <f t="shared" si="542"/>
        <v>0</v>
      </c>
      <c r="R2947" s="88"/>
    </row>
    <row r="2948" spans="1:19" ht="45">
      <c r="A2948" s="323"/>
      <c r="B2948" s="318"/>
      <c r="C2948" s="318"/>
      <c r="D2948" s="318"/>
      <c r="E2948" s="318"/>
      <c r="F2948" s="323"/>
      <c r="G2948" s="323"/>
      <c r="H2948" s="323"/>
      <c r="I2948" s="33" t="s">
        <v>18</v>
      </c>
      <c r="J2948" s="333"/>
      <c r="K2948" s="237" t="s">
        <v>17</v>
      </c>
      <c r="L2948" s="30"/>
      <c r="M2948" s="30"/>
      <c r="N2948" s="30"/>
      <c r="O2948" s="13">
        <v>0.82499999999999996</v>
      </c>
      <c r="P2948" s="13"/>
      <c r="Q2948" s="13">
        <f t="shared" si="542"/>
        <v>0.82499999999999996</v>
      </c>
      <c r="R2948" s="88"/>
    </row>
    <row r="2949" spans="1:19" ht="33.75">
      <c r="A2949" s="323"/>
      <c r="B2949" s="318"/>
      <c r="C2949" s="318"/>
      <c r="D2949" s="318"/>
      <c r="E2949" s="318"/>
      <c r="F2949" s="323"/>
      <c r="G2949" s="323"/>
      <c r="H2949" s="323"/>
      <c r="I2949" s="33" t="s">
        <v>467</v>
      </c>
      <c r="J2949" s="333"/>
      <c r="K2949" s="237" t="s">
        <v>171</v>
      </c>
      <c r="L2949" s="30"/>
      <c r="M2949" s="30"/>
      <c r="N2949" s="30"/>
      <c r="O2949" s="13">
        <v>97.463999999999999</v>
      </c>
      <c r="P2949" s="13"/>
      <c r="Q2949" s="13">
        <f t="shared" si="542"/>
        <v>97.463999999999999</v>
      </c>
      <c r="R2949" s="88"/>
    </row>
    <row r="2950" spans="1:19">
      <c r="A2950" s="324"/>
      <c r="B2950" s="319"/>
      <c r="C2950" s="318"/>
      <c r="D2950" s="318"/>
      <c r="E2950" s="318"/>
      <c r="F2950" s="323"/>
      <c r="G2950" s="323"/>
      <c r="H2950" s="323"/>
      <c r="I2950" s="33" t="s">
        <v>455</v>
      </c>
      <c r="J2950" s="336"/>
      <c r="K2950" s="237" t="s">
        <v>12</v>
      </c>
      <c r="L2950" s="30"/>
      <c r="M2950" s="30"/>
      <c r="N2950" s="30"/>
      <c r="O2950" s="13">
        <v>0</v>
      </c>
      <c r="P2950" s="13">
        <v>111.081</v>
      </c>
      <c r="Q2950" s="13">
        <f t="shared" si="542"/>
        <v>111.081</v>
      </c>
      <c r="R2950" s="88"/>
    </row>
    <row r="2951" spans="1:19" s="8" customFormat="1" ht="21" customHeight="1">
      <c r="A2951" s="322">
        <v>8</v>
      </c>
      <c r="B2951" s="317" t="s">
        <v>473</v>
      </c>
      <c r="C2951" s="318"/>
      <c r="D2951" s="318"/>
      <c r="E2951" s="318"/>
      <c r="F2951" s="323"/>
      <c r="G2951" s="323"/>
      <c r="H2951" s="323"/>
      <c r="I2951" s="97" t="s">
        <v>466</v>
      </c>
      <c r="J2951" s="332">
        <v>285</v>
      </c>
      <c r="K2951" s="34" t="s">
        <v>44</v>
      </c>
      <c r="L2951" s="30"/>
      <c r="M2951" s="30"/>
      <c r="N2951" s="30"/>
      <c r="O2951" s="30">
        <f>O2952+O2953+O2954+O2955+O2956</f>
        <v>250.56389999999999</v>
      </c>
      <c r="P2951" s="30">
        <f>P2952+P2953+P2954+P2955+P2956</f>
        <v>279.20100000000002</v>
      </c>
      <c r="Q2951" s="30">
        <f t="shared" ref="Q2951:Q3014" si="543">P2951+O2951</f>
        <v>529.76490000000001</v>
      </c>
      <c r="R2951" s="88"/>
      <c r="S2951" s="6"/>
    </row>
    <row r="2952" spans="1:19" ht="22.5">
      <c r="A2952" s="323"/>
      <c r="B2952" s="318"/>
      <c r="C2952" s="318"/>
      <c r="D2952" s="318"/>
      <c r="E2952" s="318"/>
      <c r="F2952" s="323"/>
      <c r="G2952" s="323"/>
      <c r="H2952" s="323"/>
      <c r="I2952" s="33" t="s">
        <v>181</v>
      </c>
      <c r="J2952" s="333"/>
      <c r="K2952" s="237" t="s">
        <v>11</v>
      </c>
      <c r="L2952" s="30"/>
      <c r="M2952" s="30"/>
      <c r="N2952" s="30"/>
      <c r="O2952" s="13">
        <v>31.218499999999999</v>
      </c>
      <c r="P2952" s="13"/>
      <c r="Q2952" s="13">
        <f t="shared" si="543"/>
        <v>31.218499999999999</v>
      </c>
      <c r="R2952" s="88"/>
    </row>
    <row r="2953" spans="1:19" ht="33.75">
      <c r="A2953" s="323"/>
      <c r="B2953" s="318"/>
      <c r="C2953" s="318"/>
      <c r="D2953" s="318"/>
      <c r="E2953" s="318"/>
      <c r="F2953" s="323"/>
      <c r="G2953" s="323"/>
      <c r="H2953" s="323"/>
      <c r="I2953" s="33" t="s">
        <v>301</v>
      </c>
      <c r="J2953" s="333"/>
      <c r="K2953" s="237" t="s">
        <v>56</v>
      </c>
      <c r="L2953" s="30"/>
      <c r="M2953" s="30"/>
      <c r="N2953" s="30"/>
      <c r="O2953" s="13">
        <v>0</v>
      </c>
      <c r="P2953" s="13"/>
      <c r="Q2953" s="13">
        <f t="shared" si="543"/>
        <v>0</v>
      </c>
      <c r="R2953" s="88"/>
    </row>
    <row r="2954" spans="1:19" ht="45">
      <c r="A2954" s="323"/>
      <c r="B2954" s="318"/>
      <c r="C2954" s="318"/>
      <c r="D2954" s="318"/>
      <c r="E2954" s="318"/>
      <c r="F2954" s="323"/>
      <c r="G2954" s="323"/>
      <c r="H2954" s="323"/>
      <c r="I2954" s="33" t="s">
        <v>18</v>
      </c>
      <c r="J2954" s="333"/>
      <c r="K2954" s="237" t="s">
        <v>17</v>
      </c>
      <c r="L2954" s="30"/>
      <c r="M2954" s="30"/>
      <c r="N2954" s="30"/>
      <c r="O2954" s="13">
        <v>6.8064</v>
      </c>
      <c r="P2954" s="13"/>
      <c r="Q2954" s="13">
        <f t="shared" si="543"/>
        <v>6.8064</v>
      </c>
      <c r="R2954" s="88"/>
    </row>
    <row r="2955" spans="1:19" ht="33.75">
      <c r="A2955" s="323"/>
      <c r="B2955" s="318"/>
      <c r="C2955" s="318"/>
      <c r="D2955" s="318"/>
      <c r="E2955" s="318"/>
      <c r="F2955" s="323"/>
      <c r="G2955" s="323"/>
      <c r="H2955" s="323"/>
      <c r="I2955" s="33" t="s">
        <v>467</v>
      </c>
      <c r="J2955" s="333"/>
      <c r="K2955" s="237" t="s">
        <v>171</v>
      </c>
      <c r="L2955" s="30"/>
      <c r="M2955" s="30"/>
      <c r="N2955" s="30"/>
      <c r="O2955" s="13">
        <v>212.53899999999999</v>
      </c>
      <c r="P2955" s="13"/>
      <c r="Q2955" s="13">
        <f t="shared" si="543"/>
        <v>212.53899999999999</v>
      </c>
      <c r="R2955" s="88"/>
    </row>
    <row r="2956" spans="1:19">
      <c r="A2956" s="324"/>
      <c r="B2956" s="319"/>
      <c r="C2956" s="318"/>
      <c r="D2956" s="318"/>
      <c r="E2956" s="318"/>
      <c r="F2956" s="323"/>
      <c r="G2956" s="323"/>
      <c r="H2956" s="323"/>
      <c r="I2956" s="33" t="s">
        <v>455</v>
      </c>
      <c r="J2956" s="336"/>
      <c r="K2956" s="237" t="s">
        <v>12</v>
      </c>
      <c r="L2956" s="30"/>
      <c r="M2956" s="30"/>
      <c r="N2956" s="30"/>
      <c r="O2956" s="13">
        <v>0</v>
      </c>
      <c r="P2956" s="13">
        <v>279.20100000000002</v>
      </c>
      <c r="Q2956" s="13">
        <f t="shared" si="543"/>
        <v>279.20100000000002</v>
      </c>
      <c r="R2956" s="88"/>
    </row>
    <row r="2957" spans="1:19" s="8" customFormat="1" ht="23.25" customHeight="1">
      <c r="A2957" s="322">
        <v>9</v>
      </c>
      <c r="B2957" s="317" t="s">
        <v>474</v>
      </c>
      <c r="C2957" s="318"/>
      <c r="D2957" s="318"/>
      <c r="E2957" s="318"/>
      <c r="F2957" s="323"/>
      <c r="G2957" s="323"/>
      <c r="H2957" s="323"/>
      <c r="I2957" s="97" t="s">
        <v>466</v>
      </c>
      <c r="J2957" s="332">
        <v>285</v>
      </c>
      <c r="K2957" s="34" t="s">
        <v>44</v>
      </c>
      <c r="L2957" s="30"/>
      <c r="M2957" s="30"/>
      <c r="N2957" s="30"/>
      <c r="O2957" s="30">
        <f>O2958+O2959+O2960+O2961+O2962+O2963</f>
        <v>455.98300000000006</v>
      </c>
      <c r="P2957" s="30">
        <f>P2958+P2959+P2960+P2961+P2962+P2963</f>
        <v>218.00899999999999</v>
      </c>
      <c r="Q2957" s="30">
        <f t="shared" si="543"/>
        <v>673.99200000000008</v>
      </c>
      <c r="R2957" s="88"/>
      <c r="S2957" s="6"/>
    </row>
    <row r="2958" spans="1:19" ht="22.5">
      <c r="A2958" s="323"/>
      <c r="B2958" s="318"/>
      <c r="C2958" s="318"/>
      <c r="D2958" s="318"/>
      <c r="E2958" s="318"/>
      <c r="F2958" s="323"/>
      <c r="G2958" s="323"/>
      <c r="H2958" s="323"/>
      <c r="I2958" s="33" t="s">
        <v>181</v>
      </c>
      <c r="J2958" s="333"/>
      <c r="K2958" s="237" t="s">
        <v>11</v>
      </c>
      <c r="L2958" s="30"/>
      <c r="M2958" s="30"/>
      <c r="N2958" s="30"/>
      <c r="O2958" s="13">
        <v>95.453000000000003</v>
      </c>
      <c r="P2958" s="13"/>
      <c r="Q2958" s="13">
        <f t="shared" si="543"/>
        <v>95.453000000000003</v>
      </c>
      <c r="R2958" s="88"/>
    </row>
    <row r="2959" spans="1:19" ht="33.75">
      <c r="A2959" s="323"/>
      <c r="B2959" s="318"/>
      <c r="C2959" s="318"/>
      <c r="D2959" s="318"/>
      <c r="E2959" s="318"/>
      <c r="F2959" s="323"/>
      <c r="G2959" s="323"/>
      <c r="H2959" s="323"/>
      <c r="I2959" s="33" t="s">
        <v>301</v>
      </c>
      <c r="J2959" s="333"/>
      <c r="K2959" s="237" t="s">
        <v>56</v>
      </c>
      <c r="L2959" s="30"/>
      <c r="M2959" s="30"/>
      <c r="N2959" s="30"/>
      <c r="O2959" s="13">
        <v>0</v>
      </c>
      <c r="P2959" s="13"/>
      <c r="Q2959" s="13">
        <f t="shared" si="543"/>
        <v>0</v>
      </c>
      <c r="R2959" s="88"/>
    </row>
    <row r="2960" spans="1:19" ht="45">
      <c r="A2960" s="323"/>
      <c r="B2960" s="318"/>
      <c r="C2960" s="318"/>
      <c r="D2960" s="318"/>
      <c r="E2960" s="318"/>
      <c r="F2960" s="323"/>
      <c r="G2960" s="323"/>
      <c r="H2960" s="323"/>
      <c r="I2960" s="33" t="s">
        <v>18</v>
      </c>
      <c r="J2960" s="333"/>
      <c r="K2960" s="237" t="s">
        <v>17</v>
      </c>
      <c r="L2960" s="30"/>
      <c r="M2960" s="30"/>
      <c r="N2960" s="30"/>
      <c r="O2960" s="13">
        <v>5.0670000000000002</v>
      </c>
      <c r="P2960" s="13"/>
      <c r="Q2960" s="13">
        <f t="shared" si="543"/>
        <v>5.0670000000000002</v>
      </c>
      <c r="R2960" s="88"/>
    </row>
    <row r="2961" spans="1:19" ht="33.75">
      <c r="A2961" s="323"/>
      <c r="B2961" s="318"/>
      <c r="C2961" s="318"/>
      <c r="D2961" s="318"/>
      <c r="E2961" s="318"/>
      <c r="F2961" s="323"/>
      <c r="G2961" s="323"/>
      <c r="H2961" s="323"/>
      <c r="I2961" s="33" t="s">
        <v>467</v>
      </c>
      <c r="J2961" s="333"/>
      <c r="K2961" s="237" t="s">
        <v>171</v>
      </c>
      <c r="L2961" s="30"/>
      <c r="M2961" s="30"/>
      <c r="N2961" s="30"/>
      <c r="O2961" s="13">
        <v>280.733</v>
      </c>
      <c r="P2961" s="13"/>
      <c r="Q2961" s="13">
        <f t="shared" si="543"/>
        <v>280.733</v>
      </c>
      <c r="R2961" s="88"/>
    </row>
    <row r="2962" spans="1:19">
      <c r="A2962" s="323"/>
      <c r="B2962" s="318"/>
      <c r="C2962" s="318"/>
      <c r="D2962" s="318"/>
      <c r="E2962" s="318"/>
      <c r="F2962" s="323"/>
      <c r="G2962" s="323"/>
      <c r="H2962" s="323"/>
      <c r="I2962" s="33" t="s">
        <v>455</v>
      </c>
      <c r="J2962" s="333"/>
      <c r="K2962" s="237" t="s">
        <v>12</v>
      </c>
      <c r="L2962" s="30"/>
      <c r="M2962" s="30"/>
      <c r="N2962" s="30"/>
      <c r="O2962" s="13">
        <v>0</v>
      </c>
      <c r="P2962" s="13">
        <v>218.00899999999999</v>
      </c>
      <c r="Q2962" s="13">
        <f t="shared" si="543"/>
        <v>218.00899999999999</v>
      </c>
      <c r="R2962" s="88"/>
    </row>
    <row r="2963" spans="1:19" ht="33.75">
      <c r="A2963" s="324"/>
      <c r="B2963" s="319"/>
      <c r="C2963" s="318"/>
      <c r="D2963" s="318"/>
      <c r="E2963" s="318"/>
      <c r="F2963" s="323"/>
      <c r="G2963" s="323"/>
      <c r="H2963" s="323"/>
      <c r="I2963" s="33" t="s">
        <v>467</v>
      </c>
      <c r="J2963" s="336"/>
      <c r="K2963" s="237" t="s">
        <v>91</v>
      </c>
      <c r="L2963" s="30"/>
      <c r="M2963" s="30"/>
      <c r="N2963" s="30"/>
      <c r="O2963" s="13">
        <v>74.73</v>
      </c>
      <c r="P2963" s="13"/>
      <c r="Q2963" s="13">
        <f t="shared" si="543"/>
        <v>74.73</v>
      </c>
      <c r="R2963" s="88"/>
    </row>
    <row r="2964" spans="1:19" s="8" customFormat="1" ht="21" customHeight="1">
      <c r="A2964" s="322">
        <v>10</v>
      </c>
      <c r="B2964" s="317" t="s">
        <v>475</v>
      </c>
      <c r="C2964" s="318"/>
      <c r="D2964" s="318"/>
      <c r="E2964" s="318"/>
      <c r="F2964" s="323"/>
      <c r="G2964" s="323"/>
      <c r="H2964" s="323"/>
      <c r="I2964" s="97" t="s">
        <v>466</v>
      </c>
      <c r="J2964" s="332">
        <v>285</v>
      </c>
      <c r="K2964" s="34" t="s">
        <v>44</v>
      </c>
      <c r="L2964" s="30"/>
      <c r="M2964" s="30"/>
      <c r="N2964" s="30"/>
      <c r="O2964" s="30">
        <f>O2965+O2966+O2967+O2968+O2969</f>
        <v>250.56389999999999</v>
      </c>
      <c r="P2964" s="30">
        <f>P2965+P2966+P2967+P2968+P2969</f>
        <v>279.20100000000002</v>
      </c>
      <c r="Q2964" s="30">
        <f t="shared" si="543"/>
        <v>529.76490000000001</v>
      </c>
      <c r="R2964" s="88"/>
      <c r="S2964" s="6"/>
    </row>
    <row r="2965" spans="1:19" ht="22.5">
      <c r="A2965" s="323"/>
      <c r="B2965" s="318"/>
      <c r="C2965" s="318"/>
      <c r="D2965" s="318"/>
      <c r="E2965" s="318"/>
      <c r="F2965" s="323"/>
      <c r="G2965" s="323"/>
      <c r="H2965" s="323"/>
      <c r="I2965" s="33" t="s">
        <v>181</v>
      </c>
      <c r="J2965" s="333"/>
      <c r="K2965" s="237" t="s">
        <v>11</v>
      </c>
      <c r="L2965" s="30"/>
      <c r="M2965" s="30"/>
      <c r="N2965" s="30"/>
      <c r="O2965" s="13">
        <v>31.218499999999999</v>
      </c>
      <c r="P2965" s="13"/>
      <c r="Q2965" s="13">
        <f t="shared" si="543"/>
        <v>31.218499999999999</v>
      </c>
      <c r="R2965" s="88"/>
    </row>
    <row r="2966" spans="1:19" ht="33.75">
      <c r="A2966" s="323"/>
      <c r="B2966" s="318"/>
      <c r="C2966" s="318"/>
      <c r="D2966" s="318"/>
      <c r="E2966" s="318"/>
      <c r="F2966" s="323"/>
      <c r="G2966" s="323"/>
      <c r="H2966" s="323"/>
      <c r="I2966" s="33" t="s">
        <v>301</v>
      </c>
      <c r="J2966" s="333"/>
      <c r="K2966" s="237" t="s">
        <v>56</v>
      </c>
      <c r="L2966" s="30"/>
      <c r="M2966" s="30"/>
      <c r="N2966" s="30"/>
      <c r="O2966" s="13">
        <v>0</v>
      </c>
      <c r="P2966" s="13"/>
      <c r="Q2966" s="13">
        <f t="shared" si="543"/>
        <v>0</v>
      </c>
      <c r="R2966" s="88"/>
    </row>
    <row r="2967" spans="1:19" ht="45">
      <c r="A2967" s="323"/>
      <c r="B2967" s="318"/>
      <c r="C2967" s="318"/>
      <c r="D2967" s="318"/>
      <c r="E2967" s="318"/>
      <c r="F2967" s="323"/>
      <c r="G2967" s="323"/>
      <c r="H2967" s="323"/>
      <c r="I2967" s="33" t="s">
        <v>18</v>
      </c>
      <c r="J2967" s="333"/>
      <c r="K2967" s="237" t="s">
        <v>17</v>
      </c>
      <c r="L2967" s="30"/>
      <c r="M2967" s="30"/>
      <c r="N2967" s="30"/>
      <c r="O2967" s="13">
        <v>6.8064</v>
      </c>
      <c r="P2967" s="13"/>
      <c r="Q2967" s="13">
        <f t="shared" si="543"/>
        <v>6.8064</v>
      </c>
      <c r="R2967" s="88"/>
    </row>
    <row r="2968" spans="1:19" ht="33.75">
      <c r="A2968" s="323"/>
      <c r="B2968" s="318"/>
      <c r="C2968" s="318"/>
      <c r="D2968" s="318"/>
      <c r="E2968" s="318"/>
      <c r="F2968" s="323"/>
      <c r="G2968" s="323"/>
      <c r="H2968" s="323"/>
      <c r="I2968" s="33" t="s">
        <v>467</v>
      </c>
      <c r="J2968" s="333"/>
      <c r="K2968" s="237" t="s">
        <v>171</v>
      </c>
      <c r="L2968" s="30"/>
      <c r="M2968" s="30"/>
      <c r="N2968" s="30"/>
      <c r="O2968" s="13">
        <v>212.53899999999999</v>
      </c>
      <c r="P2968" s="13"/>
      <c r="Q2968" s="13">
        <f t="shared" si="543"/>
        <v>212.53899999999999</v>
      </c>
      <c r="R2968" s="88"/>
    </row>
    <row r="2969" spans="1:19">
      <c r="A2969" s="324"/>
      <c r="B2969" s="319"/>
      <c r="C2969" s="318"/>
      <c r="D2969" s="318"/>
      <c r="E2969" s="318"/>
      <c r="F2969" s="323"/>
      <c r="G2969" s="323"/>
      <c r="H2969" s="323"/>
      <c r="I2969" s="33" t="s">
        <v>455</v>
      </c>
      <c r="J2969" s="336"/>
      <c r="K2969" s="237" t="s">
        <v>12</v>
      </c>
      <c r="L2969" s="30"/>
      <c r="M2969" s="30"/>
      <c r="N2969" s="30"/>
      <c r="O2969" s="13">
        <v>0</v>
      </c>
      <c r="P2969" s="13">
        <v>279.20100000000002</v>
      </c>
      <c r="Q2969" s="13">
        <f t="shared" si="543"/>
        <v>279.20100000000002</v>
      </c>
      <c r="R2969" s="88"/>
    </row>
    <row r="2970" spans="1:19" s="8" customFormat="1" ht="21.75" customHeight="1">
      <c r="A2970" s="322">
        <v>11</v>
      </c>
      <c r="B2970" s="317" t="s">
        <v>476</v>
      </c>
      <c r="C2970" s="318"/>
      <c r="D2970" s="318"/>
      <c r="E2970" s="318"/>
      <c r="F2970" s="323"/>
      <c r="G2970" s="323"/>
      <c r="H2970" s="323"/>
      <c r="I2970" s="97" t="s">
        <v>466</v>
      </c>
      <c r="J2970" s="332">
        <v>285</v>
      </c>
      <c r="K2970" s="34" t="s">
        <v>44</v>
      </c>
      <c r="L2970" s="30"/>
      <c r="M2970" s="30"/>
      <c r="N2970" s="30"/>
      <c r="O2970" s="30">
        <f>O2971+O2972+O2973+O2974+O2975</f>
        <v>279.63299999999998</v>
      </c>
      <c r="P2970" s="30">
        <f>P2971+P2972+P2973+P2974+P2975</f>
        <v>299.78699999999998</v>
      </c>
      <c r="Q2970" s="30">
        <f t="shared" si="543"/>
        <v>579.41999999999996</v>
      </c>
      <c r="R2970" s="88"/>
      <c r="S2970" s="6"/>
    </row>
    <row r="2971" spans="1:19" ht="22.5">
      <c r="A2971" s="323"/>
      <c r="B2971" s="318"/>
      <c r="C2971" s="318"/>
      <c r="D2971" s="318"/>
      <c r="E2971" s="318"/>
      <c r="F2971" s="323"/>
      <c r="G2971" s="323"/>
      <c r="H2971" s="323"/>
      <c r="I2971" s="33" t="s">
        <v>181</v>
      </c>
      <c r="J2971" s="333"/>
      <c r="K2971" s="237" t="s">
        <v>11</v>
      </c>
      <c r="L2971" s="30"/>
      <c r="M2971" s="30"/>
      <c r="N2971" s="30"/>
      <c r="O2971" s="13">
        <v>68.466999999999999</v>
      </c>
      <c r="P2971" s="13"/>
      <c r="Q2971" s="13">
        <f t="shared" si="543"/>
        <v>68.466999999999999</v>
      </c>
      <c r="R2971" s="88"/>
    </row>
    <row r="2972" spans="1:19" ht="33.75">
      <c r="A2972" s="323"/>
      <c r="B2972" s="318"/>
      <c r="C2972" s="318"/>
      <c r="D2972" s="318"/>
      <c r="E2972" s="318"/>
      <c r="F2972" s="323"/>
      <c r="G2972" s="323"/>
      <c r="H2972" s="323"/>
      <c r="I2972" s="33" t="s">
        <v>301</v>
      </c>
      <c r="J2972" s="333"/>
      <c r="K2972" s="237" t="s">
        <v>56</v>
      </c>
      <c r="L2972" s="30"/>
      <c r="M2972" s="30"/>
      <c r="N2972" s="30"/>
      <c r="O2972" s="13">
        <v>0</v>
      </c>
      <c r="P2972" s="13"/>
      <c r="Q2972" s="13">
        <f t="shared" si="543"/>
        <v>0</v>
      </c>
      <c r="R2972" s="88"/>
    </row>
    <row r="2973" spans="1:19" ht="45">
      <c r="A2973" s="323"/>
      <c r="B2973" s="318"/>
      <c r="C2973" s="318"/>
      <c r="D2973" s="318"/>
      <c r="E2973" s="318"/>
      <c r="F2973" s="323"/>
      <c r="G2973" s="323"/>
      <c r="H2973" s="323"/>
      <c r="I2973" s="33" t="s">
        <v>18</v>
      </c>
      <c r="J2973" s="333"/>
      <c r="K2973" s="237" t="s">
        <v>17</v>
      </c>
      <c r="L2973" s="30"/>
      <c r="M2973" s="30"/>
      <c r="N2973" s="30"/>
      <c r="O2973" s="13">
        <v>1.413</v>
      </c>
      <c r="P2973" s="13"/>
      <c r="Q2973" s="13">
        <f t="shared" si="543"/>
        <v>1.413</v>
      </c>
      <c r="R2973" s="88"/>
    </row>
    <row r="2974" spans="1:19" ht="33.75">
      <c r="A2974" s="323"/>
      <c r="B2974" s="318"/>
      <c r="C2974" s="318"/>
      <c r="D2974" s="318"/>
      <c r="E2974" s="318"/>
      <c r="F2974" s="323"/>
      <c r="G2974" s="323"/>
      <c r="H2974" s="323"/>
      <c r="I2974" s="33" t="s">
        <v>467</v>
      </c>
      <c r="J2974" s="333"/>
      <c r="K2974" s="237" t="s">
        <v>171</v>
      </c>
      <c r="L2974" s="30"/>
      <c r="M2974" s="30"/>
      <c r="N2974" s="30"/>
      <c r="O2974" s="13">
        <v>209.75299999999999</v>
      </c>
      <c r="P2974" s="13"/>
      <c r="Q2974" s="13">
        <f t="shared" si="543"/>
        <v>209.75299999999999</v>
      </c>
      <c r="R2974" s="88"/>
    </row>
    <row r="2975" spans="1:19">
      <c r="A2975" s="324"/>
      <c r="B2975" s="319"/>
      <c r="C2975" s="318"/>
      <c r="D2975" s="318"/>
      <c r="E2975" s="318"/>
      <c r="F2975" s="323"/>
      <c r="G2975" s="323"/>
      <c r="H2975" s="323"/>
      <c r="I2975" s="33" t="s">
        <v>455</v>
      </c>
      <c r="J2975" s="336"/>
      <c r="K2975" s="237" t="s">
        <v>12</v>
      </c>
      <c r="L2975" s="30"/>
      <c r="M2975" s="30"/>
      <c r="N2975" s="30"/>
      <c r="O2975" s="13">
        <v>0</v>
      </c>
      <c r="P2975" s="13">
        <v>299.78699999999998</v>
      </c>
      <c r="Q2975" s="13">
        <f t="shared" si="543"/>
        <v>299.78699999999998</v>
      </c>
      <c r="R2975" s="88"/>
    </row>
    <row r="2976" spans="1:19" s="8" customFormat="1" ht="27" customHeight="1">
      <c r="A2976" s="322">
        <v>12</v>
      </c>
      <c r="B2976" s="317" t="s">
        <v>477</v>
      </c>
      <c r="C2976" s="318"/>
      <c r="D2976" s="318"/>
      <c r="E2976" s="318"/>
      <c r="F2976" s="323"/>
      <c r="G2976" s="323"/>
      <c r="H2976" s="323"/>
      <c r="I2976" s="97" t="s">
        <v>466</v>
      </c>
      <c r="J2976" s="332">
        <v>285</v>
      </c>
      <c r="K2976" s="34" t="s">
        <v>45</v>
      </c>
      <c r="L2976" s="30"/>
      <c r="M2976" s="30"/>
      <c r="N2976" s="30"/>
      <c r="O2976" s="30">
        <f>O2977+O2978+O2979+O2980+O2981</f>
        <v>715.42000000000007</v>
      </c>
      <c r="P2976" s="30">
        <f>P2977+P2978+P2979+P2980+P2981</f>
        <v>810.42899999999997</v>
      </c>
      <c r="Q2976" s="30">
        <f t="shared" si="543"/>
        <v>1525.8490000000002</v>
      </c>
      <c r="R2976" s="88"/>
      <c r="S2976" s="6"/>
    </row>
    <row r="2977" spans="1:19" ht="22.5">
      <c r="A2977" s="323"/>
      <c r="B2977" s="318"/>
      <c r="C2977" s="318"/>
      <c r="D2977" s="318"/>
      <c r="E2977" s="318"/>
      <c r="F2977" s="323"/>
      <c r="G2977" s="323"/>
      <c r="H2977" s="323"/>
      <c r="I2977" s="33" t="s">
        <v>181</v>
      </c>
      <c r="J2977" s="333"/>
      <c r="K2977" s="237" t="s">
        <v>11</v>
      </c>
      <c r="L2977" s="30"/>
      <c r="M2977" s="30"/>
      <c r="N2977" s="30"/>
      <c r="O2977" s="13">
        <v>187.57300000000001</v>
      </c>
      <c r="P2977" s="13"/>
      <c r="Q2977" s="13">
        <f t="shared" si="543"/>
        <v>187.57300000000001</v>
      </c>
      <c r="R2977" s="88"/>
    </row>
    <row r="2978" spans="1:19" ht="33.75">
      <c r="A2978" s="323"/>
      <c r="B2978" s="318"/>
      <c r="C2978" s="318"/>
      <c r="D2978" s="318"/>
      <c r="E2978" s="318"/>
      <c r="F2978" s="323"/>
      <c r="G2978" s="323"/>
      <c r="H2978" s="323"/>
      <c r="I2978" s="33" t="s">
        <v>301</v>
      </c>
      <c r="J2978" s="333"/>
      <c r="K2978" s="237" t="s">
        <v>56</v>
      </c>
      <c r="L2978" s="30"/>
      <c r="M2978" s="30"/>
      <c r="N2978" s="30"/>
      <c r="O2978" s="13">
        <v>0</v>
      </c>
      <c r="P2978" s="13"/>
      <c r="Q2978" s="13">
        <f t="shared" si="543"/>
        <v>0</v>
      </c>
      <c r="R2978" s="88"/>
    </row>
    <row r="2979" spans="1:19" ht="45">
      <c r="A2979" s="323"/>
      <c r="B2979" s="318"/>
      <c r="C2979" s="318"/>
      <c r="D2979" s="318"/>
      <c r="E2979" s="318"/>
      <c r="F2979" s="323"/>
      <c r="G2979" s="323"/>
      <c r="H2979" s="323"/>
      <c r="I2979" s="33" t="s">
        <v>18</v>
      </c>
      <c r="J2979" s="333"/>
      <c r="K2979" s="237" t="s">
        <v>17</v>
      </c>
      <c r="L2979" s="30"/>
      <c r="M2979" s="30"/>
      <c r="N2979" s="30"/>
      <c r="O2979" s="13">
        <v>14.185</v>
      </c>
      <c r="P2979" s="13"/>
      <c r="Q2979" s="13">
        <f t="shared" si="543"/>
        <v>14.185</v>
      </c>
      <c r="R2979" s="88"/>
    </row>
    <row r="2980" spans="1:19" ht="33.75">
      <c r="A2980" s="323"/>
      <c r="B2980" s="318"/>
      <c r="C2980" s="318"/>
      <c r="D2980" s="318"/>
      <c r="E2980" s="318"/>
      <c r="F2980" s="323"/>
      <c r="G2980" s="323"/>
      <c r="H2980" s="323"/>
      <c r="I2980" s="33" t="s">
        <v>467</v>
      </c>
      <c r="J2980" s="333"/>
      <c r="K2980" s="237" t="s">
        <v>171</v>
      </c>
      <c r="L2980" s="30"/>
      <c r="M2980" s="30"/>
      <c r="N2980" s="30"/>
      <c r="O2980" s="13">
        <v>513.66200000000003</v>
      </c>
      <c r="P2980" s="13"/>
      <c r="Q2980" s="13">
        <f t="shared" si="543"/>
        <v>513.66200000000003</v>
      </c>
      <c r="R2980" s="88"/>
    </row>
    <row r="2981" spans="1:19">
      <c r="A2981" s="324"/>
      <c r="B2981" s="319"/>
      <c r="C2981" s="318"/>
      <c r="D2981" s="318"/>
      <c r="E2981" s="318"/>
      <c r="F2981" s="323"/>
      <c r="G2981" s="323"/>
      <c r="H2981" s="323"/>
      <c r="I2981" s="33" t="s">
        <v>455</v>
      </c>
      <c r="J2981" s="336"/>
      <c r="K2981" s="237" t="s">
        <v>12</v>
      </c>
      <c r="L2981" s="30"/>
      <c r="M2981" s="30"/>
      <c r="N2981" s="30"/>
      <c r="O2981" s="13">
        <v>0</v>
      </c>
      <c r="P2981" s="13">
        <v>810.42899999999997</v>
      </c>
      <c r="Q2981" s="13">
        <f t="shared" si="543"/>
        <v>810.42899999999997</v>
      </c>
      <c r="R2981" s="88"/>
    </row>
    <row r="2982" spans="1:19" s="8" customFormat="1" ht="26.25" customHeight="1">
      <c r="A2982" s="322">
        <v>13</v>
      </c>
      <c r="B2982" s="317" t="s">
        <v>478</v>
      </c>
      <c r="C2982" s="318"/>
      <c r="D2982" s="318"/>
      <c r="E2982" s="318"/>
      <c r="F2982" s="323"/>
      <c r="G2982" s="323"/>
      <c r="H2982" s="323"/>
      <c r="I2982" s="97" t="s">
        <v>466</v>
      </c>
      <c r="J2982" s="332">
        <v>285</v>
      </c>
      <c r="K2982" s="34" t="s">
        <v>44</v>
      </c>
      <c r="L2982" s="30"/>
      <c r="M2982" s="30"/>
      <c r="N2982" s="30"/>
      <c r="O2982" s="30">
        <f>O2983+O2984+O2985+O2986+O2987</f>
        <v>193.029</v>
      </c>
      <c r="P2982" s="30">
        <f>P2983+P2984+P2985+P2986+P2987</f>
        <v>95.457999999999998</v>
      </c>
      <c r="Q2982" s="30">
        <f t="shared" si="543"/>
        <v>288.48699999999997</v>
      </c>
      <c r="R2982" s="88"/>
      <c r="S2982" s="6"/>
    </row>
    <row r="2983" spans="1:19" ht="22.5">
      <c r="A2983" s="323"/>
      <c r="B2983" s="318"/>
      <c r="C2983" s="318"/>
      <c r="D2983" s="318"/>
      <c r="E2983" s="318"/>
      <c r="F2983" s="323"/>
      <c r="G2983" s="323"/>
      <c r="H2983" s="323"/>
      <c r="I2983" s="33" t="s">
        <v>181</v>
      </c>
      <c r="J2983" s="333"/>
      <c r="K2983" s="237" t="s">
        <v>11</v>
      </c>
      <c r="L2983" s="30"/>
      <c r="M2983" s="30"/>
      <c r="N2983" s="30"/>
      <c r="O2983" s="13">
        <v>48.774999999999999</v>
      </c>
      <c r="P2983" s="13"/>
      <c r="Q2983" s="13">
        <f t="shared" si="543"/>
        <v>48.774999999999999</v>
      </c>
      <c r="R2983" s="88"/>
    </row>
    <row r="2984" spans="1:19" ht="33.75">
      <c r="A2984" s="323"/>
      <c r="B2984" s="318"/>
      <c r="C2984" s="318"/>
      <c r="D2984" s="318"/>
      <c r="E2984" s="318"/>
      <c r="F2984" s="323"/>
      <c r="G2984" s="323"/>
      <c r="H2984" s="323"/>
      <c r="I2984" s="33" t="s">
        <v>301</v>
      </c>
      <c r="J2984" s="333"/>
      <c r="K2984" s="237" t="s">
        <v>56</v>
      </c>
      <c r="L2984" s="30"/>
      <c r="M2984" s="30"/>
      <c r="N2984" s="30"/>
      <c r="O2984" s="13">
        <v>32.908999999999999</v>
      </c>
      <c r="P2984" s="13"/>
      <c r="Q2984" s="13">
        <f t="shared" si="543"/>
        <v>32.908999999999999</v>
      </c>
      <c r="R2984" s="88"/>
    </row>
    <row r="2985" spans="1:19" ht="45">
      <c r="A2985" s="323"/>
      <c r="B2985" s="318"/>
      <c r="C2985" s="318"/>
      <c r="D2985" s="318"/>
      <c r="E2985" s="318"/>
      <c r="F2985" s="323"/>
      <c r="G2985" s="323"/>
      <c r="H2985" s="323"/>
      <c r="I2985" s="33" t="s">
        <v>18</v>
      </c>
      <c r="J2985" s="333"/>
      <c r="K2985" s="237" t="s">
        <v>17</v>
      </c>
      <c r="L2985" s="30"/>
      <c r="M2985" s="30"/>
      <c r="N2985" s="30"/>
      <c r="O2985" s="13">
        <v>1.234</v>
      </c>
      <c r="P2985" s="13"/>
      <c r="Q2985" s="13">
        <f t="shared" si="543"/>
        <v>1.234</v>
      </c>
      <c r="R2985" s="88"/>
    </row>
    <row r="2986" spans="1:19" ht="33.75">
      <c r="A2986" s="323"/>
      <c r="B2986" s="318"/>
      <c r="C2986" s="318"/>
      <c r="D2986" s="318"/>
      <c r="E2986" s="318"/>
      <c r="F2986" s="323"/>
      <c r="G2986" s="323"/>
      <c r="H2986" s="323"/>
      <c r="I2986" s="33" t="s">
        <v>467</v>
      </c>
      <c r="J2986" s="333"/>
      <c r="K2986" s="237" t="s">
        <v>171</v>
      </c>
      <c r="L2986" s="30"/>
      <c r="M2986" s="30"/>
      <c r="N2986" s="30"/>
      <c r="O2986" s="13">
        <v>110.111</v>
      </c>
      <c r="P2986" s="13"/>
      <c r="Q2986" s="13">
        <f t="shared" si="543"/>
        <v>110.111</v>
      </c>
      <c r="R2986" s="88"/>
    </row>
    <row r="2987" spans="1:19">
      <c r="A2987" s="324"/>
      <c r="B2987" s="319"/>
      <c r="C2987" s="318"/>
      <c r="D2987" s="318"/>
      <c r="E2987" s="318"/>
      <c r="F2987" s="323"/>
      <c r="G2987" s="323"/>
      <c r="H2987" s="323"/>
      <c r="I2987" s="33" t="s">
        <v>455</v>
      </c>
      <c r="J2987" s="336"/>
      <c r="K2987" s="237" t="s">
        <v>12</v>
      </c>
      <c r="L2987" s="30"/>
      <c r="M2987" s="30"/>
      <c r="N2987" s="30"/>
      <c r="O2987" s="13">
        <v>0</v>
      </c>
      <c r="P2987" s="13">
        <v>95.457999999999998</v>
      </c>
      <c r="Q2987" s="13">
        <f t="shared" si="543"/>
        <v>95.457999999999998</v>
      </c>
      <c r="R2987" s="88"/>
    </row>
    <row r="2988" spans="1:19" s="8" customFormat="1" ht="26.25" customHeight="1">
      <c r="A2988" s="322">
        <v>14</v>
      </c>
      <c r="B2988" s="317" t="s">
        <v>479</v>
      </c>
      <c r="C2988" s="318"/>
      <c r="D2988" s="318"/>
      <c r="E2988" s="318"/>
      <c r="F2988" s="323"/>
      <c r="G2988" s="323"/>
      <c r="H2988" s="323"/>
      <c r="I2988" s="97" t="s">
        <v>466</v>
      </c>
      <c r="J2988" s="332">
        <v>285</v>
      </c>
      <c r="K2988" s="34" t="s">
        <v>44</v>
      </c>
      <c r="L2988" s="30"/>
      <c r="M2988" s="30"/>
      <c r="N2988" s="30"/>
      <c r="O2988" s="30">
        <f>O2989+O2990+O2991+O2992+O2993</f>
        <v>81.941000000000003</v>
      </c>
      <c r="P2988" s="30">
        <f>P2989+P2990+P2991+P2992+P2993</f>
        <v>51.019999999999996</v>
      </c>
      <c r="Q2988" s="30">
        <f t="shared" si="543"/>
        <v>132.96100000000001</v>
      </c>
      <c r="R2988" s="88"/>
      <c r="S2988" s="6"/>
    </row>
    <row r="2989" spans="1:19" ht="22.5">
      <c r="A2989" s="323"/>
      <c r="B2989" s="318"/>
      <c r="C2989" s="318"/>
      <c r="D2989" s="318"/>
      <c r="E2989" s="318"/>
      <c r="F2989" s="323"/>
      <c r="G2989" s="323"/>
      <c r="H2989" s="323"/>
      <c r="I2989" s="33" t="s">
        <v>181</v>
      </c>
      <c r="J2989" s="333"/>
      <c r="K2989" s="237" t="s">
        <v>11</v>
      </c>
      <c r="L2989" s="30"/>
      <c r="M2989" s="30"/>
      <c r="N2989" s="30"/>
      <c r="O2989" s="13">
        <v>24.411000000000001</v>
      </c>
      <c r="P2989" s="13"/>
      <c r="Q2989" s="13">
        <f t="shared" si="543"/>
        <v>24.411000000000001</v>
      </c>
      <c r="R2989" s="88"/>
    </row>
    <row r="2990" spans="1:19" ht="33.75">
      <c r="A2990" s="323"/>
      <c r="B2990" s="318"/>
      <c r="C2990" s="318"/>
      <c r="D2990" s="318"/>
      <c r="E2990" s="318"/>
      <c r="F2990" s="323"/>
      <c r="G2990" s="323"/>
      <c r="H2990" s="323"/>
      <c r="I2990" s="33" t="s">
        <v>301</v>
      </c>
      <c r="J2990" s="333"/>
      <c r="K2990" s="237" t="s">
        <v>56</v>
      </c>
      <c r="L2990" s="30"/>
      <c r="M2990" s="30"/>
      <c r="N2990" s="30"/>
      <c r="O2990" s="13">
        <v>0</v>
      </c>
      <c r="P2990" s="13"/>
      <c r="Q2990" s="13">
        <f t="shared" si="543"/>
        <v>0</v>
      </c>
      <c r="R2990" s="88"/>
    </row>
    <row r="2991" spans="1:19" ht="45">
      <c r="A2991" s="323"/>
      <c r="B2991" s="318"/>
      <c r="C2991" s="318"/>
      <c r="D2991" s="318"/>
      <c r="E2991" s="318"/>
      <c r="F2991" s="323"/>
      <c r="G2991" s="323"/>
      <c r="H2991" s="323"/>
      <c r="I2991" s="33" t="s">
        <v>18</v>
      </c>
      <c r="J2991" s="333"/>
      <c r="K2991" s="237" t="s">
        <v>17</v>
      </c>
      <c r="L2991" s="30"/>
      <c r="M2991" s="30"/>
      <c r="N2991" s="30"/>
      <c r="O2991" s="13">
        <v>0.57299999999999995</v>
      </c>
      <c r="P2991" s="13"/>
      <c r="Q2991" s="13">
        <f t="shared" si="543"/>
        <v>0.57299999999999995</v>
      </c>
      <c r="R2991" s="88"/>
    </row>
    <row r="2992" spans="1:19" ht="33.75">
      <c r="A2992" s="323"/>
      <c r="B2992" s="318"/>
      <c r="C2992" s="318"/>
      <c r="D2992" s="318"/>
      <c r="E2992" s="318"/>
      <c r="F2992" s="323"/>
      <c r="G2992" s="323"/>
      <c r="H2992" s="323"/>
      <c r="I2992" s="33" t="s">
        <v>467</v>
      </c>
      <c r="J2992" s="333"/>
      <c r="K2992" s="237" t="s">
        <v>171</v>
      </c>
      <c r="L2992" s="30"/>
      <c r="M2992" s="30"/>
      <c r="N2992" s="30"/>
      <c r="O2992" s="13">
        <v>56.957000000000001</v>
      </c>
      <c r="P2992" s="13">
        <v>14.827999999999999</v>
      </c>
      <c r="Q2992" s="13">
        <f t="shared" si="543"/>
        <v>71.784999999999997</v>
      </c>
      <c r="R2992" s="88"/>
    </row>
    <row r="2993" spans="1:19">
      <c r="A2993" s="324"/>
      <c r="B2993" s="319"/>
      <c r="C2993" s="318"/>
      <c r="D2993" s="318"/>
      <c r="E2993" s="318"/>
      <c r="F2993" s="323"/>
      <c r="G2993" s="323"/>
      <c r="H2993" s="323"/>
      <c r="I2993" s="33" t="s">
        <v>455</v>
      </c>
      <c r="J2993" s="336"/>
      <c r="K2993" s="237" t="s">
        <v>12</v>
      </c>
      <c r="L2993" s="30"/>
      <c r="M2993" s="30"/>
      <c r="N2993" s="30"/>
      <c r="O2993" s="13">
        <v>0</v>
      </c>
      <c r="P2993" s="13">
        <v>36.192</v>
      </c>
      <c r="Q2993" s="13">
        <f t="shared" si="543"/>
        <v>36.192</v>
      </c>
      <c r="R2993" s="88"/>
    </row>
    <row r="2994" spans="1:19" s="8" customFormat="1" ht="26.25" customHeight="1">
      <c r="A2994" s="322">
        <v>15</v>
      </c>
      <c r="B2994" s="317" t="s">
        <v>480</v>
      </c>
      <c r="C2994" s="318"/>
      <c r="D2994" s="318"/>
      <c r="E2994" s="318"/>
      <c r="F2994" s="323"/>
      <c r="G2994" s="323"/>
      <c r="H2994" s="323"/>
      <c r="I2994" s="97" t="s">
        <v>466</v>
      </c>
      <c r="J2994" s="228"/>
      <c r="K2994" s="34" t="s">
        <v>44</v>
      </c>
      <c r="L2994" s="30"/>
      <c r="M2994" s="30"/>
      <c r="N2994" s="30"/>
      <c r="O2994" s="30">
        <f>O2995+O2996+O2997+O2998+O2999</f>
        <v>70.850999999999999</v>
      </c>
      <c r="P2994" s="30">
        <f>P2995+P2996+P2997+P2998+P2999</f>
        <v>40.902999999999999</v>
      </c>
      <c r="Q2994" s="30">
        <f t="shared" si="543"/>
        <v>111.75399999999999</v>
      </c>
      <c r="R2994" s="88"/>
      <c r="S2994" s="6"/>
    </row>
    <row r="2995" spans="1:19" ht="22.5">
      <c r="A2995" s="323"/>
      <c r="B2995" s="318"/>
      <c r="C2995" s="318"/>
      <c r="D2995" s="318"/>
      <c r="E2995" s="318"/>
      <c r="F2995" s="323"/>
      <c r="G2995" s="323"/>
      <c r="H2995" s="323"/>
      <c r="I2995" s="33" t="s">
        <v>181</v>
      </c>
      <c r="J2995" s="228"/>
      <c r="K2995" s="237" t="s">
        <v>11</v>
      </c>
      <c r="L2995" s="30"/>
      <c r="M2995" s="30"/>
      <c r="N2995" s="30"/>
      <c r="O2995" s="13">
        <v>23.696999999999999</v>
      </c>
      <c r="P2995" s="13"/>
      <c r="Q2995" s="13">
        <f t="shared" si="543"/>
        <v>23.696999999999999</v>
      </c>
      <c r="R2995" s="88"/>
    </row>
    <row r="2996" spans="1:19" ht="33.75">
      <c r="A2996" s="323"/>
      <c r="B2996" s="318"/>
      <c r="C2996" s="318"/>
      <c r="D2996" s="318"/>
      <c r="E2996" s="318"/>
      <c r="F2996" s="323"/>
      <c r="G2996" s="323"/>
      <c r="H2996" s="323"/>
      <c r="I2996" s="33" t="s">
        <v>301</v>
      </c>
      <c r="J2996" s="228"/>
      <c r="K2996" s="237" t="s">
        <v>56</v>
      </c>
      <c r="L2996" s="30"/>
      <c r="M2996" s="30"/>
      <c r="N2996" s="30"/>
      <c r="O2996" s="13">
        <v>0</v>
      </c>
      <c r="P2996" s="13"/>
      <c r="Q2996" s="13">
        <f t="shared" si="543"/>
        <v>0</v>
      </c>
      <c r="R2996" s="88"/>
    </row>
    <row r="2997" spans="1:19" ht="45">
      <c r="A2997" s="323"/>
      <c r="B2997" s="318"/>
      <c r="C2997" s="318"/>
      <c r="D2997" s="318"/>
      <c r="E2997" s="318"/>
      <c r="F2997" s="323"/>
      <c r="G2997" s="323"/>
      <c r="H2997" s="323"/>
      <c r="I2997" s="33" t="s">
        <v>18</v>
      </c>
      <c r="J2997" s="228"/>
      <c r="K2997" s="237" t="s">
        <v>17</v>
      </c>
      <c r="L2997" s="30"/>
      <c r="M2997" s="30"/>
      <c r="N2997" s="30"/>
      <c r="O2997" s="13">
        <v>0.49099999999999999</v>
      </c>
      <c r="P2997" s="13"/>
      <c r="Q2997" s="13">
        <f t="shared" si="543"/>
        <v>0.49099999999999999</v>
      </c>
      <c r="R2997" s="88"/>
    </row>
    <row r="2998" spans="1:19" ht="33.75">
      <c r="A2998" s="323"/>
      <c r="B2998" s="318"/>
      <c r="C2998" s="318"/>
      <c r="D2998" s="318"/>
      <c r="E2998" s="318"/>
      <c r="F2998" s="323"/>
      <c r="G2998" s="323"/>
      <c r="H2998" s="323"/>
      <c r="I2998" s="33" t="s">
        <v>467</v>
      </c>
      <c r="J2998" s="228"/>
      <c r="K2998" s="237" t="s">
        <v>171</v>
      </c>
      <c r="L2998" s="30"/>
      <c r="M2998" s="30"/>
      <c r="N2998" s="30"/>
      <c r="O2998" s="13">
        <v>46.662999999999997</v>
      </c>
      <c r="P2998" s="13"/>
      <c r="Q2998" s="13">
        <f t="shared" si="543"/>
        <v>46.662999999999997</v>
      </c>
      <c r="R2998" s="88"/>
    </row>
    <row r="2999" spans="1:19">
      <c r="A2999" s="324"/>
      <c r="B2999" s="319"/>
      <c r="C2999" s="318"/>
      <c r="D2999" s="318"/>
      <c r="E2999" s="318"/>
      <c r="F2999" s="323"/>
      <c r="G2999" s="323"/>
      <c r="H2999" s="323"/>
      <c r="I2999" s="33" t="s">
        <v>455</v>
      </c>
      <c r="J2999" s="228"/>
      <c r="K2999" s="237" t="s">
        <v>12</v>
      </c>
      <c r="L2999" s="30"/>
      <c r="M2999" s="30"/>
      <c r="N2999" s="30"/>
      <c r="O2999" s="13">
        <v>0</v>
      </c>
      <c r="P2999" s="13">
        <v>40.902999999999999</v>
      </c>
      <c r="Q2999" s="13">
        <f t="shared" si="543"/>
        <v>40.902999999999999</v>
      </c>
      <c r="R2999" s="88"/>
    </row>
    <row r="3000" spans="1:19" s="8" customFormat="1" ht="22.5" customHeight="1">
      <c r="A3000" s="322">
        <v>16</v>
      </c>
      <c r="B3000" s="317" t="s">
        <v>481</v>
      </c>
      <c r="C3000" s="318"/>
      <c r="D3000" s="318"/>
      <c r="E3000" s="318"/>
      <c r="F3000" s="323"/>
      <c r="G3000" s="323"/>
      <c r="H3000" s="323"/>
      <c r="I3000" s="97" t="s">
        <v>466</v>
      </c>
      <c r="J3000" s="228"/>
      <c r="K3000" s="34" t="s">
        <v>44</v>
      </c>
      <c r="L3000" s="30"/>
      <c r="M3000" s="30"/>
      <c r="N3000" s="30"/>
      <c r="O3000" s="30">
        <f>O3001+O3002+O3003+O3004+O3005</f>
        <v>65.831000000000003</v>
      </c>
      <c r="P3000" s="30">
        <f>P3001+P3002+P3003+P3004+P3005</f>
        <v>77.787999999999997</v>
      </c>
      <c r="Q3000" s="30">
        <f t="shared" si="543"/>
        <v>143.619</v>
      </c>
      <c r="R3000" s="88"/>
      <c r="S3000" s="6"/>
    </row>
    <row r="3001" spans="1:19" ht="22.5">
      <c r="A3001" s="323"/>
      <c r="B3001" s="318"/>
      <c r="C3001" s="318"/>
      <c r="D3001" s="318"/>
      <c r="E3001" s="318"/>
      <c r="F3001" s="323"/>
      <c r="G3001" s="323"/>
      <c r="H3001" s="323"/>
      <c r="I3001" s="33" t="s">
        <v>181</v>
      </c>
      <c r="J3001" s="228"/>
      <c r="K3001" s="237" t="s">
        <v>11</v>
      </c>
      <c r="L3001" s="30"/>
      <c r="M3001" s="30"/>
      <c r="N3001" s="30"/>
      <c r="O3001" s="13">
        <v>19.943000000000001</v>
      </c>
      <c r="P3001" s="13"/>
      <c r="Q3001" s="13">
        <f t="shared" si="543"/>
        <v>19.943000000000001</v>
      </c>
      <c r="R3001" s="88"/>
    </row>
    <row r="3002" spans="1:19" ht="33.75">
      <c r="A3002" s="323"/>
      <c r="B3002" s="318"/>
      <c r="C3002" s="318"/>
      <c r="D3002" s="318"/>
      <c r="E3002" s="318"/>
      <c r="F3002" s="323"/>
      <c r="G3002" s="323"/>
      <c r="H3002" s="323"/>
      <c r="I3002" s="33" t="s">
        <v>301</v>
      </c>
      <c r="J3002" s="228"/>
      <c r="K3002" s="237" t="s">
        <v>56</v>
      </c>
      <c r="L3002" s="30"/>
      <c r="M3002" s="30"/>
      <c r="N3002" s="30"/>
      <c r="O3002" s="13">
        <v>0</v>
      </c>
      <c r="P3002" s="13"/>
      <c r="Q3002" s="13">
        <f t="shared" si="543"/>
        <v>0</v>
      </c>
      <c r="R3002" s="88"/>
    </row>
    <row r="3003" spans="1:19" ht="45">
      <c r="A3003" s="323"/>
      <c r="B3003" s="318"/>
      <c r="C3003" s="318"/>
      <c r="D3003" s="318"/>
      <c r="E3003" s="318"/>
      <c r="F3003" s="323"/>
      <c r="G3003" s="323"/>
      <c r="H3003" s="323"/>
      <c r="I3003" s="33" t="s">
        <v>18</v>
      </c>
      <c r="J3003" s="228"/>
      <c r="K3003" s="237" t="s">
        <v>17</v>
      </c>
      <c r="L3003" s="30"/>
      <c r="M3003" s="30"/>
      <c r="N3003" s="30"/>
      <c r="O3003" s="13">
        <v>0.82499999999999996</v>
      </c>
      <c r="P3003" s="13"/>
      <c r="Q3003" s="13">
        <f t="shared" si="543"/>
        <v>0.82499999999999996</v>
      </c>
      <c r="R3003" s="88"/>
    </row>
    <row r="3004" spans="1:19" ht="33.75">
      <c r="A3004" s="323"/>
      <c r="B3004" s="318"/>
      <c r="C3004" s="318"/>
      <c r="D3004" s="318"/>
      <c r="E3004" s="318"/>
      <c r="F3004" s="323"/>
      <c r="G3004" s="323"/>
      <c r="H3004" s="323"/>
      <c r="I3004" s="33" t="s">
        <v>467</v>
      </c>
      <c r="J3004" s="228"/>
      <c r="K3004" s="237" t="s">
        <v>171</v>
      </c>
      <c r="L3004" s="30"/>
      <c r="M3004" s="30"/>
      <c r="N3004" s="30"/>
      <c r="O3004" s="13">
        <v>45.063000000000002</v>
      </c>
      <c r="P3004" s="13"/>
      <c r="Q3004" s="13">
        <f t="shared" si="543"/>
        <v>45.063000000000002</v>
      </c>
      <c r="R3004" s="88"/>
    </row>
    <row r="3005" spans="1:19">
      <c r="A3005" s="324"/>
      <c r="B3005" s="319"/>
      <c r="C3005" s="318"/>
      <c r="D3005" s="318"/>
      <c r="E3005" s="318"/>
      <c r="F3005" s="323"/>
      <c r="G3005" s="323"/>
      <c r="H3005" s="323"/>
      <c r="I3005" s="33" t="s">
        <v>455</v>
      </c>
      <c r="J3005" s="228"/>
      <c r="K3005" s="237" t="s">
        <v>12</v>
      </c>
      <c r="L3005" s="30"/>
      <c r="M3005" s="30"/>
      <c r="N3005" s="30"/>
      <c r="O3005" s="13">
        <v>0</v>
      </c>
      <c r="P3005" s="13">
        <v>77.787999999999997</v>
      </c>
      <c r="Q3005" s="13">
        <f t="shared" si="543"/>
        <v>77.787999999999997</v>
      </c>
      <c r="R3005" s="88"/>
    </row>
    <row r="3006" spans="1:19" s="8" customFormat="1" ht="20.25" customHeight="1">
      <c r="A3006" s="322">
        <v>17</v>
      </c>
      <c r="B3006" s="317" t="s">
        <v>482</v>
      </c>
      <c r="C3006" s="318"/>
      <c r="D3006" s="318"/>
      <c r="E3006" s="318"/>
      <c r="F3006" s="323"/>
      <c r="G3006" s="323"/>
      <c r="H3006" s="323"/>
      <c r="I3006" s="97" t="s">
        <v>466</v>
      </c>
      <c r="J3006" s="228"/>
      <c r="K3006" s="34" t="s">
        <v>44</v>
      </c>
      <c r="L3006" s="30"/>
      <c r="M3006" s="30"/>
      <c r="N3006" s="30"/>
      <c r="O3006" s="30">
        <f>O3007+O3008+O3009+O3010+O3011</f>
        <v>232.58699999999999</v>
      </c>
      <c r="P3006" s="30">
        <f>P3007+P3008+P3009+P3010+P3011</f>
        <v>255.821</v>
      </c>
      <c r="Q3006" s="30">
        <f t="shared" si="543"/>
        <v>488.40800000000002</v>
      </c>
      <c r="R3006" s="88"/>
      <c r="S3006" s="6"/>
    </row>
    <row r="3007" spans="1:19" ht="22.5">
      <c r="A3007" s="323"/>
      <c r="B3007" s="318"/>
      <c r="C3007" s="318"/>
      <c r="D3007" s="318"/>
      <c r="E3007" s="318"/>
      <c r="F3007" s="323"/>
      <c r="G3007" s="323"/>
      <c r="H3007" s="323"/>
      <c r="I3007" s="33" t="s">
        <v>181</v>
      </c>
      <c r="J3007" s="228"/>
      <c r="K3007" s="237" t="s">
        <v>11</v>
      </c>
      <c r="L3007" s="30"/>
      <c r="M3007" s="30"/>
      <c r="N3007" s="30"/>
      <c r="O3007" s="13">
        <v>65.784999999999997</v>
      </c>
      <c r="P3007" s="13"/>
      <c r="Q3007" s="13">
        <f t="shared" si="543"/>
        <v>65.784999999999997</v>
      </c>
      <c r="R3007" s="88"/>
    </row>
    <row r="3008" spans="1:19" ht="33.75">
      <c r="A3008" s="323"/>
      <c r="B3008" s="318"/>
      <c r="C3008" s="318"/>
      <c r="D3008" s="318"/>
      <c r="E3008" s="318"/>
      <c r="F3008" s="323"/>
      <c r="G3008" s="323"/>
      <c r="H3008" s="323"/>
      <c r="I3008" s="33" t="s">
        <v>301</v>
      </c>
      <c r="J3008" s="228"/>
      <c r="K3008" s="237" t="s">
        <v>56</v>
      </c>
      <c r="L3008" s="30"/>
      <c r="M3008" s="30"/>
      <c r="N3008" s="30"/>
      <c r="O3008" s="13">
        <v>0</v>
      </c>
      <c r="P3008" s="13"/>
      <c r="Q3008" s="13">
        <f t="shared" si="543"/>
        <v>0</v>
      </c>
      <c r="R3008" s="88"/>
    </row>
    <row r="3009" spans="1:19" ht="45">
      <c r="A3009" s="323"/>
      <c r="B3009" s="318"/>
      <c r="C3009" s="318"/>
      <c r="D3009" s="318"/>
      <c r="E3009" s="318"/>
      <c r="F3009" s="323"/>
      <c r="G3009" s="323"/>
      <c r="H3009" s="323"/>
      <c r="I3009" s="33" t="s">
        <v>18</v>
      </c>
      <c r="J3009" s="228"/>
      <c r="K3009" s="237" t="s">
        <v>17</v>
      </c>
      <c r="L3009" s="30"/>
      <c r="M3009" s="30"/>
      <c r="N3009" s="30"/>
      <c r="O3009" s="13">
        <v>4.1689999999999996</v>
      </c>
      <c r="P3009" s="13"/>
      <c r="Q3009" s="13">
        <f t="shared" si="543"/>
        <v>4.1689999999999996</v>
      </c>
      <c r="R3009" s="88"/>
    </row>
    <row r="3010" spans="1:19" ht="33.75">
      <c r="A3010" s="323"/>
      <c r="B3010" s="318"/>
      <c r="C3010" s="318"/>
      <c r="D3010" s="318"/>
      <c r="E3010" s="318"/>
      <c r="F3010" s="323"/>
      <c r="G3010" s="323"/>
      <c r="H3010" s="323"/>
      <c r="I3010" s="33" t="s">
        <v>467</v>
      </c>
      <c r="J3010" s="228"/>
      <c r="K3010" s="237" t="s">
        <v>171</v>
      </c>
      <c r="L3010" s="30"/>
      <c r="M3010" s="30"/>
      <c r="N3010" s="30"/>
      <c r="O3010" s="13">
        <v>162.63300000000001</v>
      </c>
      <c r="P3010" s="13"/>
      <c r="Q3010" s="13">
        <f t="shared" si="543"/>
        <v>162.63300000000001</v>
      </c>
      <c r="R3010" s="88"/>
    </row>
    <row r="3011" spans="1:19">
      <c r="A3011" s="324"/>
      <c r="B3011" s="319"/>
      <c r="C3011" s="318"/>
      <c r="D3011" s="318"/>
      <c r="E3011" s="318"/>
      <c r="F3011" s="323"/>
      <c r="G3011" s="323"/>
      <c r="H3011" s="323"/>
      <c r="I3011" s="33" t="s">
        <v>455</v>
      </c>
      <c r="J3011" s="228"/>
      <c r="K3011" s="237" t="s">
        <v>12</v>
      </c>
      <c r="L3011" s="30"/>
      <c r="M3011" s="30"/>
      <c r="N3011" s="30"/>
      <c r="O3011" s="13">
        <v>0</v>
      </c>
      <c r="P3011" s="13">
        <v>255.821</v>
      </c>
      <c r="Q3011" s="13">
        <f t="shared" si="543"/>
        <v>255.821</v>
      </c>
      <c r="R3011" s="88"/>
    </row>
    <row r="3012" spans="1:19" s="8" customFormat="1" ht="15" customHeight="1">
      <c r="A3012" s="322">
        <v>18</v>
      </c>
      <c r="B3012" s="317" t="s">
        <v>483</v>
      </c>
      <c r="C3012" s="318"/>
      <c r="D3012" s="318"/>
      <c r="E3012" s="318"/>
      <c r="F3012" s="323"/>
      <c r="G3012" s="323"/>
      <c r="H3012" s="323"/>
      <c r="I3012" s="97" t="s">
        <v>466</v>
      </c>
      <c r="J3012" s="332">
        <v>285</v>
      </c>
      <c r="K3012" s="34" t="s">
        <v>44</v>
      </c>
      <c r="L3012" s="30"/>
      <c r="M3012" s="30"/>
      <c r="N3012" s="30"/>
      <c r="O3012" s="30">
        <f>O3013+O3014+O3015+O3016+O3017</f>
        <v>324.96000000000004</v>
      </c>
      <c r="P3012" s="30">
        <f>P3013+P3014+P3015+P3016+P3017</f>
        <v>203.61699999999999</v>
      </c>
      <c r="Q3012" s="30">
        <f t="shared" si="543"/>
        <v>528.577</v>
      </c>
      <c r="R3012" s="88"/>
      <c r="S3012" s="6"/>
    </row>
    <row r="3013" spans="1:19" ht="22.5">
      <c r="A3013" s="323"/>
      <c r="B3013" s="318"/>
      <c r="C3013" s="318"/>
      <c r="D3013" s="318"/>
      <c r="E3013" s="318"/>
      <c r="F3013" s="323"/>
      <c r="G3013" s="323"/>
      <c r="H3013" s="323"/>
      <c r="I3013" s="33" t="s">
        <v>181</v>
      </c>
      <c r="J3013" s="333"/>
      <c r="K3013" s="237" t="s">
        <v>11</v>
      </c>
      <c r="L3013" s="30"/>
      <c r="M3013" s="30"/>
      <c r="N3013" s="30"/>
      <c r="O3013" s="13">
        <v>93.861999999999995</v>
      </c>
      <c r="P3013" s="13"/>
      <c r="Q3013" s="13">
        <f t="shared" si="543"/>
        <v>93.861999999999995</v>
      </c>
      <c r="R3013" s="88"/>
    </row>
    <row r="3014" spans="1:19" ht="33.75">
      <c r="A3014" s="323"/>
      <c r="B3014" s="318"/>
      <c r="C3014" s="318"/>
      <c r="D3014" s="318"/>
      <c r="E3014" s="318"/>
      <c r="F3014" s="323"/>
      <c r="G3014" s="323"/>
      <c r="H3014" s="323"/>
      <c r="I3014" s="33" t="s">
        <v>301</v>
      </c>
      <c r="J3014" s="333"/>
      <c r="K3014" s="237" t="s">
        <v>56</v>
      </c>
      <c r="L3014" s="30"/>
      <c r="M3014" s="30"/>
      <c r="N3014" s="30"/>
      <c r="O3014" s="13">
        <v>0</v>
      </c>
      <c r="P3014" s="13"/>
      <c r="Q3014" s="13">
        <f t="shared" si="543"/>
        <v>0</v>
      </c>
      <c r="R3014" s="88"/>
    </row>
    <row r="3015" spans="1:19" ht="45">
      <c r="A3015" s="323"/>
      <c r="B3015" s="318"/>
      <c r="C3015" s="318"/>
      <c r="D3015" s="318"/>
      <c r="E3015" s="318"/>
      <c r="F3015" s="323"/>
      <c r="G3015" s="323"/>
      <c r="H3015" s="323"/>
      <c r="I3015" s="33" t="s">
        <v>18</v>
      </c>
      <c r="J3015" s="333"/>
      <c r="K3015" s="237" t="s">
        <v>17</v>
      </c>
      <c r="L3015" s="30"/>
      <c r="M3015" s="30"/>
      <c r="N3015" s="30"/>
      <c r="O3015" s="13">
        <v>5.43</v>
      </c>
      <c r="P3015" s="13"/>
      <c r="Q3015" s="13">
        <f t="shared" ref="Q3015:Q3079" si="544">P3015+O3015</f>
        <v>5.43</v>
      </c>
      <c r="R3015" s="88"/>
    </row>
    <row r="3016" spans="1:19" ht="33.75">
      <c r="A3016" s="323"/>
      <c r="B3016" s="318"/>
      <c r="C3016" s="318"/>
      <c r="D3016" s="318"/>
      <c r="E3016" s="318"/>
      <c r="F3016" s="323"/>
      <c r="G3016" s="323"/>
      <c r="H3016" s="323"/>
      <c r="I3016" s="33" t="s">
        <v>467</v>
      </c>
      <c r="J3016" s="333"/>
      <c r="K3016" s="237" t="s">
        <v>171</v>
      </c>
      <c r="L3016" s="30"/>
      <c r="M3016" s="30"/>
      <c r="N3016" s="30"/>
      <c r="O3016" s="13">
        <v>225.66800000000001</v>
      </c>
      <c r="P3016" s="13"/>
      <c r="Q3016" s="13">
        <f t="shared" si="544"/>
        <v>225.66800000000001</v>
      </c>
      <c r="R3016" s="88"/>
    </row>
    <row r="3017" spans="1:19">
      <c r="A3017" s="324"/>
      <c r="B3017" s="319"/>
      <c r="C3017" s="318"/>
      <c r="D3017" s="318"/>
      <c r="E3017" s="318"/>
      <c r="F3017" s="323"/>
      <c r="G3017" s="323"/>
      <c r="H3017" s="323"/>
      <c r="I3017" s="33" t="s">
        <v>455</v>
      </c>
      <c r="J3017" s="336"/>
      <c r="K3017" s="237" t="s">
        <v>12</v>
      </c>
      <c r="L3017" s="30"/>
      <c r="M3017" s="30"/>
      <c r="N3017" s="30"/>
      <c r="O3017" s="13">
        <v>0</v>
      </c>
      <c r="P3017" s="13">
        <v>203.61699999999999</v>
      </c>
      <c r="Q3017" s="13">
        <f t="shared" si="544"/>
        <v>203.61699999999999</v>
      </c>
      <c r="R3017" s="88"/>
    </row>
    <row r="3018" spans="1:19" s="8" customFormat="1" ht="21" customHeight="1">
      <c r="A3018" s="322">
        <v>19</v>
      </c>
      <c r="B3018" s="317" t="s">
        <v>484</v>
      </c>
      <c r="C3018" s="318"/>
      <c r="D3018" s="318"/>
      <c r="E3018" s="318"/>
      <c r="F3018" s="323"/>
      <c r="G3018" s="323"/>
      <c r="H3018" s="323"/>
      <c r="I3018" s="97" t="s">
        <v>466</v>
      </c>
      <c r="J3018" s="332">
        <v>285</v>
      </c>
      <c r="K3018" s="34" t="s">
        <v>44</v>
      </c>
      <c r="L3018" s="30"/>
      <c r="M3018" s="30"/>
      <c r="N3018" s="30"/>
      <c r="O3018" s="30">
        <f>O3019+O3020+O3021+O3022+O3023</f>
        <v>128.446</v>
      </c>
      <c r="P3018" s="30">
        <f>P3019+P3020+P3021+P3022+P3023</f>
        <v>91.593999999999994</v>
      </c>
      <c r="Q3018" s="30">
        <f t="shared" si="544"/>
        <v>220.04</v>
      </c>
      <c r="R3018" s="88"/>
      <c r="S3018" s="6"/>
    </row>
    <row r="3019" spans="1:19" ht="22.5">
      <c r="A3019" s="323"/>
      <c r="B3019" s="318"/>
      <c r="C3019" s="318"/>
      <c r="D3019" s="318"/>
      <c r="E3019" s="318"/>
      <c r="F3019" s="323"/>
      <c r="G3019" s="323"/>
      <c r="H3019" s="323"/>
      <c r="I3019" s="33" t="s">
        <v>181</v>
      </c>
      <c r="J3019" s="333"/>
      <c r="K3019" s="237" t="s">
        <v>11</v>
      </c>
      <c r="L3019" s="30"/>
      <c r="M3019" s="30"/>
      <c r="N3019" s="30"/>
      <c r="O3019" s="13">
        <v>43.365000000000002</v>
      </c>
      <c r="P3019" s="13"/>
      <c r="Q3019" s="13">
        <f t="shared" si="544"/>
        <v>43.365000000000002</v>
      </c>
      <c r="R3019" s="88"/>
    </row>
    <row r="3020" spans="1:19" ht="33.75">
      <c r="A3020" s="323"/>
      <c r="B3020" s="318"/>
      <c r="C3020" s="318"/>
      <c r="D3020" s="318"/>
      <c r="E3020" s="318"/>
      <c r="F3020" s="323"/>
      <c r="G3020" s="323"/>
      <c r="H3020" s="323"/>
      <c r="I3020" s="33" t="s">
        <v>301</v>
      </c>
      <c r="J3020" s="333"/>
      <c r="K3020" s="237" t="s">
        <v>56</v>
      </c>
      <c r="L3020" s="30"/>
      <c r="M3020" s="30"/>
      <c r="N3020" s="30"/>
      <c r="O3020" s="13">
        <v>0</v>
      </c>
      <c r="P3020" s="13"/>
      <c r="Q3020" s="13">
        <f t="shared" si="544"/>
        <v>0</v>
      </c>
      <c r="R3020" s="88"/>
    </row>
    <row r="3021" spans="1:19" ht="45">
      <c r="A3021" s="323"/>
      <c r="B3021" s="318"/>
      <c r="C3021" s="318"/>
      <c r="D3021" s="318"/>
      <c r="E3021" s="318"/>
      <c r="F3021" s="323"/>
      <c r="G3021" s="323"/>
      <c r="H3021" s="323"/>
      <c r="I3021" s="33" t="s">
        <v>18</v>
      </c>
      <c r="J3021" s="333"/>
      <c r="K3021" s="237" t="s">
        <v>17</v>
      </c>
      <c r="L3021" s="30"/>
      <c r="M3021" s="30"/>
      <c r="N3021" s="30"/>
      <c r="O3021" s="13">
        <v>2.34</v>
      </c>
      <c r="P3021" s="13"/>
      <c r="Q3021" s="13">
        <f t="shared" si="544"/>
        <v>2.34</v>
      </c>
      <c r="R3021" s="88"/>
    </row>
    <row r="3022" spans="1:19" ht="33.75">
      <c r="A3022" s="323"/>
      <c r="B3022" s="318"/>
      <c r="C3022" s="318"/>
      <c r="D3022" s="318"/>
      <c r="E3022" s="318"/>
      <c r="F3022" s="323"/>
      <c r="G3022" s="323"/>
      <c r="H3022" s="323"/>
      <c r="I3022" s="33" t="s">
        <v>467</v>
      </c>
      <c r="J3022" s="333"/>
      <c r="K3022" s="237" t="s">
        <v>171</v>
      </c>
      <c r="L3022" s="30"/>
      <c r="M3022" s="30"/>
      <c r="N3022" s="30"/>
      <c r="O3022" s="13">
        <v>82.741</v>
      </c>
      <c r="P3022" s="13"/>
      <c r="Q3022" s="13">
        <f t="shared" si="544"/>
        <v>82.741</v>
      </c>
      <c r="R3022" s="88"/>
    </row>
    <row r="3023" spans="1:19">
      <c r="A3023" s="324"/>
      <c r="B3023" s="319"/>
      <c r="C3023" s="318"/>
      <c r="D3023" s="318"/>
      <c r="E3023" s="318"/>
      <c r="F3023" s="323"/>
      <c r="G3023" s="323"/>
      <c r="H3023" s="323"/>
      <c r="I3023" s="33" t="s">
        <v>455</v>
      </c>
      <c r="J3023" s="336"/>
      <c r="K3023" s="237" t="s">
        <v>12</v>
      </c>
      <c r="L3023" s="30"/>
      <c r="M3023" s="30"/>
      <c r="N3023" s="30"/>
      <c r="O3023" s="13">
        <v>0</v>
      </c>
      <c r="P3023" s="13">
        <v>91.593999999999994</v>
      </c>
      <c r="Q3023" s="13">
        <f t="shared" si="544"/>
        <v>91.593999999999994</v>
      </c>
      <c r="R3023" s="88"/>
    </row>
    <row r="3024" spans="1:19" s="8" customFormat="1" ht="21.75" customHeight="1">
      <c r="A3024" s="322">
        <v>20</v>
      </c>
      <c r="B3024" s="317" t="s">
        <v>485</v>
      </c>
      <c r="C3024" s="318"/>
      <c r="D3024" s="318"/>
      <c r="E3024" s="318"/>
      <c r="F3024" s="323"/>
      <c r="G3024" s="323"/>
      <c r="H3024" s="323"/>
      <c r="I3024" s="97" t="s">
        <v>466</v>
      </c>
      <c r="J3024" s="332">
        <v>285</v>
      </c>
      <c r="K3024" s="34" t="s">
        <v>44</v>
      </c>
      <c r="L3024" s="30"/>
      <c r="M3024" s="30"/>
      <c r="N3024" s="30"/>
      <c r="O3024" s="30">
        <f>O3025+O3026+O3027+O3028+O3029</f>
        <v>237.791</v>
      </c>
      <c r="P3024" s="30">
        <f>P3025+P3026+P3027+P3028+P3029</f>
        <v>165.876</v>
      </c>
      <c r="Q3024" s="30">
        <f t="shared" si="544"/>
        <v>403.66700000000003</v>
      </c>
      <c r="R3024" s="88"/>
      <c r="S3024" s="6"/>
    </row>
    <row r="3025" spans="1:19" ht="22.5">
      <c r="A3025" s="323"/>
      <c r="B3025" s="318"/>
      <c r="C3025" s="318"/>
      <c r="D3025" s="318"/>
      <c r="E3025" s="318"/>
      <c r="F3025" s="323"/>
      <c r="G3025" s="323"/>
      <c r="H3025" s="323"/>
      <c r="I3025" s="33" t="s">
        <v>181</v>
      </c>
      <c r="J3025" s="333"/>
      <c r="K3025" s="237" t="s">
        <v>11</v>
      </c>
      <c r="L3025" s="30"/>
      <c r="M3025" s="30"/>
      <c r="N3025" s="30"/>
      <c r="O3025" s="13">
        <v>67.956000000000003</v>
      </c>
      <c r="P3025" s="13"/>
      <c r="Q3025" s="13">
        <f t="shared" si="544"/>
        <v>67.956000000000003</v>
      </c>
      <c r="R3025" s="88"/>
    </row>
    <row r="3026" spans="1:19" ht="33.75">
      <c r="A3026" s="323"/>
      <c r="B3026" s="318"/>
      <c r="C3026" s="318"/>
      <c r="D3026" s="318"/>
      <c r="E3026" s="318"/>
      <c r="F3026" s="323"/>
      <c r="G3026" s="323"/>
      <c r="H3026" s="323"/>
      <c r="I3026" s="33" t="s">
        <v>301</v>
      </c>
      <c r="J3026" s="333"/>
      <c r="K3026" s="237" t="s">
        <v>56</v>
      </c>
      <c r="L3026" s="30"/>
      <c r="M3026" s="30"/>
      <c r="N3026" s="30"/>
      <c r="O3026" s="13">
        <v>0</v>
      </c>
      <c r="P3026" s="13"/>
      <c r="Q3026" s="13">
        <f t="shared" si="544"/>
        <v>0</v>
      </c>
      <c r="R3026" s="88"/>
    </row>
    <row r="3027" spans="1:19" ht="45">
      <c r="A3027" s="323"/>
      <c r="B3027" s="318"/>
      <c r="C3027" s="318"/>
      <c r="D3027" s="318"/>
      <c r="E3027" s="318"/>
      <c r="F3027" s="323"/>
      <c r="G3027" s="323"/>
      <c r="H3027" s="323"/>
      <c r="I3027" s="33" t="s">
        <v>18</v>
      </c>
      <c r="J3027" s="333"/>
      <c r="K3027" s="237" t="s">
        <v>17</v>
      </c>
      <c r="L3027" s="30"/>
      <c r="M3027" s="30"/>
      <c r="N3027" s="30"/>
      <c r="O3027" s="13">
        <v>2.5169999999999999</v>
      </c>
      <c r="P3027" s="13"/>
      <c r="Q3027" s="13">
        <f t="shared" si="544"/>
        <v>2.5169999999999999</v>
      </c>
      <c r="R3027" s="88"/>
    </row>
    <row r="3028" spans="1:19" ht="33.75">
      <c r="A3028" s="323"/>
      <c r="B3028" s="318"/>
      <c r="C3028" s="318"/>
      <c r="D3028" s="318"/>
      <c r="E3028" s="318"/>
      <c r="F3028" s="323"/>
      <c r="G3028" s="323"/>
      <c r="H3028" s="323"/>
      <c r="I3028" s="33" t="s">
        <v>467</v>
      </c>
      <c r="J3028" s="333"/>
      <c r="K3028" s="237" t="s">
        <v>171</v>
      </c>
      <c r="L3028" s="30"/>
      <c r="M3028" s="30"/>
      <c r="N3028" s="30"/>
      <c r="O3028" s="13">
        <v>167.31800000000001</v>
      </c>
      <c r="P3028" s="13"/>
      <c r="Q3028" s="13">
        <f t="shared" si="544"/>
        <v>167.31800000000001</v>
      </c>
      <c r="R3028" s="88"/>
    </row>
    <row r="3029" spans="1:19">
      <c r="A3029" s="324"/>
      <c r="B3029" s="319"/>
      <c r="C3029" s="318"/>
      <c r="D3029" s="318"/>
      <c r="E3029" s="318"/>
      <c r="F3029" s="323"/>
      <c r="G3029" s="323"/>
      <c r="H3029" s="323"/>
      <c r="I3029" s="33" t="s">
        <v>455</v>
      </c>
      <c r="J3029" s="336"/>
      <c r="K3029" s="237" t="s">
        <v>12</v>
      </c>
      <c r="L3029" s="30"/>
      <c r="M3029" s="30"/>
      <c r="N3029" s="30"/>
      <c r="O3029" s="13">
        <v>0</v>
      </c>
      <c r="P3029" s="13">
        <v>165.876</v>
      </c>
      <c r="Q3029" s="13">
        <f t="shared" si="544"/>
        <v>165.876</v>
      </c>
      <c r="R3029" s="88"/>
    </row>
    <row r="3030" spans="1:19" s="8" customFormat="1" ht="17.25" customHeight="1">
      <c r="A3030" s="322">
        <v>21</v>
      </c>
      <c r="B3030" s="317" t="s">
        <v>486</v>
      </c>
      <c r="C3030" s="318"/>
      <c r="D3030" s="318"/>
      <c r="E3030" s="318"/>
      <c r="F3030" s="323"/>
      <c r="G3030" s="323"/>
      <c r="H3030" s="323"/>
      <c r="I3030" s="97" t="s">
        <v>466</v>
      </c>
      <c r="J3030" s="332">
        <v>285</v>
      </c>
      <c r="K3030" s="34" t="s">
        <v>44</v>
      </c>
      <c r="L3030" s="30"/>
      <c r="M3030" s="30"/>
      <c r="N3030" s="30"/>
      <c r="O3030" s="30">
        <f>O3031+O3032+O3033+O3034+O3035</f>
        <v>140610.29999999999</v>
      </c>
      <c r="P3030" s="30">
        <f>P3031+P3032+P3033+P3034+P3035</f>
        <v>90.75</v>
      </c>
      <c r="Q3030" s="30">
        <f t="shared" si="544"/>
        <v>140701.04999999999</v>
      </c>
      <c r="R3030" s="88"/>
      <c r="S3030" s="6"/>
    </row>
    <row r="3031" spans="1:19" ht="22.5">
      <c r="A3031" s="323"/>
      <c r="B3031" s="318"/>
      <c r="C3031" s="318"/>
      <c r="D3031" s="318"/>
      <c r="E3031" s="318"/>
      <c r="F3031" s="323"/>
      <c r="G3031" s="323"/>
      <c r="H3031" s="323"/>
      <c r="I3031" s="33" t="s">
        <v>181</v>
      </c>
      <c r="J3031" s="333"/>
      <c r="K3031" s="237" t="s">
        <v>11</v>
      </c>
      <c r="L3031" s="30"/>
      <c r="M3031" s="30"/>
      <c r="N3031" s="30"/>
      <c r="O3031" s="13">
        <v>41940</v>
      </c>
      <c r="P3031" s="13"/>
      <c r="Q3031" s="13">
        <f t="shared" si="544"/>
        <v>41940</v>
      </c>
      <c r="R3031" s="88"/>
    </row>
    <row r="3032" spans="1:19" ht="33.75">
      <c r="A3032" s="323"/>
      <c r="B3032" s="318"/>
      <c r="C3032" s="318"/>
      <c r="D3032" s="318"/>
      <c r="E3032" s="318"/>
      <c r="F3032" s="323"/>
      <c r="G3032" s="323"/>
      <c r="H3032" s="323"/>
      <c r="I3032" s="33" t="s">
        <v>301</v>
      </c>
      <c r="J3032" s="333"/>
      <c r="K3032" s="237" t="s">
        <v>56</v>
      </c>
      <c r="L3032" s="30"/>
      <c r="M3032" s="30"/>
      <c r="N3032" s="30"/>
      <c r="O3032" s="13">
        <v>1837.5</v>
      </c>
      <c r="P3032" s="13"/>
      <c r="Q3032" s="13">
        <f t="shared" si="544"/>
        <v>1837.5</v>
      </c>
      <c r="R3032" s="88"/>
    </row>
    <row r="3033" spans="1:19" ht="45">
      <c r="A3033" s="323"/>
      <c r="B3033" s="318"/>
      <c r="C3033" s="318"/>
      <c r="D3033" s="318"/>
      <c r="E3033" s="318"/>
      <c r="F3033" s="323"/>
      <c r="G3033" s="323"/>
      <c r="H3033" s="323"/>
      <c r="I3033" s="33" t="s">
        <v>18</v>
      </c>
      <c r="J3033" s="333"/>
      <c r="K3033" s="237" t="s">
        <v>17</v>
      </c>
      <c r="L3033" s="30"/>
      <c r="M3033" s="30"/>
      <c r="N3033" s="30"/>
      <c r="O3033" s="13">
        <v>3204</v>
      </c>
      <c r="P3033" s="13"/>
      <c r="Q3033" s="13">
        <f t="shared" si="544"/>
        <v>3204</v>
      </c>
      <c r="R3033" s="88"/>
    </row>
    <row r="3034" spans="1:19" ht="33.75">
      <c r="A3034" s="323"/>
      <c r="B3034" s="318"/>
      <c r="C3034" s="318"/>
      <c r="D3034" s="318"/>
      <c r="E3034" s="318"/>
      <c r="F3034" s="323"/>
      <c r="G3034" s="323"/>
      <c r="H3034" s="323"/>
      <c r="I3034" s="33" t="s">
        <v>467</v>
      </c>
      <c r="J3034" s="333"/>
      <c r="K3034" s="237" t="s">
        <v>171</v>
      </c>
      <c r="L3034" s="30"/>
      <c r="M3034" s="30"/>
      <c r="N3034" s="30"/>
      <c r="O3034" s="13">
        <v>93628.800000000003</v>
      </c>
      <c r="P3034" s="13"/>
      <c r="Q3034" s="13">
        <f t="shared" si="544"/>
        <v>93628.800000000003</v>
      </c>
      <c r="R3034" s="88"/>
    </row>
    <row r="3035" spans="1:19">
      <c r="A3035" s="324"/>
      <c r="B3035" s="319"/>
      <c r="C3035" s="318"/>
      <c r="D3035" s="318"/>
      <c r="E3035" s="318"/>
      <c r="F3035" s="323"/>
      <c r="G3035" s="323"/>
      <c r="H3035" s="323"/>
      <c r="I3035" s="33" t="s">
        <v>455</v>
      </c>
      <c r="J3035" s="336"/>
      <c r="K3035" s="237" t="s">
        <v>12</v>
      </c>
      <c r="L3035" s="30"/>
      <c r="M3035" s="30"/>
      <c r="N3035" s="30"/>
      <c r="O3035" s="13">
        <v>0</v>
      </c>
      <c r="P3035" s="13">
        <v>90.75</v>
      </c>
      <c r="Q3035" s="13">
        <f t="shared" si="544"/>
        <v>90.75</v>
      </c>
      <c r="R3035" s="88"/>
    </row>
    <row r="3036" spans="1:19" s="8" customFormat="1" ht="18" customHeight="1">
      <c r="A3036" s="322">
        <v>22</v>
      </c>
      <c r="B3036" s="317" t="s">
        <v>487</v>
      </c>
      <c r="C3036" s="318"/>
      <c r="D3036" s="318"/>
      <c r="E3036" s="318"/>
      <c r="F3036" s="323"/>
      <c r="G3036" s="323"/>
      <c r="H3036" s="323"/>
      <c r="I3036" s="97" t="s">
        <v>466</v>
      </c>
      <c r="J3036" s="332">
        <v>285</v>
      </c>
      <c r="K3036" s="34" t="s">
        <v>44</v>
      </c>
      <c r="L3036" s="30"/>
      <c r="M3036" s="30"/>
      <c r="N3036" s="30"/>
      <c r="O3036" s="30">
        <f>O3037+O3038+O3039+O3040+O3041</f>
        <v>130.56299999999999</v>
      </c>
      <c r="P3036" s="30">
        <f>P3037+P3038+P3039+P3040+P3041</f>
        <v>88.988</v>
      </c>
      <c r="Q3036" s="13">
        <f t="shared" si="544"/>
        <v>219.55099999999999</v>
      </c>
      <c r="R3036" s="88"/>
      <c r="S3036" s="6"/>
    </row>
    <row r="3037" spans="1:19" ht="22.5">
      <c r="A3037" s="323"/>
      <c r="B3037" s="318"/>
      <c r="C3037" s="318"/>
      <c r="D3037" s="318"/>
      <c r="E3037" s="318"/>
      <c r="F3037" s="323"/>
      <c r="G3037" s="323"/>
      <c r="H3037" s="323"/>
      <c r="I3037" s="33" t="s">
        <v>181</v>
      </c>
      <c r="J3037" s="333"/>
      <c r="K3037" s="237" t="s">
        <v>11</v>
      </c>
      <c r="L3037" s="30"/>
      <c r="M3037" s="30"/>
      <c r="N3037" s="30"/>
      <c r="O3037" s="13">
        <v>42.771999999999998</v>
      </c>
      <c r="P3037" s="13"/>
      <c r="Q3037" s="13">
        <f t="shared" si="544"/>
        <v>42.771999999999998</v>
      </c>
      <c r="R3037" s="88"/>
    </row>
    <row r="3038" spans="1:19" ht="33.75">
      <c r="A3038" s="323"/>
      <c r="B3038" s="318"/>
      <c r="C3038" s="318"/>
      <c r="D3038" s="318"/>
      <c r="E3038" s="318"/>
      <c r="F3038" s="323"/>
      <c r="G3038" s="323"/>
      <c r="H3038" s="323"/>
      <c r="I3038" s="33" t="s">
        <v>301</v>
      </c>
      <c r="J3038" s="333"/>
      <c r="K3038" s="237" t="s">
        <v>56</v>
      </c>
      <c r="L3038" s="30"/>
      <c r="M3038" s="30"/>
      <c r="N3038" s="30"/>
      <c r="O3038" s="13">
        <v>0</v>
      </c>
      <c r="P3038" s="13"/>
      <c r="Q3038" s="13">
        <f t="shared" si="544"/>
        <v>0</v>
      </c>
      <c r="R3038" s="88"/>
    </row>
    <row r="3039" spans="1:19" ht="45">
      <c r="A3039" s="323"/>
      <c r="B3039" s="318"/>
      <c r="C3039" s="318"/>
      <c r="D3039" s="318"/>
      <c r="E3039" s="318"/>
      <c r="F3039" s="323"/>
      <c r="G3039" s="323"/>
      <c r="H3039" s="323"/>
      <c r="I3039" s="33" t="s">
        <v>18</v>
      </c>
      <c r="J3039" s="333"/>
      <c r="K3039" s="237" t="s">
        <v>17</v>
      </c>
      <c r="L3039" s="30"/>
      <c r="M3039" s="30"/>
      <c r="N3039" s="30"/>
      <c r="O3039" s="13">
        <v>0.93500000000000005</v>
      </c>
      <c r="P3039" s="13"/>
      <c r="Q3039" s="13">
        <f t="shared" si="544"/>
        <v>0.93500000000000005</v>
      </c>
      <c r="R3039" s="88"/>
    </row>
    <row r="3040" spans="1:19" ht="33.75">
      <c r="A3040" s="323"/>
      <c r="B3040" s="318"/>
      <c r="C3040" s="318"/>
      <c r="D3040" s="318"/>
      <c r="E3040" s="318"/>
      <c r="F3040" s="323"/>
      <c r="G3040" s="323"/>
      <c r="H3040" s="323"/>
      <c r="I3040" s="33" t="s">
        <v>467</v>
      </c>
      <c r="J3040" s="333"/>
      <c r="K3040" s="237" t="s">
        <v>171</v>
      </c>
      <c r="L3040" s="30"/>
      <c r="M3040" s="30"/>
      <c r="N3040" s="30"/>
      <c r="O3040" s="13">
        <v>86.855999999999995</v>
      </c>
      <c r="P3040" s="13"/>
      <c r="Q3040" s="13">
        <f t="shared" si="544"/>
        <v>86.855999999999995</v>
      </c>
      <c r="R3040" s="88"/>
    </row>
    <row r="3041" spans="1:19">
      <c r="A3041" s="324"/>
      <c r="B3041" s="319"/>
      <c r="C3041" s="318"/>
      <c r="D3041" s="318"/>
      <c r="E3041" s="318"/>
      <c r="F3041" s="323"/>
      <c r="G3041" s="323"/>
      <c r="H3041" s="323"/>
      <c r="I3041" s="33" t="s">
        <v>455</v>
      </c>
      <c r="J3041" s="336"/>
      <c r="K3041" s="237" t="s">
        <v>12</v>
      </c>
      <c r="L3041" s="30"/>
      <c r="M3041" s="30"/>
      <c r="N3041" s="30"/>
      <c r="O3041" s="13">
        <v>0</v>
      </c>
      <c r="P3041" s="13">
        <v>88.988</v>
      </c>
      <c r="Q3041" s="13">
        <f t="shared" si="544"/>
        <v>88.988</v>
      </c>
      <c r="R3041" s="88"/>
    </row>
    <row r="3042" spans="1:19" s="8" customFormat="1" ht="20.25" customHeight="1">
      <c r="A3042" s="322">
        <v>23</v>
      </c>
      <c r="B3042" s="317" t="s">
        <v>488</v>
      </c>
      <c r="C3042" s="318"/>
      <c r="D3042" s="318"/>
      <c r="E3042" s="318"/>
      <c r="F3042" s="323"/>
      <c r="G3042" s="323"/>
      <c r="H3042" s="323"/>
      <c r="I3042" s="97" t="s">
        <v>466</v>
      </c>
      <c r="J3042" s="332">
        <v>285</v>
      </c>
      <c r="K3042" s="34" t="s">
        <v>44</v>
      </c>
      <c r="L3042" s="30"/>
      <c r="M3042" s="30"/>
      <c r="N3042" s="30"/>
      <c r="O3042" s="30">
        <f>O3043+O3044+O3045+O3046+O3047</f>
        <v>165.255</v>
      </c>
      <c r="P3042" s="30">
        <f>P3043+P3044+P3045+P3046+P3047</f>
        <v>115.21796000000001</v>
      </c>
      <c r="Q3042" s="30">
        <f t="shared" si="544"/>
        <v>280.47296</v>
      </c>
      <c r="R3042" s="88"/>
      <c r="S3042" s="6"/>
    </row>
    <row r="3043" spans="1:19" ht="22.5">
      <c r="A3043" s="323"/>
      <c r="B3043" s="318"/>
      <c r="C3043" s="318"/>
      <c r="D3043" s="318"/>
      <c r="E3043" s="318"/>
      <c r="F3043" s="323"/>
      <c r="G3043" s="323"/>
      <c r="H3043" s="323"/>
      <c r="I3043" s="33" t="s">
        <v>181</v>
      </c>
      <c r="J3043" s="333"/>
      <c r="K3043" s="237" t="s">
        <v>11</v>
      </c>
      <c r="L3043" s="30"/>
      <c r="M3043" s="30"/>
      <c r="N3043" s="30"/>
      <c r="O3043" s="13">
        <v>47.774999999999999</v>
      </c>
      <c r="P3043" s="13"/>
      <c r="Q3043" s="13">
        <f t="shared" si="544"/>
        <v>47.774999999999999</v>
      </c>
      <c r="R3043" s="88"/>
    </row>
    <row r="3044" spans="1:19" ht="33.75">
      <c r="A3044" s="323"/>
      <c r="B3044" s="318"/>
      <c r="C3044" s="318"/>
      <c r="D3044" s="318"/>
      <c r="E3044" s="318"/>
      <c r="F3044" s="323"/>
      <c r="G3044" s="323"/>
      <c r="H3044" s="323"/>
      <c r="I3044" s="33" t="s">
        <v>301</v>
      </c>
      <c r="J3044" s="333"/>
      <c r="K3044" s="237" t="s">
        <v>56</v>
      </c>
      <c r="L3044" s="30"/>
      <c r="M3044" s="30"/>
      <c r="N3044" s="30"/>
      <c r="O3044" s="13">
        <v>0</v>
      </c>
      <c r="P3044" s="13"/>
      <c r="Q3044" s="13">
        <f t="shared" si="544"/>
        <v>0</v>
      </c>
      <c r="R3044" s="88"/>
    </row>
    <row r="3045" spans="1:19" ht="45">
      <c r="A3045" s="323"/>
      <c r="B3045" s="318"/>
      <c r="C3045" s="318"/>
      <c r="D3045" s="318"/>
      <c r="E3045" s="318"/>
      <c r="F3045" s="323"/>
      <c r="G3045" s="323"/>
      <c r="H3045" s="323"/>
      <c r="I3045" s="33" t="s">
        <v>18</v>
      </c>
      <c r="J3045" s="333"/>
      <c r="K3045" s="237" t="s">
        <v>17</v>
      </c>
      <c r="L3045" s="30"/>
      <c r="M3045" s="30"/>
      <c r="N3045" s="30"/>
      <c r="O3045" s="13">
        <v>1.0389999999999999</v>
      </c>
      <c r="P3045" s="13"/>
      <c r="Q3045" s="13">
        <f t="shared" si="544"/>
        <v>1.0389999999999999</v>
      </c>
      <c r="R3045" s="88"/>
    </row>
    <row r="3046" spans="1:19" ht="33.75">
      <c r="A3046" s="323"/>
      <c r="B3046" s="318"/>
      <c r="C3046" s="318"/>
      <c r="D3046" s="318"/>
      <c r="E3046" s="318"/>
      <c r="F3046" s="323"/>
      <c r="G3046" s="323"/>
      <c r="H3046" s="323"/>
      <c r="I3046" s="33" t="s">
        <v>467</v>
      </c>
      <c r="J3046" s="333"/>
      <c r="K3046" s="237" t="s">
        <v>171</v>
      </c>
      <c r="L3046" s="30"/>
      <c r="M3046" s="30"/>
      <c r="N3046" s="30"/>
      <c r="O3046" s="13">
        <v>116.441</v>
      </c>
      <c r="P3046" s="13"/>
      <c r="Q3046" s="13">
        <f t="shared" si="544"/>
        <v>116.441</v>
      </c>
      <c r="R3046" s="88"/>
    </row>
    <row r="3047" spans="1:19">
      <c r="A3047" s="324"/>
      <c r="B3047" s="319"/>
      <c r="C3047" s="318"/>
      <c r="D3047" s="318"/>
      <c r="E3047" s="318"/>
      <c r="F3047" s="323"/>
      <c r="G3047" s="323"/>
      <c r="H3047" s="323"/>
      <c r="I3047" s="33" t="s">
        <v>455</v>
      </c>
      <c r="J3047" s="336"/>
      <c r="K3047" s="237" t="s">
        <v>12</v>
      </c>
      <c r="L3047" s="30"/>
      <c r="M3047" s="30"/>
      <c r="N3047" s="30"/>
      <c r="O3047" s="13">
        <v>0</v>
      </c>
      <c r="P3047" s="13">
        <v>115.21796000000001</v>
      </c>
      <c r="Q3047" s="13">
        <f t="shared" si="544"/>
        <v>115.21796000000001</v>
      </c>
      <c r="R3047" s="88"/>
    </row>
    <row r="3048" spans="1:19" s="8" customFormat="1" ht="23.25" customHeight="1">
      <c r="A3048" s="322">
        <v>24</v>
      </c>
      <c r="B3048" s="317" t="s">
        <v>489</v>
      </c>
      <c r="C3048" s="318"/>
      <c r="D3048" s="318"/>
      <c r="E3048" s="318"/>
      <c r="F3048" s="323"/>
      <c r="G3048" s="323"/>
      <c r="H3048" s="323"/>
      <c r="I3048" s="97" t="s">
        <v>466</v>
      </c>
      <c r="J3048" s="332">
        <v>285</v>
      </c>
      <c r="K3048" s="34" t="s">
        <v>44</v>
      </c>
      <c r="L3048" s="30"/>
      <c r="M3048" s="30"/>
      <c r="N3048" s="30"/>
      <c r="O3048" s="30">
        <f>O3049+O3050+O3051+O3052+O3053</f>
        <v>133.05700000000002</v>
      </c>
      <c r="P3048" s="30">
        <f>P3049+P3050+P3051+P3052+P3053</f>
        <v>79.766000000000005</v>
      </c>
      <c r="Q3048" s="30">
        <f t="shared" si="544"/>
        <v>212.82300000000004</v>
      </c>
      <c r="R3048" s="88"/>
      <c r="S3048" s="6"/>
    </row>
    <row r="3049" spans="1:19" ht="22.5">
      <c r="A3049" s="323"/>
      <c r="B3049" s="318"/>
      <c r="C3049" s="318"/>
      <c r="D3049" s="318"/>
      <c r="E3049" s="318"/>
      <c r="F3049" s="323"/>
      <c r="G3049" s="323"/>
      <c r="H3049" s="323"/>
      <c r="I3049" s="33" t="s">
        <v>181</v>
      </c>
      <c r="J3049" s="333"/>
      <c r="K3049" s="237" t="s">
        <v>11</v>
      </c>
      <c r="L3049" s="30"/>
      <c r="M3049" s="30"/>
      <c r="N3049" s="30"/>
      <c r="O3049" s="13">
        <v>41.497</v>
      </c>
      <c r="P3049" s="13"/>
      <c r="Q3049" s="13">
        <f t="shared" si="544"/>
        <v>41.497</v>
      </c>
      <c r="R3049" s="88"/>
    </row>
    <row r="3050" spans="1:19" ht="33.75">
      <c r="A3050" s="323"/>
      <c r="B3050" s="318"/>
      <c r="C3050" s="318"/>
      <c r="D3050" s="318"/>
      <c r="E3050" s="318"/>
      <c r="F3050" s="323"/>
      <c r="G3050" s="323"/>
      <c r="H3050" s="323"/>
      <c r="I3050" s="33" t="s">
        <v>301</v>
      </c>
      <c r="J3050" s="333"/>
      <c r="K3050" s="237" t="s">
        <v>56</v>
      </c>
      <c r="L3050" s="30"/>
      <c r="M3050" s="30"/>
      <c r="N3050" s="30"/>
      <c r="O3050" s="13">
        <v>0</v>
      </c>
      <c r="P3050" s="13"/>
      <c r="Q3050" s="13">
        <f t="shared" si="544"/>
        <v>0</v>
      </c>
      <c r="R3050" s="88"/>
    </row>
    <row r="3051" spans="1:19" ht="45">
      <c r="A3051" s="323"/>
      <c r="B3051" s="318"/>
      <c r="C3051" s="318"/>
      <c r="D3051" s="318"/>
      <c r="E3051" s="318"/>
      <c r="F3051" s="323"/>
      <c r="G3051" s="323"/>
      <c r="H3051" s="323"/>
      <c r="I3051" s="33" t="s">
        <v>18</v>
      </c>
      <c r="J3051" s="333"/>
      <c r="K3051" s="237" t="s">
        <v>17</v>
      </c>
      <c r="L3051" s="30"/>
      <c r="M3051" s="30"/>
      <c r="N3051" s="30"/>
      <c r="O3051" s="13">
        <v>2.0830000000000002</v>
      </c>
      <c r="P3051" s="13"/>
      <c r="Q3051" s="13">
        <f t="shared" si="544"/>
        <v>2.0830000000000002</v>
      </c>
      <c r="R3051" s="88"/>
    </row>
    <row r="3052" spans="1:19" ht="33.75">
      <c r="A3052" s="323"/>
      <c r="B3052" s="318"/>
      <c r="C3052" s="318"/>
      <c r="D3052" s="318"/>
      <c r="E3052" s="318"/>
      <c r="F3052" s="323"/>
      <c r="G3052" s="323"/>
      <c r="H3052" s="323"/>
      <c r="I3052" s="33" t="s">
        <v>467</v>
      </c>
      <c r="J3052" s="333"/>
      <c r="K3052" s="237" t="s">
        <v>171</v>
      </c>
      <c r="L3052" s="30"/>
      <c r="M3052" s="30"/>
      <c r="N3052" s="30"/>
      <c r="O3052" s="13">
        <v>89.477000000000004</v>
      </c>
      <c r="P3052" s="13"/>
      <c r="Q3052" s="13">
        <f t="shared" si="544"/>
        <v>89.477000000000004</v>
      </c>
      <c r="R3052" s="88"/>
    </row>
    <row r="3053" spans="1:19">
      <c r="A3053" s="324"/>
      <c r="B3053" s="319"/>
      <c r="C3053" s="318"/>
      <c r="D3053" s="318"/>
      <c r="E3053" s="318"/>
      <c r="F3053" s="323"/>
      <c r="G3053" s="323"/>
      <c r="H3053" s="323"/>
      <c r="I3053" s="33" t="s">
        <v>455</v>
      </c>
      <c r="J3053" s="336"/>
      <c r="K3053" s="237" t="s">
        <v>12</v>
      </c>
      <c r="L3053" s="30"/>
      <c r="M3053" s="30"/>
      <c r="N3053" s="30"/>
      <c r="O3053" s="13">
        <v>0</v>
      </c>
      <c r="P3053" s="13">
        <v>79.766000000000005</v>
      </c>
      <c r="Q3053" s="13">
        <f t="shared" si="544"/>
        <v>79.766000000000005</v>
      </c>
      <c r="R3053" s="88"/>
    </row>
    <row r="3054" spans="1:19" s="8" customFormat="1" ht="27.75" customHeight="1">
      <c r="A3054" s="322">
        <v>25</v>
      </c>
      <c r="B3054" s="317" t="s">
        <v>490</v>
      </c>
      <c r="C3054" s="318"/>
      <c r="D3054" s="318"/>
      <c r="E3054" s="318"/>
      <c r="F3054" s="323"/>
      <c r="G3054" s="323"/>
      <c r="H3054" s="323"/>
      <c r="I3054" s="97" t="s">
        <v>466</v>
      </c>
      <c r="J3054" s="332">
        <v>285</v>
      </c>
      <c r="K3054" s="34" t="s">
        <v>44</v>
      </c>
      <c r="L3054" s="30"/>
      <c r="M3054" s="30"/>
      <c r="N3054" s="30"/>
      <c r="O3054" s="30">
        <f>O3055+O3056+O3057+O3058+O3059</f>
        <v>201.56400000000002</v>
      </c>
      <c r="P3054" s="30">
        <f>P3055+P3056+P3057+P3058+P3059</f>
        <v>109.69199999999999</v>
      </c>
      <c r="Q3054" s="30">
        <f t="shared" si="544"/>
        <v>311.25600000000003</v>
      </c>
      <c r="R3054" s="88"/>
      <c r="S3054" s="6"/>
    </row>
    <row r="3055" spans="1:19" ht="22.5">
      <c r="A3055" s="323"/>
      <c r="B3055" s="318"/>
      <c r="C3055" s="318"/>
      <c r="D3055" s="318"/>
      <c r="E3055" s="318"/>
      <c r="F3055" s="323"/>
      <c r="G3055" s="323"/>
      <c r="H3055" s="323"/>
      <c r="I3055" s="33" t="s">
        <v>181</v>
      </c>
      <c r="J3055" s="333"/>
      <c r="K3055" s="237" t="s">
        <v>11</v>
      </c>
      <c r="L3055" s="30"/>
      <c r="M3055" s="30"/>
      <c r="N3055" s="30"/>
      <c r="O3055" s="13">
        <v>65.042000000000002</v>
      </c>
      <c r="P3055" s="13"/>
      <c r="Q3055" s="13">
        <f t="shared" si="544"/>
        <v>65.042000000000002</v>
      </c>
      <c r="R3055" s="88"/>
    </row>
    <row r="3056" spans="1:19" ht="33.75">
      <c r="A3056" s="323"/>
      <c r="B3056" s="318"/>
      <c r="C3056" s="318"/>
      <c r="D3056" s="318"/>
      <c r="E3056" s="318"/>
      <c r="F3056" s="323"/>
      <c r="G3056" s="323"/>
      <c r="H3056" s="323"/>
      <c r="I3056" s="33" t="s">
        <v>301</v>
      </c>
      <c r="J3056" s="333"/>
      <c r="K3056" s="237" t="s">
        <v>56</v>
      </c>
      <c r="L3056" s="30"/>
      <c r="M3056" s="30"/>
      <c r="N3056" s="30"/>
      <c r="O3056" s="13">
        <v>0</v>
      </c>
      <c r="P3056" s="13"/>
      <c r="Q3056" s="13">
        <f t="shared" si="544"/>
        <v>0</v>
      </c>
      <c r="R3056" s="88"/>
    </row>
    <row r="3057" spans="1:19" ht="45">
      <c r="A3057" s="323"/>
      <c r="B3057" s="318"/>
      <c r="C3057" s="318"/>
      <c r="D3057" s="318"/>
      <c r="E3057" s="318"/>
      <c r="F3057" s="323"/>
      <c r="G3057" s="323"/>
      <c r="H3057" s="323"/>
      <c r="I3057" s="33" t="s">
        <v>18</v>
      </c>
      <c r="J3057" s="333"/>
      <c r="K3057" s="237" t="s">
        <v>17</v>
      </c>
      <c r="L3057" s="30"/>
      <c r="M3057" s="30"/>
      <c r="N3057" s="30"/>
      <c r="O3057" s="13">
        <v>0.66800000000000004</v>
      </c>
      <c r="P3057" s="13"/>
      <c r="Q3057" s="13">
        <f t="shared" si="544"/>
        <v>0.66800000000000004</v>
      </c>
      <c r="R3057" s="88"/>
    </row>
    <row r="3058" spans="1:19" ht="33.75">
      <c r="A3058" s="323"/>
      <c r="B3058" s="318"/>
      <c r="C3058" s="318"/>
      <c r="D3058" s="318"/>
      <c r="E3058" s="318"/>
      <c r="F3058" s="323"/>
      <c r="G3058" s="323"/>
      <c r="H3058" s="323"/>
      <c r="I3058" s="33" t="s">
        <v>467</v>
      </c>
      <c r="J3058" s="333"/>
      <c r="K3058" s="237" t="s">
        <v>171</v>
      </c>
      <c r="L3058" s="30"/>
      <c r="M3058" s="30"/>
      <c r="N3058" s="30"/>
      <c r="O3058" s="13">
        <v>135.85400000000001</v>
      </c>
      <c r="P3058" s="13"/>
      <c r="Q3058" s="13">
        <f t="shared" si="544"/>
        <v>135.85400000000001</v>
      </c>
      <c r="R3058" s="88"/>
    </row>
    <row r="3059" spans="1:19">
      <c r="A3059" s="324"/>
      <c r="B3059" s="319"/>
      <c r="C3059" s="318"/>
      <c r="D3059" s="318"/>
      <c r="E3059" s="318"/>
      <c r="F3059" s="323"/>
      <c r="G3059" s="323"/>
      <c r="H3059" s="323"/>
      <c r="I3059" s="33" t="s">
        <v>455</v>
      </c>
      <c r="J3059" s="336"/>
      <c r="K3059" s="237" t="s">
        <v>12</v>
      </c>
      <c r="L3059" s="30"/>
      <c r="M3059" s="30"/>
      <c r="N3059" s="30"/>
      <c r="O3059" s="13">
        <v>0</v>
      </c>
      <c r="P3059" s="13">
        <v>109.69199999999999</v>
      </c>
      <c r="Q3059" s="13">
        <f t="shared" si="544"/>
        <v>109.69199999999999</v>
      </c>
      <c r="R3059" s="88"/>
    </row>
    <row r="3060" spans="1:19" s="8" customFormat="1" ht="18" customHeight="1">
      <c r="A3060" s="322">
        <v>26</v>
      </c>
      <c r="B3060" s="317" t="s">
        <v>491</v>
      </c>
      <c r="C3060" s="318"/>
      <c r="D3060" s="318"/>
      <c r="E3060" s="318"/>
      <c r="F3060" s="323"/>
      <c r="G3060" s="323"/>
      <c r="H3060" s="323"/>
      <c r="I3060" s="97" t="s">
        <v>466</v>
      </c>
      <c r="J3060" s="332">
        <v>285</v>
      </c>
      <c r="K3060" s="34" t="s">
        <v>44</v>
      </c>
      <c r="L3060" s="30"/>
      <c r="M3060" s="30"/>
      <c r="N3060" s="30"/>
      <c r="O3060" s="30">
        <f>O3061+O3062+O3063+O3064+O3065</f>
        <v>62.432000000000002</v>
      </c>
      <c r="P3060" s="30">
        <f>P3061+P3062+P3063+P3064+P3065</f>
        <v>42.738</v>
      </c>
      <c r="Q3060" s="30">
        <f t="shared" si="544"/>
        <v>105.17</v>
      </c>
      <c r="R3060" s="88"/>
      <c r="S3060" s="6"/>
    </row>
    <row r="3061" spans="1:19" ht="22.5">
      <c r="A3061" s="323"/>
      <c r="B3061" s="318"/>
      <c r="C3061" s="318"/>
      <c r="D3061" s="318"/>
      <c r="E3061" s="318"/>
      <c r="F3061" s="323"/>
      <c r="G3061" s="323"/>
      <c r="H3061" s="323"/>
      <c r="I3061" s="33" t="s">
        <v>181</v>
      </c>
      <c r="J3061" s="333"/>
      <c r="K3061" s="237" t="s">
        <v>11</v>
      </c>
      <c r="L3061" s="30"/>
      <c r="M3061" s="30"/>
      <c r="N3061" s="30"/>
      <c r="O3061" s="13">
        <v>17.434999999999999</v>
      </c>
      <c r="P3061" s="13"/>
      <c r="Q3061" s="13">
        <f t="shared" si="544"/>
        <v>17.434999999999999</v>
      </c>
      <c r="R3061" s="88"/>
    </row>
    <row r="3062" spans="1:19" ht="33.75">
      <c r="A3062" s="323"/>
      <c r="B3062" s="318"/>
      <c r="C3062" s="318"/>
      <c r="D3062" s="318"/>
      <c r="E3062" s="318"/>
      <c r="F3062" s="323"/>
      <c r="G3062" s="323"/>
      <c r="H3062" s="323"/>
      <c r="I3062" s="33" t="s">
        <v>301</v>
      </c>
      <c r="J3062" s="333"/>
      <c r="K3062" s="237" t="s">
        <v>56</v>
      </c>
      <c r="L3062" s="30"/>
      <c r="M3062" s="30"/>
      <c r="N3062" s="30"/>
      <c r="O3062" s="13">
        <v>0</v>
      </c>
      <c r="P3062" s="13"/>
      <c r="Q3062" s="13">
        <f t="shared" si="544"/>
        <v>0</v>
      </c>
      <c r="R3062" s="88"/>
    </row>
    <row r="3063" spans="1:19" ht="45">
      <c r="A3063" s="323"/>
      <c r="B3063" s="318"/>
      <c r="C3063" s="318"/>
      <c r="D3063" s="318"/>
      <c r="E3063" s="318"/>
      <c r="F3063" s="323"/>
      <c r="G3063" s="323"/>
      <c r="H3063" s="323"/>
      <c r="I3063" s="33" t="s">
        <v>18</v>
      </c>
      <c r="J3063" s="333"/>
      <c r="K3063" s="237" t="s">
        <v>17</v>
      </c>
      <c r="L3063" s="30"/>
      <c r="M3063" s="30"/>
      <c r="N3063" s="30"/>
      <c r="O3063" s="13">
        <v>0.98099999999999998</v>
      </c>
      <c r="P3063" s="13"/>
      <c r="Q3063" s="13">
        <f t="shared" si="544"/>
        <v>0.98099999999999998</v>
      </c>
      <c r="R3063" s="88"/>
    </row>
    <row r="3064" spans="1:19" ht="33.75">
      <c r="A3064" s="323"/>
      <c r="B3064" s="318"/>
      <c r="C3064" s="318"/>
      <c r="D3064" s="318"/>
      <c r="E3064" s="318"/>
      <c r="F3064" s="323"/>
      <c r="G3064" s="323"/>
      <c r="H3064" s="323"/>
      <c r="I3064" s="33" t="s">
        <v>467</v>
      </c>
      <c r="J3064" s="333"/>
      <c r="K3064" s="237" t="s">
        <v>171</v>
      </c>
      <c r="L3064" s="30"/>
      <c r="M3064" s="30"/>
      <c r="N3064" s="30"/>
      <c r="O3064" s="13">
        <v>44.015999999999998</v>
      </c>
      <c r="P3064" s="13"/>
      <c r="Q3064" s="13">
        <f t="shared" si="544"/>
        <v>44.015999999999998</v>
      </c>
      <c r="R3064" s="88"/>
    </row>
    <row r="3065" spans="1:19">
      <c r="A3065" s="324"/>
      <c r="B3065" s="319"/>
      <c r="C3065" s="318"/>
      <c r="D3065" s="318"/>
      <c r="E3065" s="318"/>
      <c r="F3065" s="323"/>
      <c r="G3065" s="323"/>
      <c r="H3065" s="323"/>
      <c r="I3065" s="33" t="s">
        <v>455</v>
      </c>
      <c r="J3065" s="336"/>
      <c r="K3065" s="237" t="s">
        <v>12</v>
      </c>
      <c r="L3065" s="30"/>
      <c r="M3065" s="30"/>
      <c r="N3065" s="30"/>
      <c r="O3065" s="13">
        <v>0</v>
      </c>
      <c r="P3065" s="13">
        <v>42.738</v>
      </c>
      <c r="Q3065" s="13">
        <f t="shared" si="544"/>
        <v>42.738</v>
      </c>
      <c r="R3065" s="88"/>
    </row>
    <row r="3066" spans="1:19" s="8" customFormat="1" ht="14.25" customHeight="1">
      <c r="A3066" s="322">
        <v>27</v>
      </c>
      <c r="B3066" s="317" t="s">
        <v>492</v>
      </c>
      <c r="C3066" s="318"/>
      <c r="D3066" s="318"/>
      <c r="E3066" s="318"/>
      <c r="F3066" s="323"/>
      <c r="G3066" s="323"/>
      <c r="H3066" s="323"/>
      <c r="I3066" s="97" t="s">
        <v>466</v>
      </c>
      <c r="J3066" s="332">
        <v>285</v>
      </c>
      <c r="K3066" s="34" t="s">
        <v>44</v>
      </c>
      <c r="L3066" s="30"/>
      <c r="M3066" s="30"/>
      <c r="N3066" s="30"/>
      <c r="O3066" s="30">
        <f>O3067+O3068+O3069+O3070+O3071</f>
        <v>116.28100000000001</v>
      </c>
      <c r="P3066" s="30">
        <f>P3067+P3068+P3069+P3070+P3071</f>
        <v>129.08799999999999</v>
      </c>
      <c r="Q3066" s="30">
        <f t="shared" si="544"/>
        <v>245.369</v>
      </c>
      <c r="R3066" s="88"/>
      <c r="S3066" s="6"/>
    </row>
    <row r="3067" spans="1:19" ht="22.5">
      <c r="A3067" s="323"/>
      <c r="B3067" s="318"/>
      <c r="C3067" s="318"/>
      <c r="D3067" s="318"/>
      <c r="E3067" s="318"/>
      <c r="F3067" s="323"/>
      <c r="G3067" s="323"/>
      <c r="H3067" s="323"/>
      <c r="I3067" s="33" t="s">
        <v>181</v>
      </c>
      <c r="J3067" s="333"/>
      <c r="K3067" s="237" t="s">
        <v>11</v>
      </c>
      <c r="L3067" s="30"/>
      <c r="M3067" s="30"/>
      <c r="N3067" s="30"/>
      <c r="O3067" s="13">
        <v>37.804000000000002</v>
      </c>
      <c r="P3067" s="13"/>
      <c r="Q3067" s="13">
        <f t="shared" si="544"/>
        <v>37.804000000000002</v>
      </c>
      <c r="R3067" s="88"/>
    </row>
    <row r="3068" spans="1:19" ht="33.75">
      <c r="A3068" s="323"/>
      <c r="B3068" s="318"/>
      <c r="C3068" s="318"/>
      <c r="D3068" s="318"/>
      <c r="E3068" s="318"/>
      <c r="F3068" s="323"/>
      <c r="G3068" s="323"/>
      <c r="H3068" s="323"/>
      <c r="I3068" s="33" t="s">
        <v>301</v>
      </c>
      <c r="J3068" s="333"/>
      <c r="K3068" s="237" t="s">
        <v>56</v>
      </c>
      <c r="L3068" s="30"/>
      <c r="M3068" s="30"/>
      <c r="N3068" s="30"/>
      <c r="O3068" s="13">
        <v>0</v>
      </c>
      <c r="P3068" s="13"/>
      <c r="Q3068" s="13">
        <f t="shared" si="544"/>
        <v>0</v>
      </c>
      <c r="R3068" s="88"/>
    </row>
    <row r="3069" spans="1:19" ht="45">
      <c r="A3069" s="323"/>
      <c r="B3069" s="318"/>
      <c r="C3069" s="318"/>
      <c r="D3069" s="318"/>
      <c r="E3069" s="318"/>
      <c r="F3069" s="323"/>
      <c r="G3069" s="323"/>
      <c r="H3069" s="323"/>
      <c r="I3069" s="33" t="s">
        <v>18</v>
      </c>
      <c r="J3069" s="333"/>
      <c r="K3069" s="237" t="s">
        <v>17</v>
      </c>
      <c r="L3069" s="30"/>
      <c r="M3069" s="30"/>
      <c r="N3069" s="30"/>
      <c r="O3069" s="13">
        <v>1.125</v>
      </c>
      <c r="P3069" s="13"/>
      <c r="Q3069" s="13">
        <f t="shared" si="544"/>
        <v>1.125</v>
      </c>
      <c r="R3069" s="88"/>
    </row>
    <row r="3070" spans="1:19" ht="33.75">
      <c r="A3070" s="323"/>
      <c r="B3070" s="318"/>
      <c r="C3070" s="318"/>
      <c r="D3070" s="318"/>
      <c r="E3070" s="318"/>
      <c r="F3070" s="323"/>
      <c r="G3070" s="323"/>
      <c r="H3070" s="323"/>
      <c r="I3070" s="33" t="s">
        <v>467</v>
      </c>
      <c r="J3070" s="333"/>
      <c r="K3070" s="237" t="s">
        <v>171</v>
      </c>
      <c r="L3070" s="30"/>
      <c r="M3070" s="30"/>
      <c r="N3070" s="30"/>
      <c r="O3070" s="13">
        <v>77.352000000000004</v>
      </c>
      <c r="P3070" s="13"/>
      <c r="Q3070" s="13">
        <f t="shared" si="544"/>
        <v>77.352000000000004</v>
      </c>
      <c r="R3070" s="88"/>
    </row>
    <row r="3071" spans="1:19">
      <c r="A3071" s="324"/>
      <c r="B3071" s="319"/>
      <c r="C3071" s="318"/>
      <c r="D3071" s="318"/>
      <c r="E3071" s="318"/>
      <c r="F3071" s="323"/>
      <c r="G3071" s="323"/>
      <c r="H3071" s="323"/>
      <c r="I3071" s="33" t="s">
        <v>455</v>
      </c>
      <c r="J3071" s="336"/>
      <c r="K3071" s="237" t="s">
        <v>12</v>
      </c>
      <c r="L3071" s="30"/>
      <c r="M3071" s="30"/>
      <c r="N3071" s="30"/>
      <c r="O3071" s="13">
        <v>0</v>
      </c>
      <c r="P3071" s="13">
        <v>129.08799999999999</v>
      </c>
      <c r="Q3071" s="13">
        <f t="shared" si="544"/>
        <v>129.08799999999999</v>
      </c>
      <c r="R3071" s="88"/>
    </row>
    <row r="3072" spans="1:19" s="8" customFormat="1" ht="19.5" customHeight="1">
      <c r="A3072" s="322">
        <v>28</v>
      </c>
      <c r="B3072" s="317" t="s">
        <v>493</v>
      </c>
      <c r="C3072" s="318"/>
      <c r="D3072" s="318"/>
      <c r="E3072" s="318"/>
      <c r="F3072" s="323"/>
      <c r="G3072" s="323"/>
      <c r="H3072" s="323"/>
      <c r="I3072" s="97" t="s">
        <v>466</v>
      </c>
      <c r="J3072" s="332">
        <v>285</v>
      </c>
      <c r="K3072" s="34" t="s">
        <v>44</v>
      </c>
      <c r="L3072" s="30"/>
      <c r="M3072" s="30"/>
      <c r="N3072" s="30"/>
      <c r="O3072" s="30">
        <f>O3073+O3074+O3075+O3076+O3077</f>
        <v>273.26799999999997</v>
      </c>
      <c r="P3072" s="30">
        <f>P3073+P3074+P3075+P3076+P3077</f>
        <v>196.22800000000001</v>
      </c>
      <c r="Q3072" s="30">
        <f t="shared" si="544"/>
        <v>469.49599999999998</v>
      </c>
      <c r="R3072" s="88"/>
      <c r="S3072" s="6"/>
    </row>
    <row r="3073" spans="1:23" ht="22.5">
      <c r="A3073" s="323"/>
      <c r="B3073" s="318"/>
      <c r="C3073" s="318"/>
      <c r="D3073" s="318"/>
      <c r="E3073" s="318"/>
      <c r="F3073" s="323"/>
      <c r="G3073" s="323"/>
      <c r="H3073" s="323"/>
      <c r="I3073" s="33" t="s">
        <v>181</v>
      </c>
      <c r="J3073" s="333"/>
      <c r="K3073" s="237" t="s">
        <v>11</v>
      </c>
      <c r="L3073" s="30"/>
      <c r="M3073" s="30"/>
      <c r="N3073" s="30"/>
      <c r="O3073" s="13">
        <v>95.545000000000002</v>
      </c>
      <c r="P3073" s="13"/>
      <c r="Q3073" s="13">
        <f t="shared" si="544"/>
        <v>95.545000000000002</v>
      </c>
      <c r="R3073" s="88"/>
    </row>
    <row r="3074" spans="1:23" ht="33.75">
      <c r="A3074" s="323"/>
      <c r="B3074" s="318"/>
      <c r="C3074" s="318"/>
      <c r="D3074" s="318"/>
      <c r="E3074" s="318"/>
      <c r="F3074" s="323"/>
      <c r="G3074" s="323"/>
      <c r="H3074" s="323"/>
      <c r="I3074" s="33" t="s">
        <v>301</v>
      </c>
      <c r="J3074" s="333"/>
      <c r="K3074" s="237" t="s">
        <v>56</v>
      </c>
      <c r="L3074" s="30"/>
      <c r="M3074" s="30"/>
      <c r="N3074" s="30"/>
      <c r="O3074" s="13"/>
      <c r="P3074" s="13"/>
      <c r="Q3074" s="13">
        <f t="shared" si="544"/>
        <v>0</v>
      </c>
      <c r="R3074" s="88"/>
    </row>
    <row r="3075" spans="1:23" ht="45">
      <c r="A3075" s="323"/>
      <c r="B3075" s="318"/>
      <c r="C3075" s="318"/>
      <c r="D3075" s="318"/>
      <c r="E3075" s="318"/>
      <c r="F3075" s="323"/>
      <c r="G3075" s="323"/>
      <c r="H3075" s="323"/>
      <c r="I3075" s="33" t="s">
        <v>18</v>
      </c>
      <c r="J3075" s="333"/>
      <c r="K3075" s="237" t="s">
        <v>17</v>
      </c>
      <c r="L3075" s="30"/>
      <c r="M3075" s="30"/>
      <c r="N3075" s="30"/>
      <c r="O3075" s="13">
        <v>0.97499999999999998</v>
      </c>
      <c r="P3075" s="13"/>
      <c r="Q3075" s="13">
        <f t="shared" si="544"/>
        <v>0.97499999999999998</v>
      </c>
      <c r="R3075" s="88"/>
    </row>
    <row r="3076" spans="1:23" ht="33.75">
      <c r="A3076" s="323"/>
      <c r="B3076" s="318"/>
      <c r="C3076" s="318"/>
      <c r="D3076" s="318"/>
      <c r="E3076" s="318"/>
      <c r="F3076" s="323"/>
      <c r="G3076" s="323"/>
      <c r="H3076" s="323"/>
      <c r="I3076" s="33" t="s">
        <v>467</v>
      </c>
      <c r="J3076" s="333"/>
      <c r="K3076" s="237" t="s">
        <v>171</v>
      </c>
      <c r="L3076" s="30"/>
      <c r="M3076" s="30"/>
      <c r="N3076" s="30"/>
      <c r="O3076" s="13">
        <v>176.74799999999999</v>
      </c>
      <c r="P3076" s="13"/>
      <c r="Q3076" s="13">
        <f t="shared" si="544"/>
        <v>176.74799999999999</v>
      </c>
      <c r="R3076" s="88"/>
    </row>
    <row r="3077" spans="1:23">
      <c r="A3077" s="324"/>
      <c r="B3077" s="319"/>
      <c r="C3077" s="318"/>
      <c r="D3077" s="318"/>
      <c r="E3077" s="318"/>
      <c r="F3077" s="323"/>
      <c r="G3077" s="323"/>
      <c r="H3077" s="323"/>
      <c r="I3077" s="33" t="s">
        <v>455</v>
      </c>
      <c r="J3077" s="336"/>
      <c r="K3077" s="237" t="s">
        <v>12</v>
      </c>
      <c r="L3077" s="30"/>
      <c r="M3077" s="30"/>
      <c r="N3077" s="30"/>
      <c r="O3077" s="13">
        <v>0</v>
      </c>
      <c r="P3077" s="13">
        <v>196.22800000000001</v>
      </c>
      <c r="Q3077" s="13">
        <f t="shared" si="544"/>
        <v>196.22800000000001</v>
      </c>
      <c r="R3077" s="88"/>
    </row>
    <row r="3078" spans="1:23" s="8" customFormat="1" ht="15.75" customHeight="1">
      <c r="A3078" s="322">
        <v>29</v>
      </c>
      <c r="B3078" s="317" t="s">
        <v>494</v>
      </c>
      <c r="C3078" s="318"/>
      <c r="D3078" s="318"/>
      <c r="E3078" s="318"/>
      <c r="F3078" s="323"/>
      <c r="G3078" s="323"/>
      <c r="H3078" s="323"/>
      <c r="I3078" s="97" t="s">
        <v>466</v>
      </c>
      <c r="J3078" s="332">
        <v>285</v>
      </c>
      <c r="K3078" s="34" t="s">
        <v>44</v>
      </c>
      <c r="L3078" s="30"/>
      <c r="M3078" s="30"/>
      <c r="N3078" s="30"/>
      <c r="O3078" s="30">
        <f>O3079+O3080+O3081+O3082+O3083</f>
        <v>227.309</v>
      </c>
      <c r="P3078" s="30">
        <f>P3079+P3080+P3081+P3082+P3083</f>
        <v>138.35599999999999</v>
      </c>
      <c r="Q3078" s="30">
        <f t="shared" si="544"/>
        <v>365.66499999999996</v>
      </c>
      <c r="R3078" s="88"/>
      <c r="S3078" s="6"/>
    </row>
    <row r="3079" spans="1:23" ht="22.5">
      <c r="A3079" s="323"/>
      <c r="B3079" s="318"/>
      <c r="C3079" s="318"/>
      <c r="D3079" s="318"/>
      <c r="E3079" s="318"/>
      <c r="F3079" s="323"/>
      <c r="G3079" s="323"/>
      <c r="H3079" s="323"/>
      <c r="I3079" s="33" t="s">
        <v>181</v>
      </c>
      <c r="J3079" s="333"/>
      <c r="K3079" s="237" t="s">
        <v>11</v>
      </c>
      <c r="L3079" s="30"/>
      <c r="M3079" s="30"/>
      <c r="N3079" s="30"/>
      <c r="O3079" s="13">
        <v>75.275000000000006</v>
      </c>
      <c r="P3079" s="13"/>
      <c r="Q3079" s="13">
        <f t="shared" si="544"/>
        <v>75.275000000000006</v>
      </c>
      <c r="R3079" s="88"/>
    </row>
    <row r="3080" spans="1:23" ht="33.75">
      <c r="A3080" s="323"/>
      <c r="B3080" s="318"/>
      <c r="C3080" s="318"/>
      <c r="D3080" s="318"/>
      <c r="E3080" s="318"/>
      <c r="F3080" s="323"/>
      <c r="G3080" s="323"/>
      <c r="H3080" s="323"/>
      <c r="I3080" s="33" t="s">
        <v>301</v>
      </c>
      <c r="J3080" s="333"/>
      <c r="K3080" s="237" t="s">
        <v>56</v>
      </c>
      <c r="L3080" s="30"/>
      <c r="M3080" s="30"/>
      <c r="N3080" s="30"/>
      <c r="O3080" s="13">
        <v>0</v>
      </c>
      <c r="P3080" s="13"/>
      <c r="Q3080" s="13">
        <f t="shared" ref="Q3080:Q3143" si="545">P3080+O3080</f>
        <v>0</v>
      </c>
      <c r="R3080" s="88"/>
    </row>
    <row r="3081" spans="1:23" ht="45">
      <c r="A3081" s="323"/>
      <c r="B3081" s="318"/>
      <c r="C3081" s="318"/>
      <c r="D3081" s="318"/>
      <c r="E3081" s="318"/>
      <c r="F3081" s="323"/>
      <c r="G3081" s="323"/>
      <c r="H3081" s="323"/>
      <c r="I3081" s="33" t="s">
        <v>18</v>
      </c>
      <c r="J3081" s="333"/>
      <c r="K3081" s="237" t="s">
        <v>17</v>
      </c>
      <c r="L3081" s="30"/>
      <c r="M3081" s="30"/>
      <c r="N3081" s="30"/>
      <c r="O3081" s="13">
        <v>0</v>
      </c>
      <c r="P3081" s="13"/>
      <c r="Q3081" s="13">
        <f t="shared" si="545"/>
        <v>0</v>
      </c>
      <c r="R3081" s="88"/>
    </row>
    <row r="3082" spans="1:23" ht="33.75">
      <c r="A3082" s="323"/>
      <c r="B3082" s="318"/>
      <c r="C3082" s="318"/>
      <c r="D3082" s="318"/>
      <c r="E3082" s="318"/>
      <c r="F3082" s="323"/>
      <c r="G3082" s="323"/>
      <c r="H3082" s="323"/>
      <c r="I3082" s="33" t="s">
        <v>467</v>
      </c>
      <c r="J3082" s="333"/>
      <c r="K3082" s="237" t="s">
        <v>171</v>
      </c>
      <c r="L3082" s="30"/>
      <c r="M3082" s="30"/>
      <c r="N3082" s="30"/>
      <c r="O3082" s="13">
        <v>151.15</v>
      </c>
      <c r="P3082" s="13"/>
      <c r="Q3082" s="13">
        <f t="shared" si="545"/>
        <v>151.15</v>
      </c>
      <c r="R3082" s="88"/>
    </row>
    <row r="3083" spans="1:23">
      <c r="A3083" s="324"/>
      <c r="B3083" s="319"/>
      <c r="C3083" s="318"/>
      <c r="D3083" s="318"/>
      <c r="E3083" s="318"/>
      <c r="F3083" s="323"/>
      <c r="G3083" s="323"/>
      <c r="H3083" s="323"/>
      <c r="I3083" s="33" t="s">
        <v>455</v>
      </c>
      <c r="J3083" s="336"/>
      <c r="K3083" s="237" t="s">
        <v>12</v>
      </c>
      <c r="L3083" s="30"/>
      <c r="M3083" s="30"/>
      <c r="N3083" s="30"/>
      <c r="O3083" s="13">
        <v>0.88400000000000001</v>
      </c>
      <c r="P3083" s="13">
        <v>138.35599999999999</v>
      </c>
      <c r="Q3083" s="13">
        <f t="shared" si="545"/>
        <v>139.23999999999998</v>
      </c>
      <c r="R3083" s="88"/>
    </row>
    <row r="3084" spans="1:23" s="8" customFormat="1" ht="17.25" customHeight="1">
      <c r="A3084" s="322">
        <v>30</v>
      </c>
      <c r="B3084" s="317" t="s">
        <v>495</v>
      </c>
      <c r="C3084" s="318"/>
      <c r="D3084" s="318"/>
      <c r="E3084" s="318"/>
      <c r="F3084" s="323"/>
      <c r="G3084" s="323"/>
      <c r="H3084" s="323"/>
      <c r="I3084" s="97" t="s">
        <v>466</v>
      </c>
      <c r="J3084" s="332">
        <v>285</v>
      </c>
      <c r="K3084" s="34" t="s">
        <v>44</v>
      </c>
      <c r="L3084" s="30"/>
      <c r="M3084" s="30"/>
      <c r="N3084" s="30"/>
      <c r="O3084" s="30">
        <f>O3085+O3086+O3087+O3088+O3089</f>
        <v>140.57299999999998</v>
      </c>
      <c r="P3084" s="30">
        <f>P3085+P3086+P3087+P3088+P3089</f>
        <v>92.897999999999996</v>
      </c>
      <c r="Q3084" s="30">
        <f t="shared" si="545"/>
        <v>233.47099999999998</v>
      </c>
      <c r="R3084" s="88"/>
      <c r="S3084" s="6"/>
    </row>
    <row r="3085" spans="1:23" s="5" customFormat="1" ht="22.5">
      <c r="A3085" s="323"/>
      <c r="B3085" s="318"/>
      <c r="C3085" s="318"/>
      <c r="D3085" s="318"/>
      <c r="E3085" s="318"/>
      <c r="F3085" s="323"/>
      <c r="G3085" s="323"/>
      <c r="H3085" s="323"/>
      <c r="I3085" s="33" t="s">
        <v>181</v>
      </c>
      <c r="J3085" s="333"/>
      <c r="K3085" s="237" t="s">
        <v>11</v>
      </c>
      <c r="L3085" s="30"/>
      <c r="M3085" s="30"/>
      <c r="N3085" s="30"/>
      <c r="O3085" s="13">
        <v>44.768000000000001</v>
      </c>
      <c r="P3085" s="13"/>
      <c r="Q3085" s="13">
        <f t="shared" si="545"/>
        <v>44.768000000000001</v>
      </c>
      <c r="R3085" s="88"/>
      <c r="T3085" s="2"/>
      <c r="U3085" s="2"/>
      <c r="V3085" s="2"/>
      <c r="W3085" s="2"/>
    </row>
    <row r="3086" spans="1:23" s="5" customFormat="1" ht="33.75">
      <c r="A3086" s="323"/>
      <c r="B3086" s="318"/>
      <c r="C3086" s="318"/>
      <c r="D3086" s="318"/>
      <c r="E3086" s="318"/>
      <c r="F3086" s="323"/>
      <c r="G3086" s="323"/>
      <c r="H3086" s="323"/>
      <c r="I3086" s="33" t="s">
        <v>301</v>
      </c>
      <c r="J3086" s="333"/>
      <c r="K3086" s="237" t="s">
        <v>56</v>
      </c>
      <c r="L3086" s="30"/>
      <c r="M3086" s="30"/>
      <c r="N3086" s="30"/>
      <c r="O3086" s="13">
        <v>0</v>
      </c>
      <c r="P3086" s="13"/>
      <c r="Q3086" s="13">
        <f t="shared" si="545"/>
        <v>0</v>
      </c>
      <c r="R3086" s="88"/>
      <c r="T3086" s="2"/>
      <c r="U3086" s="2"/>
      <c r="V3086" s="2"/>
      <c r="W3086" s="2"/>
    </row>
    <row r="3087" spans="1:23" s="5" customFormat="1" ht="45">
      <c r="A3087" s="323"/>
      <c r="B3087" s="318"/>
      <c r="C3087" s="318"/>
      <c r="D3087" s="318"/>
      <c r="E3087" s="318"/>
      <c r="F3087" s="323"/>
      <c r="G3087" s="323"/>
      <c r="H3087" s="323"/>
      <c r="I3087" s="33" t="s">
        <v>18</v>
      </c>
      <c r="J3087" s="333"/>
      <c r="K3087" s="237" t="s">
        <v>17</v>
      </c>
      <c r="L3087" s="30"/>
      <c r="M3087" s="30"/>
      <c r="N3087" s="30"/>
      <c r="O3087" s="13">
        <v>1.425</v>
      </c>
      <c r="P3087" s="13"/>
      <c r="Q3087" s="13">
        <f t="shared" si="545"/>
        <v>1.425</v>
      </c>
      <c r="R3087" s="88"/>
      <c r="T3087" s="2"/>
      <c r="U3087" s="2"/>
      <c r="V3087" s="2"/>
      <c r="W3087" s="2"/>
    </row>
    <row r="3088" spans="1:23" s="5" customFormat="1" ht="33.75">
      <c r="A3088" s="323"/>
      <c r="B3088" s="318"/>
      <c r="C3088" s="318"/>
      <c r="D3088" s="318"/>
      <c r="E3088" s="318"/>
      <c r="F3088" s="323"/>
      <c r="G3088" s="323"/>
      <c r="H3088" s="323"/>
      <c r="I3088" s="33" t="s">
        <v>467</v>
      </c>
      <c r="J3088" s="333"/>
      <c r="K3088" s="237" t="s">
        <v>171</v>
      </c>
      <c r="L3088" s="30"/>
      <c r="M3088" s="30"/>
      <c r="N3088" s="30"/>
      <c r="O3088" s="13">
        <v>94.38</v>
      </c>
      <c r="P3088" s="13"/>
      <c r="Q3088" s="13">
        <f t="shared" si="545"/>
        <v>94.38</v>
      </c>
      <c r="R3088" s="88"/>
      <c r="T3088" s="2"/>
      <c r="U3088" s="2"/>
      <c r="V3088" s="2"/>
      <c r="W3088" s="2"/>
    </row>
    <row r="3089" spans="1:23" s="5" customFormat="1">
      <c r="A3089" s="324"/>
      <c r="B3089" s="319"/>
      <c r="C3089" s="318"/>
      <c r="D3089" s="318"/>
      <c r="E3089" s="318"/>
      <c r="F3089" s="323"/>
      <c r="G3089" s="323"/>
      <c r="H3089" s="323"/>
      <c r="I3089" s="33" t="s">
        <v>455</v>
      </c>
      <c r="J3089" s="336"/>
      <c r="K3089" s="237" t="s">
        <v>12</v>
      </c>
      <c r="L3089" s="30"/>
      <c r="M3089" s="30"/>
      <c r="N3089" s="30"/>
      <c r="O3089" s="13">
        <v>0</v>
      </c>
      <c r="P3089" s="13">
        <v>92.897999999999996</v>
      </c>
      <c r="Q3089" s="13">
        <f t="shared" si="545"/>
        <v>92.897999999999996</v>
      </c>
      <c r="R3089" s="88"/>
      <c r="T3089" s="2"/>
      <c r="U3089" s="2"/>
      <c r="V3089" s="2"/>
      <c r="W3089" s="2"/>
    </row>
    <row r="3090" spans="1:23" s="5" customFormat="1" ht="21.75" customHeight="1">
      <c r="A3090" s="322">
        <v>31</v>
      </c>
      <c r="B3090" s="317" t="s">
        <v>496</v>
      </c>
      <c r="C3090" s="318"/>
      <c r="D3090" s="318"/>
      <c r="E3090" s="318"/>
      <c r="F3090" s="323"/>
      <c r="G3090" s="323"/>
      <c r="H3090" s="323"/>
      <c r="I3090" s="97" t="s">
        <v>466</v>
      </c>
      <c r="J3090" s="332">
        <v>285</v>
      </c>
      <c r="K3090" s="34" t="s">
        <v>44</v>
      </c>
      <c r="L3090" s="30"/>
      <c r="M3090" s="30"/>
      <c r="N3090" s="30"/>
      <c r="O3090" s="30">
        <f>O3091+O3092+O3093+O3094+O3095</f>
        <v>216.53190000000001</v>
      </c>
      <c r="P3090" s="30">
        <f>P3091+P3092+P3093+P3094+P3095</f>
        <v>138.20400000000001</v>
      </c>
      <c r="Q3090" s="30">
        <f t="shared" si="545"/>
        <v>354.73590000000002</v>
      </c>
      <c r="R3090" s="88"/>
      <c r="T3090" s="2"/>
      <c r="U3090" s="2"/>
      <c r="V3090" s="2"/>
      <c r="W3090" s="2"/>
    </row>
    <row r="3091" spans="1:23" s="5" customFormat="1" ht="22.5">
      <c r="A3091" s="323"/>
      <c r="B3091" s="318"/>
      <c r="C3091" s="318"/>
      <c r="D3091" s="318"/>
      <c r="E3091" s="318"/>
      <c r="F3091" s="323"/>
      <c r="G3091" s="323"/>
      <c r="H3091" s="323"/>
      <c r="I3091" s="33" t="s">
        <v>181</v>
      </c>
      <c r="J3091" s="333"/>
      <c r="K3091" s="237" t="s">
        <v>11</v>
      </c>
      <c r="L3091" s="30"/>
      <c r="M3091" s="30"/>
      <c r="N3091" s="30"/>
      <c r="O3091" s="13">
        <v>74.459999999999994</v>
      </c>
      <c r="P3091" s="13"/>
      <c r="Q3091" s="13">
        <f t="shared" si="545"/>
        <v>74.459999999999994</v>
      </c>
      <c r="R3091" s="88"/>
      <c r="T3091" s="2"/>
      <c r="U3091" s="2"/>
      <c r="V3091" s="2"/>
      <c r="W3091" s="2"/>
    </row>
    <row r="3092" spans="1:23" s="5" customFormat="1" ht="33.75">
      <c r="A3092" s="323"/>
      <c r="B3092" s="318"/>
      <c r="C3092" s="318"/>
      <c r="D3092" s="318"/>
      <c r="E3092" s="318"/>
      <c r="F3092" s="323"/>
      <c r="G3092" s="323"/>
      <c r="H3092" s="323"/>
      <c r="I3092" s="33" t="s">
        <v>301</v>
      </c>
      <c r="J3092" s="333"/>
      <c r="K3092" s="237" t="s">
        <v>56</v>
      </c>
      <c r="L3092" s="30"/>
      <c r="M3092" s="30"/>
      <c r="N3092" s="30"/>
      <c r="O3092" s="13">
        <v>0</v>
      </c>
      <c r="P3092" s="13"/>
      <c r="Q3092" s="13">
        <f t="shared" si="545"/>
        <v>0</v>
      </c>
      <c r="R3092" s="88"/>
      <c r="T3092" s="2"/>
      <c r="U3092" s="2"/>
      <c r="V3092" s="2"/>
      <c r="W3092" s="2"/>
    </row>
    <row r="3093" spans="1:23" s="5" customFormat="1" ht="45">
      <c r="A3093" s="323"/>
      <c r="B3093" s="318"/>
      <c r="C3093" s="318"/>
      <c r="D3093" s="318"/>
      <c r="E3093" s="318"/>
      <c r="F3093" s="323"/>
      <c r="G3093" s="323"/>
      <c r="H3093" s="323"/>
      <c r="I3093" s="33" t="s">
        <v>18</v>
      </c>
      <c r="J3093" s="333"/>
      <c r="K3093" s="237" t="s">
        <v>17</v>
      </c>
      <c r="L3093" s="30"/>
      <c r="M3093" s="30"/>
      <c r="N3093" s="30"/>
      <c r="O3093" s="13">
        <v>1.2769999999999999</v>
      </c>
      <c r="P3093" s="13"/>
      <c r="Q3093" s="13">
        <f t="shared" si="545"/>
        <v>1.2769999999999999</v>
      </c>
      <c r="R3093" s="88"/>
      <c r="T3093" s="2"/>
      <c r="U3093" s="2"/>
      <c r="V3093" s="2"/>
      <c r="W3093" s="2"/>
    </row>
    <row r="3094" spans="1:23" s="5" customFormat="1" ht="33.75">
      <c r="A3094" s="323"/>
      <c r="B3094" s="318"/>
      <c r="C3094" s="318"/>
      <c r="D3094" s="318"/>
      <c r="E3094" s="318"/>
      <c r="F3094" s="323"/>
      <c r="G3094" s="323"/>
      <c r="H3094" s="323"/>
      <c r="I3094" s="33" t="s">
        <v>467</v>
      </c>
      <c r="J3094" s="333"/>
      <c r="K3094" s="237" t="s">
        <v>171</v>
      </c>
      <c r="L3094" s="30"/>
      <c r="M3094" s="30"/>
      <c r="N3094" s="30"/>
      <c r="O3094" s="13">
        <v>140.79490000000001</v>
      </c>
      <c r="P3094" s="13"/>
      <c r="Q3094" s="13">
        <f t="shared" si="545"/>
        <v>140.79490000000001</v>
      </c>
      <c r="R3094" s="88"/>
      <c r="T3094" s="2"/>
      <c r="U3094" s="2"/>
      <c r="V3094" s="2"/>
      <c r="W3094" s="2"/>
    </row>
    <row r="3095" spans="1:23" s="5" customFormat="1">
      <c r="A3095" s="324"/>
      <c r="B3095" s="319"/>
      <c r="C3095" s="318"/>
      <c r="D3095" s="318"/>
      <c r="E3095" s="318"/>
      <c r="F3095" s="323"/>
      <c r="G3095" s="323"/>
      <c r="H3095" s="323"/>
      <c r="I3095" s="33" t="s">
        <v>455</v>
      </c>
      <c r="J3095" s="336"/>
      <c r="K3095" s="237" t="s">
        <v>12</v>
      </c>
      <c r="L3095" s="30"/>
      <c r="M3095" s="30"/>
      <c r="N3095" s="30"/>
      <c r="O3095" s="13">
        <v>0</v>
      </c>
      <c r="P3095" s="13">
        <v>138.20400000000001</v>
      </c>
      <c r="Q3095" s="13">
        <f t="shared" si="545"/>
        <v>138.20400000000001</v>
      </c>
      <c r="R3095" s="88"/>
      <c r="T3095" s="2"/>
      <c r="U3095" s="2"/>
      <c r="V3095" s="2"/>
      <c r="W3095" s="2"/>
    </row>
    <row r="3096" spans="1:23" s="5" customFormat="1">
      <c r="A3096" s="322">
        <v>32</v>
      </c>
      <c r="B3096" s="317" t="s">
        <v>497</v>
      </c>
      <c r="C3096" s="318"/>
      <c r="D3096" s="318"/>
      <c r="E3096" s="318"/>
      <c r="F3096" s="323"/>
      <c r="G3096" s="323"/>
      <c r="H3096" s="323"/>
      <c r="I3096" s="97" t="s">
        <v>466</v>
      </c>
      <c r="J3096" s="332">
        <v>285</v>
      </c>
      <c r="K3096" s="34" t="s">
        <v>44</v>
      </c>
      <c r="L3096" s="30"/>
      <c r="M3096" s="30"/>
      <c r="N3096" s="30"/>
      <c r="O3096" s="30">
        <f>O3097+O3098+O3099+O3100+O3101</f>
        <v>116.5339</v>
      </c>
      <c r="P3096" s="30">
        <f>P3097+P3098+P3099+P3100+P3101</f>
        <v>73.581000000000003</v>
      </c>
      <c r="Q3096" s="30">
        <f t="shared" si="545"/>
        <v>190.11490000000001</v>
      </c>
      <c r="R3096" s="88"/>
      <c r="T3096" s="2"/>
      <c r="U3096" s="2"/>
      <c r="V3096" s="2"/>
      <c r="W3096" s="2"/>
    </row>
    <row r="3097" spans="1:23" s="5" customFormat="1" ht="22.5">
      <c r="A3097" s="323"/>
      <c r="B3097" s="318"/>
      <c r="C3097" s="318"/>
      <c r="D3097" s="318"/>
      <c r="E3097" s="318"/>
      <c r="F3097" s="323"/>
      <c r="G3097" s="323"/>
      <c r="H3097" s="323"/>
      <c r="I3097" s="33" t="s">
        <v>181</v>
      </c>
      <c r="J3097" s="333"/>
      <c r="K3097" s="237" t="s">
        <v>11</v>
      </c>
      <c r="L3097" s="30"/>
      <c r="M3097" s="30"/>
      <c r="N3097" s="30"/>
      <c r="O3097" s="13">
        <v>38.509</v>
      </c>
      <c r="P3097" s="13"/>
      <c r="Q3097" s="13">
        <f t="shared" si="545"/>
        <v>38.509</v>
      </c>
      <c r="R3097" s="88"/>
      <c r="T3097" s="2"/>
      <c r="U3097" s="2"/>
      <c r="V3097" s="2"/>
      <c r="W3097" s="2"/>
    </row>
    <row r="3098" spans="1:23" s="5" customFormat="1" ht="33.75">
      <c r="A3098" s="323"/>
      <c r="B3098" s="318"/>
      <c r="C3098" s="318"/>
      <c r="D3098" s="318"/>
      <c r="E3098" s="318"/>
      <c r="F3098" s="323"/>
      <c r="G3098" s="323"/>
      <c r="H3098" s="323"/>
      <c r="I3098" s="33" t="s">
        <v>301</v>
      </c>
      <c r="J3098" s="333"/>
      <c r="K3098" s="237" t="s">
        <v>56</v>
      </c>
      <c r="L3098" s="30"/>
      <c r="M3098" s="30"/>
      <c r="N3098" s="30"/>
      <c r="O3098" s="13">
        <v>0</v>
      </c>
      <c r="P3098" s="13"/>
      <c r="Q3098" s="13">
        <f t="shared" si="545"/>
        <v>0</v>
      </c>
      <c r="R3098" s="88"/>
      <c r="T3098" s="2"/>
      <c r="U3098" s="2"/>
      <c r="V3098" s="2"/>
      <c r="W3098" s="2"/>
    </row>
    <row r="3099" spans="1:23" s="5" customFormat="1" ht="45">
      <c r="A3099" s="323"/>
      <c r="B3099" s="318"/>
      <c r="C3099" s="318"/>
      <c r="D3099" s="318"/>
      <c r="E3099" s="318"/>
      <c r="F3099" s="323"/>
      <c r="G3099" s="323"/>
      <c r="H3099" s="323"/>
      <c r="I3099" s="33" t="s">
        <v>18</v>
      </c>
      <c r="J3099" s="333"/>
      <c r="K3099" s="237" t="s">
        <v>17</v>
      </c>
      <c r="L3099" s="30"/>
      <c r="M3099" s="30"/>
      <c r="N3099" s="30"/>
      <c r="O3099" s="13">
        <v>2.2949999999999999</v>
      </c>
      <c r="P3099" s="13"/>
      <c r="Q3099" s="13">
        <f t="shared" si="545"/>
        <v>2.2949999999999999</v>
      </c>
      <c r="R3099" s="88"/>
      <c r="T3099" s="2"/>
      <c r="U3099" s="2"/>
      <c r="V3099" s="2"/>
      <c r="W3099" s="2"/>
    </row>
    <row r="3100" spans="1:23" s="5" customFormat="1" ht="33.75">
      <c r="A3100" s="323"/>
      <c r="B3100" s="318"/>
      <c r="C3100" s="318"/>
      <c r="D3100" s="318"/>
      <c r="E3100" s="318"/>
      <c r="F3100" s="323"/>
      <c r="G3100" s="323"/>
      <c r="H3100" s="323"/>
      <c r="I3100" s="33" t="s">
        <v>467</v>
      </c>
      <c r="J3100" s="333"/>
      <c r="K3100" s="237" t="s">
        <v>171</v>
      </c>
      <c r="L3100" s="30"/>
      <c r="M3100" s="30"/>
      <c r="N3100" s="30"/>
      <c r="O3100" s="13">
        <v>75.729900000000001</v>
      </c>
      <c r="P3100" s="13"/>
      <c r="Q3100" s="13">
        <f t="shared" si="545"/>
        <v>75.729900000000001</v>
      </c>
      <c r="R3100" s="88"/>
      <c r="T3100" s="2"/>
      <c r="U3100" s="2"/>
      <c r="V3100" s="2"/>
      <c r="W3100" s="2"/>
    </row>
    <row r="3101" spans="1:23" s="5" customFormat="1">
      <c r="A3101" s="324"/>
      <c r="B3101" s="319"/>
      <c r="C3101" s="318"/>
      <c r="D3101" s="318"/>
      <c r="E3101" s="318"/>
      <c r="F3101" s="323"/>
      <c r="G3101" s="323"/>
      <c r="H3101" s="323"/>
      <c r="I3101" s="33" t="s">
        <v>455</v>
      </c>
      <c r="J3101" s="336"/>
      <c r="K3101" s="237" t="s">
        <v>12</v>
      </c>
      <c r="L3101" s="30"/>
      <c r="M3101" s="30"/>
      <c r="N3101" s="30"/>
      <c r="O3101" s="13">
        <v>0</v>
      </c>
      <c r="P3101" s="13">
        <v>73.581000000000003</v>
      </c>
      <c r="Q3101" s="13">
        <f t="shared" si="545"/>
        <v>73.581000000000003</v>
      </c>
      <c r="R3101" s="88"/>
      <c r="T3101" s="2"/>
      <c r="U3101" s="2"/>
      <c r="V3101" s="2"/>
      <c r="W3101" s="2"/>
    </row>
    <row r="3102" spans="1:23" s="5" customFormat="1">
      <c r="A3102" s="322">
        <v>33</v>
      </c>
      <c r="B3102" s="317" t="s">
        <v>498</v>
      </c>
      <c r="C3102" s="318"/>
      <c r="D3102" s="318"/>
      <c r="E3102" s="318"/>
      <c r="F3102" s="323"/>
      <c r="G3102" s="323"/>
      <c r="H3102" s="323"/>
      <c r="I3102" s="97" t="s">
        <v>466</v>
      </c>
      <c r="J3102" s="332">
        <v>285</v>
      </c>
      <c r="K3102" s="34" t="s">
        <v>44</v>
      </c>
      <c r="L3102" s="30"/>
      <c r="M3102" s="30"/>
      <c r="N3102" s="30"/>
      <c r="O3102" s="30">
        <f>O3103+O3104+O3105+O3106+O3107</f>
        <v>127.72999999999999</v>
      </c>
      <c r="P3102" s="30">
        <f>P3103+P3104+P3105+P3106+P3107</f>
        <v>84.94</v>
      </c>
      <c r="Q3102" s="30">
        <f t="shared" si="545"/>
        <v>212.67</v>
      </c>
      <c r="R3102" s="88"/>
      <c r="T3102" s="2"/>
      <c r="U3102" s="2"/>
      <c r="V3102" s="2"/>
      <c r="W3102" s="2"/>
    </row>
    <row r="3103" spans="1:23" s="5" customFormat="1" ht="22.5">
      <c r="A3103" s="323"/>
      <c r="B3103" s="318"/>
      <c r="C3103" s="318"/>
      <c r="D3103" s="318"/>
      <c r="E3103" s="318"/>
      <c r="F3103" s="323"/>
      <c r="G3103" s="323"/>
      <c r="H3103" s="323"/>
      <c r="I3103" s="33" t="s">
        <v>181</v>
      </c>
      <c r="J3103" s="333"/>
      <c r="K3103" s="237" t="s">
        <v>11</v>
      </c>
      <c r="L3103" s="30"/>
      <c r="M3103" s="30"/>
      <c r="N3103" s="30"/>
      <c r="O3103" s="13">
        <v>40.268000000000001</v>
      </c>
      <c r="P3103" s="13"/>
      <c r="Q3103" s="13">
        <f t="shared" si="545"/>
        <v>40.268000000000001</v>
      </c>
      <c r="R3103" s="88"/>
      <c r="T3103" s="2"/>
      <c r="U3103" s="2"/>
      <c r="V3103" s="2"/>
      <c r="W3103" s="2"/>
    </row>
    <row r="3104" spans="1:23" s="5" customFormat="1" ht="33.75">
      <c r="A3104" s="323"/>
      <c r="B3104" s="318"/>
      <c r="C3104" s="318"/>
      <c r="D3104" s="318"/>
      <c r="E3104" s="318"/>
      <c r="F3104" s="323"/>
      <c r="G3104" s="323"/>
      <c r="H3104" s="323"/>
      <c r="I3104" s="33" t="s">
        <v>301</v>
      </c>
      <c r="J3104" s="333"/>
      <c r="K3104" s="237" t="s">
        <v>56</v>
      </c>
      <c r="L3104" s="30"/>
      <c r="M3104" s="30"/>
      <c r="N3104" s="30"/>
      <c r="O3104" s="13">
        <v>0</v>
      </c>
      <c r="P3104" s="13"/>
      <c r="Q3104" s="13">
        <f t="shared" si="545"/>
        <v>0</v>
      </c>
      <c r="R3104" s="88"/>
      <c r="T3104" s="2"/>
      <c r="U3104" s="2"/>
      <c r="V3104" s="2"/>
      <c r="W3104" s="2"/>
    </row>
    <row r="3105" spans="1:23" s="5" customFormat="1" ht="45">
      <c r="A3105" s="323"/>
      <c r="B3105" s="318"/>
      <c r="C3105" s="318"/>
      <c r="D3105" s="318"/>
      <c r="E3105" s="318"/>
      <c r="F3105" s="323"/>
      <c r="G3105" s="323"/>
      <c r="H3105" s="323"/>
      <c r="I3105" s="33" t="s">
        <v>18</v>
      </c>
      <c r="J3105" s="333"/>
      <c r="K3105" s="237" t="s">
        <v>17</v>
      </c>
      <c r="L3105" s="30"/>
      <c r="M3105" s="30"/>
      <c r="N3105" s="30"/>
      <c r="O3105" s="13">
        <v>2.0640000000000001</v>
      </c>
      <c r="P3105" s="13"/>
      <c r="Q3105" s="13">
        <f t="shared" si="545"/>
        <v>2.0640000000000001</v>
      </c>
      <c r="R3105" s="88"/>
      <c r="T3105" s="2"/>
      <c r="U3105" s="2"/>
      <c r="V3105" s="2"/>
      <c r="W3105" s="2"/>
    </row>
    <row r="3106" spans="1:23" s="5" customFormat="1" ht="33.75">
      <c r="A3106" s="323"/>
      <c r="B3106" s="318"/>
      <c r="C3106" s="318"/>
      <c r="D3106" s="318"/>
      <c r="E3106" s="318"/>
      <c r="F3106" s="323"/>
      <c r="G3106" s="323"/>
      <c r="H3106" s="323"/>
      <c r="I3106" s="33" t="s">
        <v>467</v>
      </c>
      <c r="J3106" s="333"/>
      <c r="K3106" s="237" t="s">
        <v>171</v>
      </c>
      <c r="L3106" s="30"/>
      <c r="M3106" s="30"/>
      <c r="N3106" s="30"/>
      <c r="O3106" s="13">
        <v>85.397999999999996</v>
      </c>
      <c r="P3106" s="13"/>
      <c r="Q3106" s="13">
        <f t="shared" si="545"/>
        <v>85.397999999999996</v>
      </c>
      <c r="R3106" s="88"/>
      <c r="T3106" s="2"/>
      <c r="U3106" s="2"/>
      <c r="V3106" s="2"/>
      <c r="W3106" s="2"/>
    </row>
    <row r="3107" spans="1:23" s="5" customFormat="1">
      <c r="A3107" s="324"/>
      <c r="B3107" s="319"/>
      <c r="C3107" s="318"/>
      <c r="D3107" s="318"/>
      <c r="E3107" s="318"/>
      <c r="F3107" s="323"/>
      <c r="G3107" s="323"/>
      <c r="H3107" s="323"/>
      <c r="I3107" s="33" t="s">
        <v>455</v>
      </c>
      <c r="J3107" s="336"/>
      <c r="K3107" s="237" t="s">
        <v>12</v>
      </c>
      <c r="L3107" s="30"/>
      <c r="M3107" s="30"/>
      <c r="N3107" s="30"/>
      <c r="O3107" s="13">
        <v>0</v>
      </c>
      <c r="P3107" s="13">
        <v>84.94</v>
      </c>
      <c r="Q3107" s="13">
        <f t="shared" si="545"/>
        <v>84.94</v>
      </c>
      <c r="R3107" s="88"/>
      <c r="T3107" s="2"/>
      <c r="U3107" s="2"/>
      <c r="V3107" s="2"/>
      <c r="W3107" s="2"/>
    </row>
    <row r="3108" spans="1:23" s="5" customFormat="1">
      <c r="A3108" s="322">
        <v>34</v>
      </c>
      <c r="B3108" s="317" t="s">
        <v>499</v>
      </c>
      <c r="C3108" s="318"/>
      <c r="D3108" s="318"/>
      <c r="E3108" s="318"/>
      <c r="F3108" s="323"/>
      <c r="G3108" s="323"/>
      <c r="H3108" s="323"/>
      <c r="I3108" s="97" t="s">
        <v>466</v>
      </c>
      <c r="J3108" s="332">
        <v>285</v>
      </c>
      <c r="K3108" s="34" t="s">
        <v>44</v>
      </c>
      <c r="L3108" s="30"/>
      <c r="M3108" s="30"/>
      <c r="N3108" s="30"/>
      <c r="O3108" s="30">
        <f>O3109+O3110+O3111+O3112+O3113</f>
        <v>105.6439</v>
      </c>
      <c r="P3108" s="30">
        <f>P3109+P3110+P3111+P3112+P3113</f>
        <v>70.0458</v>
      </c>
      <c r="Q3108" s="30">
        <f t="shared" si="545"/>
        <v>175.68970000000002</v>
      </c>
      <c r="R3108" s="88"/>
      <c r="T3108" s="2"/>
      <c r="U3108" s="2"/>
      <c r="V3108" s="2"/>
      <c r="W3108" s="2"/>
    </row>
    <row r="3109" spans="1:23" s="5" customFormat="1" ht="22.5">
      <c r="A3109" s="323"/>
      <c r="B3109" s="318"/>
      <c r="C3109" s="318"/>
      <c r="D3109" s="318"/>
      <c r="E3109" s="318"/>
      <c r="F3109" s="323"/>
      <c r="G3109" s="323"/>
      <c r="H3109" s="323"/>
      <c r="I3109" s="33" t="s">
        <v>181</v>
      </c>
      <c r="J3109" s="333"/>
      <c r="K3109" s="237" t="s">
        <v>11</v>
      </c>
      <c r="L3109" s="30"/>
      <c r="M3109" s="30"/>
      <c r="N3109" s="30"/>
      <c r="O3109" s="13">
        <v>32.744999999999997</v>
      </c>
      <c r="P3109" s="13"/>
      <c r="Q3109" s="13">
        <f t="shared" si="545"/>
        <v>32.744999999999997</v>
      </c>
      <c r="R3109" s="88"/>
      <c r="T3109" s="2"/>
      <c r="U3109" s="2"/>
      <c r="V3109" s="2"/>
      <c r="W3109" s="2"/>
    </row>
    <row r="3110" spans="1:23" s="5" customFormat="1" ht="33.75">
      <c r="A3110" s="323"/>
      <c r="B3110" s="318"/>
      <c r="C3110" s="318"/>
      <c r="D3110" s="318"/>
      <c r="E3110" s="318"/>
      <c r="F3110" s="323"/>
      <c r="G3110" s="323"/>
      <c r="H3110" s="323"/>
      <c r="I3110" s="33" t="s">
        <v>301</v>
      </c>
      <c r="J3110" s="333"/>
      <c r="K3110" s="237" t="s">
        <v>56</v>
      </c>
      <c r="L3110" s="30"/>
      <c r="M3110" s="30"/>
      <c r="N3110" s="30"/>
      <c r="O3110" s="13">
        <v>0</v>
      </c>
      <c r="P3110" s="13"/>
      <c r="Q3110" s="13">
        <f t="shared" si="545"/>
        <v>0</v>
      </c>
      <c r="R3110" s="88"/>
      <c r="T3110" s="2"/>
      <c r="U3110" s="2"/>
      <c r="V3110" s="2"/>
      <c r="W3110" s="2"/>
    </row>
    <row r="3111" spans="1:23" s="5" customFormat="1" ht="45">
      <c r="A3111" s="323"/>
      <c r="B3111" s="318"/>
      <c r="C3111" s="318"/>
      <c r="D3111" s="318"/>
      <c r="E3111" s="318"/>
      <c r="F3111" s="323"/>
      <c r="G3111" s="323"/>
      <c r="H3111" s="323"/>
      <c r="I3111" s="33" t="s">
        <v>18</v>
      </c>
      <c r="J3111" s="333"/>
      <c r="K3111" s="237" t="s">
        <v>17</v>
      </c>
      <c r="L3111" s="30"/>
      <c r="M3111" s="30"/>
      <c r="N3111" s="30"/>
      <c r="O3111" s="13">
        <v>1.079</v>
      </c>
      <c r="P3111" s="13"/>
      <c r="Q3111" s="13">
        <f t="shared" si="545"/>
        <v>1.079</v>
      </c>
      <c r="R3111" s="88"/>
      <c r="T3111" s="2"/>
      <c r="U3111" s="2"/>
      <c r="V3111" s="2"/>
      <c r="W3111" s="2"/>
    </row>
    <row r="3112" spans="1:23" s="5" customFormat="1" ht="33.75">
      <c r="A3112" s="323"/>
      <c r="B3112" s="318"/>
      <c r="C3112" s="318"/>
      <c r="D3112" s="318"/>
      <c r="E3112" s="318"/>
      <c r="F3112" s="323"/>
      <c r="G3112" s="323"/>
      <c r="H3112" s="323"/>
      <c r="I3112" s="33" t="s">
        <v>467</v>
      </c>
      <c r="J3112" s="333"/>
      <c r="K3112" s="237" t="s">
        <v>171</v>
      </c>
      <c r="L3112" s="30"/>
      <c r="M3112" s="30"/>
      <c r="N3112" s="30"/>
      <c r="O3112" s="13">
        <v>71.819900000000004</v>
      </c>
      <c r="P3112" s="13"/>
      <c r="Q3112" s="13">
        <f t="shared" si="545"/>
        <v>71.819900000000004</v>
      </c>
      <c r="R3112" s="88"/>
      <c r="T3112" s="2"/>
      <c r="U3112" s="2"/>
      <c r="V3112" s="2"/>
      <c r="W3112" s="2"/>
    </row>
    <row r="3113" spans="1:23" s="5" customFormat="1">
      <c r="A3113" s="324"/>
      <c r="B3113" s="319"/>
      <c r="C3113" s="318"/>
      <c r="D3113" s="318"/>
      <c r="E3113" s="318"/>
      <c r="F3113" s="323"/>
      <c r="G3113" s="323"/>
      <c r="H3113" s="323"/>
      <c r="I3113" s="33" t="s">
        <v>455</v>
      </c>
      <c r="J3113" s="336"/>
      <c r="K3113" s="237" t="s">
        <v>12</v>
      </c>
      <c r="L3113" s="30"/>
      <c r="M3113" s="30"/>
      <c r="N3113" s="30"/>
      <c r="O3113" s="13">
        <v>0</v>
      </c>
      <c r="P3113" s="13">
        <v>70.0458</v>
      </c>
      <c r="Q3113" s="13">
        <f t="shared" si="545"/>
        <v>70.0458</v>
      </c>
      <c r="R3113" s="88"/>
      <c r="T3113" s="2"/>
      <c r="U3113" s="2"/>
      <c r="V3113" s="2"/>
      <c r="W3113" s="2"/>
    </row>
    <row r="3114" spans="1:23" s="5" customFormat="1">
      <c r="A3114" s="322">
        <v>35</v>
      </c>
      <c r="B3114" s="317" t="s">
        <v>500</v>
      </c>
      <c r="C3114" s="318"/>
      <c r="D3114" s="318"/>
      <c r="E3114" s="318"/>
      <c r="F3114" s="323"/>
      <c r="G3114" s="323"/>
      <c r="H3114" s="323"/>
      <c r="I3114" s="97" t="s">
        <v>466</v>
      </c>
      <c r="J3114" s="332">
        <v>285</v>
      </c>
      <c r="K3114" s="34" t="s">
        <v>44</v>
      </c>
      <c r="L3114" s="30"/>
      <c r="M3114" s="30"/>
      <c r="N3114" s="30"/>
      <c r="O3114" s="30">
        <f>O3115+O3116+O3117+O3118+O3119</f>
        <v>55.700499999999998</v>
      </c>
      <c r="P3114" s="30">
        <f>P3115+P3116+P3117+P3118+P3119</f>
        <v>32.945</v>
      </c>
      <c r="Q3114" s="30">
        <f t="shared" si="545"/>
        <v>88.645499999999998</v>
      </c>
      <c r="R3114" s="88"/>
      <c r="T3114" s="2"/>
      <c r="U3114" s="2"/>
      <c r="V3114" s="2"/>
      <c r="W3114" s="2"/>
    </row>
    <row r="3115" spans="1:23" s="5" customFormat="1" ht="22.5">
      <c r="A3115" s="323"/>
      <c r="B3115" s="318"/>
      <c r="C3115" s="318"/>
      <c r="D3115" s="318"/>
      <c r="E3115" s="318"/>
      <c r="F3115" s="323"/>
      <c r="G3115" s="323"/>
      <c r="H3115" s="323"/>
      <c r="I3115" s="33" t="s">
        <v>181</v>
      </c>
      <c r="J3115" s="333"/>
      <c r="K3115" s="237" t="s">
        <v>11</v>
      </c>
      <c r="L3115" s="30"/>
      <c r="M3115" s="30"/>
      <c r="N3115" s="30"/>
      <c r="O3115" s="13">
        <v>18.3355</v>
      </c>
      <c r="P3115" s="13"/>
      <c r="Q3115" s="13">
        <f t="shared" si="545"/>
        <v>18.3355</v>
      </c>
      <c r="R3115" s="88"/>
      <c r="T3115" s="2"/>
      <c r="U3115" s="2"/>
      <c r="V3115" s="2"/>
      <c r="W3115" s="2"/>
    </row>
    <row r="3116" spans="1:23" s="5" customFormat="1" ht="33.75">
      <c r="A3116" s="323"/>
      <c r="B3116" s="318"/>
      <c r="C3116" s="318"/>
      <c r="D3116" s="318"/>
      <c r="E3116" s="318"/>
      <c r="F3116" s="323"/>
      <c r="G3116" s="323"/>
      <c r="H3116" s="323"/>
      <c r="I3116" s="33" t="s">
        <v>301</v>
      </c>
      <c r="J3116" s="333"/>
      <c r="K3116" s="237" t="s">
        <v>56</v>
      </c>
      <c r="L3116" s="30"/>
      <c r="M3116" s="30"/>
      <c r="N3116" s="30"/>
      <c r="O3116" s="13">
        <v>0</v>
      </c>
      <c r="P3116" s="13"/>
      <c r="Q3116" s="13">
        <f t="shared" si="545"/>
        <v>0</v>
      </c>
      <c r="R3116" s="88"/>
      <c r="T3116" s="2"/>
      <c r="U3116" s="2"/>
      <c r="V3116" s="2"/>
      <c r="W3116" s="2"/>
    </row>
    <row r="3117" spans="1:23" s="5" customFormat="1" ht="45">
      <c r="A3117" s="323"/>
      <c r="B3117" s="318"/>
      <c r="C3117" s="318"/>
      <c r="D3117" s="318"/>
      <c r="E3117" s="318"/>
      <c r="F3117" s="323"/>
      <c r="G3117" s="323"/>
      <c r="H3117" s="323"/>
      <c r="I3117" s="33" t="s">
        <v>18</v>
      </c>
      <c r="J3117" s="333"/>
      <c r="K3117" s="237" t="s">
        <v>17</v>
      </c>
      <c r="L3117" s="30"/>
      <c r="M3117" s="30"/>
      <c r="N3117" s="30"/>
      <c r="O3117" s="13">
        <v>0.24</v>
      </c>
      <c r="P3117" s="13"/>
      <c r="Q3117" s="13">
        <f t="shared" si="545"/>
        <v>0.24</v>
      </c>
      <c r="R3117" s="88"/>
      <c r="T3117" s="2"/>
      <c r="U3117" s="2"/>
      <c r="V3117" s="2"/>
      <c r="W3117" s="2"/>
    </row>
    <row r="3118" spans="1:23" s="5" customFormat="1" ht="33.75">
      <c r="A3118" s="323"/>
      <c r="B3118" s="318"/>
      <c r="C3118" s="318"/>
      <c r="D3118" s="318"/>
      <c r="E3118" s="318"/>
      <c r="F3118" s="323"/>
      <c r="G3118" s="323"/>
      <c r="H3118" s="323"/>
      <c r="I3118" s="33" t="s">
        <v>467</v>
      </c>
      <c r="J3118" s="333"/>
      <c r="K3118" s="237" t="s">
        <v>171</v>
      </c>
      <c r="L3118" s="30"/>
      <c r="M3118" s="30"/>
      <c r="N3118" s="30"/>
      <c r="O3118" s="13">
        <v>37.125</v>
      </c>
      <c r="P3118" s="13"/>
      <c r="Q3118" s="13">
        <f t="shared" si="545"/>
        <v>37.125</v>
      </c>
      <c r="R3118" s="88"/>
      <c r="T3118" s="2"/>
      <c r="U3118" s="2"/>
      <c r="V3118" s="2"/>
      <c r="W3118" s="2"/>
    </row>
    <row r="3119" spans="1:23" s="5" customFormat="1">
      <c r="A3119" s="324"/>
      <c r="B3119" s="319"/>
      <c r="C3119" s="318"/>
      <c r="D3119" s="318"/>
      <c r="E3119" s="318"/>
      <c r="F3119" s="323"/>
      <c r="G3119" s="323"/>
      <c r="H3119" s="323"/>
      <c r="I3119" s="33" t="s">
        <v>455</v>
      </c>
      <c r="J3119" s="336"/>
      <c r="K3119" s="237" t="s">
        <v>12</v>
      </c>
      <c r="L3119" s="30"/>
      <c r="M3119" s="30"/>
      <c r="N3119" s="30"/>
      <c r="O3119" s="13">
        <v>0</v>
      </c>
      <c r="P3119" s="13">
        <v>32.945</v>
      </c>
      <c r="Q3119" s="13">
        <f t="shared" si="545"/>
        <v>32.945</v>
      </c>
      <c r="R3119" s="88"/>
      <c r="T3119" s="2"/>
      <c r="U3119" s="2"/>
      <c r="V3119" s="2"/>
      <c r="W3119" s="2"/>
    </row>
    <row r="3120" spans="1:23" s="5" customFormat="1" ht="15" customHeight="1">
      <c r="A3120" s="322">
        <v>36</v>
      </c>
      <c r="B3120" s="317" t="s">
        <v>501</v>
      </c>
      <c r="C3120" s="318"/>
      <c r="D3120" s="318"/>
      <c r="E3120" s="318"/>
      <c r="F3120" s="323"/>
      <c r="G3120" s="323"/>
      <c r="H3120" s="323"/>
      <c r="I3120" s="97" t="s">
        <v>466</v>
      </c>
      <c r="J3120" s="332">
        <v>285</v>
      </c>
      <c r="K3120" s="34" t="s">
        <v>44</v>
      </c>
      <c r="L3120" s="30"/>
      <c r="M3120" s="30"/>
      <c r="N3120" s="30"/>
      <c r="O3120" s="30">
        <f>O3121+O3122+O3123+O3124+O3125</f>
        <v>60.627000000000002</v>
      </c>
      <c r="P3120" s="30">
        <f>P3121+P3122+P3123+P3124+P3125</f>
        <v>37.869999999999997</v>
      </c>
      <c r="Q3120" s="30">
        <f t="shared" si="545"/>
        <v>98.497</v>
      </c>
      <c r="R3120" s="88"/>
      <c r="T3120" s="2"/>
      <c r="U3120" s="2"/>
      <c r="V3120" s="2"/>
      <c r="W3120" s="2"/>
    </row>
    <row r="3121" spans="1:23" s="5" customFormat="1" ht="22.5">
      <c r="A3121" s="323"/>
      <c r="B3121" s="318"/>
      <c r="C3121" s="318"/>
      <c r="D3121" s="318"/>
      <c r="E3121" s="318"/>
      <c r="F3121" s="323"/>
      <c r="G3121" s="323"/>
      <c r="H3121" s="323"/>
      <c r="I3121" s="33" t="s">
        <v>181</v>
      </c>
      <c r="J3121" s="333"/>
      <c r="K3121" s="237" t="s">
        <v>11</v>
      </c>
      <c r="L3121" s="30"/>
      <c r="M3121" s="30"/>
      <c r="N3121" s="30"/>
      <c r="O3121" s="13">
        <v>21.625</v>
      </c>
      <c r="P3121" s="13"/>
      <c r="Q3121" s="13">
        <f t="shared" si="545"/>
        <v>21.625</v>
      </c>
      <c r="R3121" s="88"/>
      <c r="T3121" s="2"/>
      <c r="U3121" s="2"/>
      <c r="V3121" s="2"/>
      <c r="W3121" s="2"/>
    </row>
    <row r="3122" spans="1:23" s="5" customFormat="1" ht="33.75">
      <c r="A3122" s="323"/>
      <c r="B3122" s="318"/>
      <c r="C3122" s="318"/>
      <c r="D3122" s="318"/>
      <c r="E3122" s="318"/>
      <c r="F3122" s="323"/>
      <c r="G3122" s="323"/>
      <c r="H3122" s="323"/>
      <c r="I3122" s="33" t="s">
        <v>301</v>
      </c>
      <c r="J3122" s="333"/>
      <c r="K3122" s="237" t="s">
        <v>56</v>
      </c>
      <c r="L3122" s="30"/>
      <c r="M3122" s="30"/>
      <c r="N3122" s="30"/>
      <c r="O3122" s="13">
        <v>0</v>
      </c>
      <c r="P3122" s="13"/>
      <c r="Q3122" s="13">
        <f t="shared" si="545"/>
        <v>0</v>
      </c>
      <c r="R3122" s="88"/>
      <c r="T3122" s="2"/>
      <c r="U3122" s="2"/>
      <c r="V3122" s="2"/>
      <c r="W3122" s="2"/>
    </row>
    <row r="3123" spans="1:23" s="5" customFormat="1" ht="45">
      <c r="A3123" s="323"/>
      <c r="B3123" s="318"/>
      <c r="C3123" s="318"/>
      <c r="D3123" s="318"/>
      <c r="E3123" s="318"/>
      <c r="F3123" s="323"/>
      <c r="G3123" s="323"/>
      <c r="H3123" s="323"/>
      <c r="I3123" s="33" t="s">
        <v>18</v>
      </c>
      <c r="J3123" s="333"/>
      <c r="K3123" s="237" t="s">
        <v>17</v>
      </c>
      <c r="L3123" s="30"/>
      <c r="M3123" s="30"/>
      <c r="N3123" s="30"/>
      <c r="O3123" s="13">
        <v>0.22800000000000001</v>
      </c>
      <c r="P3123" s="13"/>
      <c r="Q3123" s="13">
        <f t="shared" si="545"/>
        <v>0.22800000000000001</v>
      </c>
      <c r="R3123" s="88"/>
      <c r="T3123" s="2"/>
      <c r="U3123" s="2"/>
      <c r="V3123" s="2"/>
      <c r="W3123" s="2"/>
    </row>
    <row r="3124" spans="1:23" s="5" customFormat="1" ht="33.75">
      <c r="A3124" s="323"/>
      <c r="B3124" s="318"/>
      <c r="C3124" s="318"/>
      <c r="D3124" s="318"/>
      <c r="E3124" s="318"/>
      <c r="F3124" s="323"/>
      <c r="G3124" s="323"/>
      <c r="H3124" s="323"/>
      <c r="I3124" s="33" t="s">
        <v>467</v>
      </c>
      <c r="J3124" s="333"/>
      <c r="K3124" s="237" t="s">
        <v>171</v>
      </c>
      <c r="L3124" s="30"/>
      <c r="M3124" s="30"/>
      <c r="N3124" s="30"/>
      <c r="O3124" s="13">
        <v>38.774000000000001</v>
      </c>
      <c r="P3124" s="13"/>
      <c r="Q3124" s="13">
        <f t="shared" si="545"/>
        <v>38.774000000000001</v>
      </c>
      <c r="R3124" s="88"/>
      <c r="T3124" s="2"/>
      <c r="U3124" s="2"/>
      <c r="V3124" s="2"/>
      <c r="W3124" s="2"/>
    </row>
    <row r="3125" spans="1:23" s="5" customFormat="1">
      <c r="A3125" s="324"/>
      <c r="B3125" s="319"/>
      <c r="C3125" s="318"/>
      <c r="D3125" s="318"/>
      <c r="E3125" s="318"/>
      <c r="F3125" s="323"/>
      <c r="G3125" s="323"/>
      <c r="H3125" s="323"/>
      <c r="I3125" s="33" t="s">
        <v>455</v>
      </c>
      <c r="J3125" s="336"/>
      <c r="K3125" s="237" t="s">
        <v>12</v>
      </c>
      <c r="L3125" s="30"/>
      <c r="M3125" s="30"/>
      <c r="N3125" s="30"/>
      <c r="O3125" s="13">
        <v>0</v>
      </c>
      <c r="P3125" s="13">
        <v>37.869999999999997</v>
      </c>
      <c r="Q3125" s="13">
        <f t="shared" si="545"/>
        <v>37.869999999999997</v>
      </c>
      <c r="R3125" s="88"/>
      <c r="T3125" s="2"/>
      <c r="U3125" s="2"/>
      <c r="V3125" s="2"/>
      <c r="W3125" s="2"/>
    </row>
    <row r="3126" spans="1:23" s="5" customFormat="1" ht="12" customHeight="1">
      <c r="A3126" s="322">
        <v>37</v>
      </c>
      <c r="B3126" s="317" t="s">
        <v>502</v>
      </c>
      <c r="C3126" s="318"/>
      <c r="D3126" s="318"/>
      <c r="E3126" s="318"/>
      <c r="F3126" s="323"/>
      <c r="G3126" s="323"/>
      <c r="H3126" s="323"/>
      <c r="I3126" s="97" t="s">
        <v>466</v>
      </c>
      <c r="J3126" s="332">
        <v>285</v>
      </c>
      <c r="K3126" s="34" t="s">
        <v>44</v>
      </c>
      <c r="L3126" s="30"/>
      <c r="M3126" s="30"/>
      <c r="N3126" s="30"/>
      <c r="O3126" s="30">
        <f>O3127+O3128+O3129+O3130+O3131</f>
        <v>61.8705</v>
      </c>
      <c r="P3126" s="30">
        <f>P3127+P3128+P3129+P3130+P3131</f>
        <v>43.549500000000002</v>
      </c>
      <c r="Q3126" s="30">
        <f t="shared" si="545"/>
        <v>105.42</v>
      </c>
      <c r="R3126" s="88"/>
      <c r="T3126" s="2"/>
      <c r="U3126" s="2"/>
      <c r="V3126" s="2"/>
      <c r="W3126" s="2"/>
    </row>
    <row r="3127" spans="1:23" s="5" customFormat="1" ht="22.5">
      <c r="A3127" s="323"/>
      <c r="B3127" s="318"/>
      <c r="C3127" s="318"/>
      <c r="D3127" s="318"/>
      <c r="E3127" s="318"/>
      <c r="F3127" s="323"/>
      <c r="G3127" s="323"/>
      <c r="H3127" s="323"/>
      <c r="I3127" s="33" t="s">
        <v>181</v>
      </c>
      <c r="J3127" s="333"/>
      <c r="K3127" s="237" t="s">
        <v>11</v>
      </c>
      <c r="L3127" s="30"/>
      <c r="M3127" s="30"/>
      <c r="N3127" s="30"/>
      <c r="O3127" s="13">
        <v>22.4666</v>
      </c>
      <c r="P3127" s="13"/>
      <c r="Q3127" s="13">
        <f t="shared" si="545"/>
        <v>22.4666</v>
      </c>
      <c r="R3127" s="88"/>
      <c r="T3127" s="2"/>
      <c r="U3127" s="2"/>
      <c r="V3127" s="2"/>
      <c r="W3127" s="2"/>
    </row>
    <row r="3128" spans="1:23" s="5" customFormat="1" ht="33.75">
      <c r="A3128" s="323"/>
      <c r="B3128" s="318"/>
      <c r="C3128" s="318"/>
      <c r="D3128" s="318"/>
      <c r="E3128" s="318"/>
      <c r="F3128" s="323"/>
      <c r="G3128" s="323"/>
      <c r="H3128" s="323"/>
      <c r="I3128" s="33" t="s">
        <v>301</v>
      </c>
      <c r="J3128" s="333"/>
      <c r="K3128" s="237" t="s">
        <v>56</v>
      </c>
      <c r="L3128" s="30"/>
      <c r="M3128" s="30"/>
      <c r="N3128" s="30"/>
      <c r="O3128" s="13">
        <v>0</v>
      </c>
      <c r="P3128" s="13"/>
      <c r="Q3128" s="13">
        <f t="shared" si="545"/>
        <v>0</v>
      </c>
      <c r="R3128" s="88"/>
      <c r="T3128" s="2"/>
      <c r="U3128" s="2"/>
      <c r="V3128" s="2"/>
      <c r="W3128" s="2"/>
    </row>
    <row r="3129" spans="1:23" s="5" customFormat="1" ht="45">
      <c r="A3129" s="323"/>
      <c r="B3129" s="318"/>
      <c r="C3129" s="318"/>
      <c r="D3129" s="318"/>
      <c r="E3129" s="318"/>
      <c r="F3129" s="323"/>
      <c r="G3129" s="323"/>
      <c r="H3129" s="323"/>
      <c r="I3129" s="33" t="s">
        <v>18</v>
      </c>
      <c r="J3129" s="333"/>
      <c r="K3129" s="237" t="s">
        <v>17</v>
      </c>
      <c r="L3129" s="30"/>
      <c r="M3129" s="30"/>
      <c r="N3129" s="30"/>
      <c r="O3129" s="13">
        <v>0.6008</v>
      </c>
      <c r="P3129" s="13"/>
      <c r="Q3129" s="13">
        <f t="shared" si="545"/>
        <v>0.6008</v>
      </c>
      <c r="R3129" s="88"/>
      <c r="T3129" s="2"/>
      <c r="U3129" s="2"/>
      <c r="V3129" s="2"/>
      <c r="W3129" s="2"/>
    </row>
    <row r="3130" spans="1:23" s="5" customFormat="1" ht="33.75">
      <c r="A3130" s="323"/>
      <c r="B3130" s="318"/>
      <c r="C3130" s="318"/>
      <c r="D3130" s="318"/>
      <c r="E3130" s="318"/>
      <c r="F3130" s="323"/>
      <c r="G3130" s="323"/>
      <c r="H3130" s="323"/>
      <c r="I3130" s="33" t="s">
        <v>467</v>
      </c>
      <c r="J3130" s="333"/>
      <c r="K3130" s="237" t="s">
        <v>171</v>
      </c>
      <c r="L3130" s="30"/>
      <c r="M3130" s="30"/>
      <c r="N3130" s="30"/>
      <c r="O3130" s="13">
        <v>38.803100000000001</v>
      </c>
      <c r="P3130" s="13"/>
      <c r="Q3130" s="13">
        <f t="shared" si="545"/>
        <v>38.803100000000001</v>
      </c>
      <c r="R3130" s="88"/>
      <c r="T3130" s="2"/>
      <c r="U3130" s="2"/>
      <c r="V3130" s="2"/>
      <c r="W3130" s="2"/>
    </row>
    <row r="3131" spans="1:23" s="5" customFormat="1">
      <c r="A3131" s="324"/>
      <c r="B3131" s="319"/>
      <c r="C3131" s="318"/>
      <c r="D3131" s="318"/>
      <c r="E3131" s="318"/>
      <c r="F3131" s="323"/>
      <c r="G3131" s="323"/>
      <c r="H3131" s="323"/>
      <c r="I3131" s="33" t="s">
        <v>455</v>
      </c>
      <c r="J3131" s="336"/>
      <c r="K3131" s="237" t="s">
        <v>12</v>
      </c>
      <c r="L3131" s="30"/>
      <c r="M3131" s="30"/>
      <c r="N3131" s="30"/>
      <c r="O3131" s="13">
        <v>0</v>
      </c>
      <c r="P3131" s="13">
        <v>43.549500000000002</v>
      </c>
      <c r="Q3131" s="13">
        <f t="shared" si="545"/>
        <v>43.549500000000002</v>
      </c>
      <c r="R3131" s="88"/>
      <c r="T3131" s="2"/>
      <c r="U3131" s="2"/>
      <c r="V3131" s="2"/>
      <c r="W3131" s="2"/>
    </row>
    <row r="3132" spans="1:23" s="5" customFormat="1">
      <c r="A3132" s="322">
        <v>38</v>
      </c>
      <c r="B3132" s="317" t="s">
        <v>503</v>
      </c>
      <c r="C3132" s="318"/>
      <c r="D3132" s="318"/>
      <c r="E3132" s="318"/>
      <c r="F3132" s="323"/>
      <c r="G3132" s="323"/>
      <c r="H3132" s="323"/>
      <c r="I3132" s="97" t="s">
        <v>466</v>
      </c>
      <c r="J3132" s="332">
        <v>285</v>
      </c>
      <c r="K3132" s="34" t="s">
        <v>44</v>
      </c>
      <c r="L3132" s="30"/>
      <c r="M3132" s="30"/>
      <c r="N3132" s="30"/>
      <c r="O3132" s="30">
        <f>O3133+O3134+O3135+O3136+O3137</f>
        <v>102.88800000000001</v>
      </c>
      <c r="P3132" s="30">
        <f>P3133+P3134+P3135+P3136+P3137</f>
        <v>62.17</v>
      </c>
      <c r="Q3132" s="30">
        <f t="shared" si="545"/>
        <v>165.05799999999999</v>
      </c>
      <c r="R3132" s="88"/>
      <c r="T3132" s="2"/>
      <c r="U3132" s="2"/>
      <c r="V3132" s="2"/>
      <c r="W3132" s="2"/>
    </row>
    <row r="3133" spans="1:23" s="5" customFormat="1" ht="22.5">
      <c r="A3133" s="323"/>
      <c r="B3133" s="318"/>
      <c r="C3133" s="318"/>
      <c r="D3133" s="318"/>
      <c r="E3133" s="318"/>
      <c r="F3133" s="323"/>
      <c r="G3133" s="323"/>
      <c r="H3133" s="323"/>
      <c r="I3133" s="33" t="s">
        <v>181</v>
      </c>
      <c r="J3133" s="333"/>
      <c r="K3133" s="237" t="s">
        <v>11</v>
      </c>
      <c r="L3133" s="30"/>
      <c r="M3133" s="30"/>
      <c r="N3133" s="30"/>
      <c r="O3133" s="13">
        <v>36.073</v>
      </c>
      <c r="P3133" s="13"/>
      <c r="Q3133" s="13">
        <f t="shared" si="545"/>
        <v>36.073</v>
      </c>
      <c r="R3133" s="88"/>
      <c r="T3133" s="2"/>
      <c r="U3133" s="2"/>
      <c r="V3133" s="2"/>
      <c r="W3133" s="2"/>
    </row>
    <row r="3134" spans="1:23" s="5" customFormat="1" ht="33.75">
      <c r="A3134" s="323"/>
      <c r="B3134" s="318"/>
      <c r="C3134" s="318"/>
      <c r="D3134" s="318"/>
      <c r="E3134" s="318"/>
      <c r="F3134" s="323"/>
      <c r="G3134" s="323"/>
      <c r="H3134" s="323"/>
      <c r="I3134" s="33" t="s">
        <v>301</v>
      </c>
      <c r="J3134" s="333"/>
      <c r="K3134" s="237" t="s">
        <v>56</v>
      </c>
      <c r="L3134" s="30"/>
      <c r="M3134" s="30"/>
      <c r="N3134" s="30"/>
      <c r="O3134" s="13">
        <v>0</v>
      </c>
      <c r="P3134" s="13"/>
      <c r="Q3134" s="13">
        <f t="shared" si="545"/>
        <v>0</v>
      </c>
      <c r="R3134" s="88"/>
      <c r="T3134" s="2"/>
      <c r="U3134" s="2"/>
      <c r="V3134" s="2"/>
      <c r="W3134" s="2"/>
    </row>
    <row r="3135" spans="1:23" s="5" customFormat="1" ht="45">
      <c r="A3135" s="323"/>
      <c r="B3135" s="318"/>
      <c r="C3135" s="318"/>
      <c r="D3135" s="318"/>
      <c r="E3135" s="318"/>
      <c r="F3135" s="323"/>
      <c r="G3135" s="323"/>
      <c r="H3135" s="323"/>
      <c r="I3135" s="33" t="s">
        <v>18</v>
      </c>
      <c r="J3135" s="333"/>
      <c r="K3135" s="237" t="s">
        <v>17</v>
      </c>
      <c r="L3135" s="30"/>
      <c r="M3135" s="30"/>
      <c r="N3135" s="30"/>
      <c r="O3135" s="13">
        <v>0.65200000000000002</v>
      </c>
      <c r="P3135" s="13"/>
      <c r="Q3135" s="13">
        <f t="shared" si="545"/>
        <v>0.65200000000000002</v>
      </c>
      <c r="R3135" s="88"/>
      <c r="T3135" s="2"/>
      <c r="U3135" s="2"/>
      <c r="V3135" s="2"/>
      <c r="W3135" s="2"/>
    </row>
    <row r="3136" spans="1:23" s="5" customFormat="1" ht="33.75">
      <c r="A3136" s="323"/>
      <c r="B3136" s="318"/>
      <c r="C3136" s="318"/>
      <c r="D3136" s="318"/>
      <c r="E3136" s="318"/>
      <c r="F3136" s="323"/>
      <c r="G3136" s="323"/>
      <c r="H3136" s="323"/>
      <c r="I3136" s="33" t="s">
        <v>467</v>
      </c>
      <c r="J3136" s="333"/>
      <c r="K3136" s="237" t="s">
        <v>171</v>
      </c>
      <c r="L3136" s="30"/>
      <c r="M3136" s="30"/>
      <c r="N3136" s="30"/>
      <c r="O3136" s="13">
        <v>66.162999999999997</v>
      </c>
      <c r="P3136" s="13"/>
      <c r="Q3136" s="13">
        <f t="shared" si="545"/>
        <v>66.162999999999997</v>
      </c>
      <c r="R3136" s="88"/>
      <c r="T3136" s="2"/>
      <c r="U3136" s="2"/>
      <c r="V3136" s="2"/>
      <c r="W3136" s="2"/>
    </row>
    <row r="3137" spans="1:23" s="5" customFormat="1">
      <c r="A3137" s="324"/>
      <c r="B3137" s="319"/>
      <c r="C3137" s="318"/>
      <c r="D3137" s="318"/>
      <c r="E3137" s="318"/>
      <c r="F3137" s="323"/>
      <c r="G3137" s="323"/>
      <c r="H3137" s="323"/>
      <c r="I3137" s="33" t="s">
        <v>455</v>
      </c>
      <c r="J3137" s="336"/>
      <c r="K3137" s="237" t="s">
        <v>12</v>
      </c>
      <c r="L3137" s="30"/>
      <c r="M3137" s="30"/>
      <c r="N3137" s="30"/>
      <c r="O3137" s="13">
        <v>0</v>
      </c>
      <c r="P3137" s="13">
        <v>62.17</v>
      </c>
      <c r="Q3137" s="13">
        <f t="shared" si="545"/>
        <v>62.17</v>
      </c>
      <c r="R3137" s="88"/>
      <c r="T3137" s="2"/>
      <c r="U3137" s="2"/>
      <c r="V3137" s="2"/>
      <c r="W3137" s="2"/>
    </row>
    <row r="3138" spans="1:23" s="5" customFormat="1">
      <c r="A3138" s="322">
        <v>39</v>
      </c>
      <c r="B3138" s="317" t="s">
        <v>504</v>
      </c>
      <c r="C3138" s="318"/>
      <c r="D3138" s="318"/>
      <c r="E3138" s="318"/>
      <c r="F3138" s="323"/>
      <c r="G3138" s="323"/>
      <c r="H3138" s="323"/>
      <c r="I3138" s="97" t="s">
        <v>466</v>
      </c>
      <c r="J3138" s="332">
        <v>285</v>
      </c>
      <c r="K3138" s="34" t="s">
        <v>44</v>
      </c>
      <c r="L3138" s="30"/>
      <c r="M3138" s="30"/>
      <c r="N3138" s="30"/>
      <c r="O3138" s="30">
        <f>O3139+O3140+O3141+O3142+O3143</f>
        <v>250.827</v>
      </c>
      <c r="P3138" s="30">
        <f>P3139+P3140+P3141+P3142+P3143</f>
        <v>140.393</v>
      </c>
      <c r="Q3138" s="30">
        <f t="shared" si="545"/>
        <v>391.22</v>
      </c>
      <c r="R3138" s="88"/>
      <c r="T3138" s="2"/>
      <c r="U3138" s="2"/>
      <c r="V3138" s="2"/>
      <c r="W3138" s="2"/>
    </row>
    <row r="3139" spans="1:23" s="5" customFormat="1" ht="22.5">
      <c r="A3139" s="323"/>
      <c r="B3139" s="318"/>
      <c r="C3139" s="318"/>
      <c r="D3139" s="318"/>
      <c r="E3139" s="318"/>
      <c r="F3139" s="323"/>
      <c r="G3139" s="323"/>
      <c r="H3139" s="323"/>
      <c r="I3139" s="33" t="s">
        <v>181</v>
      </c>
      <c r="J3139" s="333"/>
      <c r="K3139" s="237" t="s">
        <v>11</v>
      </c>
      <c r="L3139" s="30"/>
      <c r="M3139" s="30"/>
      <c r="N3139" s="30"/>
      <c r="O3139" s="13">
        <v>83.436999999999998</v>
      </c>
      <c r="P3139" s="13"/>
      <c r="Q3139" s="13">
        <f t="shared" si="545"/>
        <v>83.436999999999998</v>
      </c>
      <c r="R3139" s="88"/>
      <c r="T3139" s="2"/>
      <c r="U3139" s="2"/>
      <c r="V3139" s="2"/>
      <c r="W3139" s="2"/>
    </row>
    <row r="3140" spans="1:23" s="5" customFormat="1" ht="33.75">
      <c r="A3140" s="323"/>
      <c r="B3140" s="318"/>
      <c r="C3140" s="318"/>
      <c r="D3140" s="318"/>
      <c r="E3140" s="318"/>
      <c r="F3140" s="323"/>
      <c r="G3140" s="323"/>
      <c r="H3140" s="323"/>
      <c r="I3140" s="33" t="s">
        <v>301</v>
      </c>
      <c r="J3140" s="333"/>
      <c r="K3140" s="237" t="s">
        <v>56</v>
      </c>
      <c r="L3140" s="30"/>
      <c r="M3140" s="30"/>
      <c r="N3140" s="30"/>
      <c r="O3140" s="13">
        <v>0</v>
      </c>
      <c r="P3140" s="13"/>
      <c r="Q3140" s="13">
        <f t="shared" si="545"/>
        <v>0</v>
      </c>
      <c r="R3140" s="88"/>
      <c r="T3140" s="2"/>
      <c r="U3140" s="2"/>
      <c r="V3140" s="2"/>
      <c r="W3140" s="2"/>
    </row>
    <row r="3141" spans="1:23" s="5" customFormat="1" ht="45">
      <c r="A3141" s="323"/>
      <c r="B3141" s="318"/>
      <c r="C3141" s="318"/>
      <c r="D3141" s="318"/>
      <c r="E3141" s="318"/>
      <c r="F3141" s="323"/>
      <c r="G3141" s="323"/>
      <c r="H3141" s="323"/>
      <c r="I3141" s="33" t="s">
        <v>18</v>
      </c>
      <c r="J3141" s="333"/>
      <c r="K3141" s="237" t="s">
        <v>17</v>
      </c>
      <c r="L3141" s="30"/>
      <c r="M3141" s="30"/>
      <c r="N3141" s="30"/>
      <c r="O3141" s="13">
        <v>1</v>
      </c>
      <c r="P3141" s="13"/>
      <c r="Q3141" s="13">
        <f t="shared" si="545"/>
        <v>1</v>
      </c>
      <c r="R3141" s="88"/>
      <c r="T3141" s="2"/>
      <c r="U3141" s="2"/>
      <c r="V3141" s="2"/>
      <c r="W3141" s="2"/>
    </row>
    <row r="3142" spans="1:23" s="5" customFormat="1" ht="33.75">
      <c r="A3142" s="323"/>
      <c r="B3142" s="318"/>
      <c r="C3142" s="318"/>
      <c r="D3142" s="318"/>
      <c r="E3142" s="318"/>
      <c r="F3142" s="323"/>
      <c r="G3142" s="323"/>
      <c r="H3142" s="323"/>
      <c r="I3142" s="33" t="s">
        <v>467</v>
      </c>
      <c r="J3142" s="333"/>
      <c r="K3142" s="237" t="s">
        <v>171</v>
      </c>
      <c r="L3142" s="30"/>
      <c r="M3142" s="30"/>
      <c r="N3142" s="30"/>
      <c r="O3142" s="13">
        <v>166.39</v>
      </c>
      <c r="P3142" s="13"/>
      <c r="Q3142" s="13">
        <f t="shared" si="545"/>
        <v>166.39</v>
      </c>
      <c r="R3142" s="88"/>
      <c r="T3142" s="2"/>
      <c r="U3142" s="2"/>
      <c r="V3142" s="2"/>
      <c r="W3142" s="2"/>
    </row>
    <row r="3143" spans="1:23" s="5" customFormat="1">
      <c r="A3143" s="324"/>
      <c r="B3143" s="319"/>
      <c r="C3143" s="318"/>
      <c r="D3143" s="318"/>
      <c r="E3143" s="318"/>
      <c r="F3143" s="323"/>
      <c r="G3143" s="323"/>
      <c r="H3143" s="323"/>
      <c r="I3143" s="33" t="s">
        <v>455</v>
      </c>
      <c r="J3143" s="336"/>
      <c r="K3143" s="237" t="s">
        <v>12</v>
      </c>
      <c r="L3143" s="30"/>
      <c r="M3143" s="30"/>
      <c r="N3143" s="30"/>
      <c r="O3143" s="13">
        <v>0</v>
      </c>
      <c r="P3143" s="13">
        <v>140.393</v>
      </c>
      <c r="Q3143" s="13">
        <f t="shared" si="545"/>
        <v>140.393</v>
      </c>
      <c r="R3143" s="88"/>
      <c r="T3143" s="2"/>
      <c r="U3143" s="2"/>
      <c r="V3143" s="2"/>
      <c r="W3143" s="2"/>
    </row>
    <row r="3144" spans="1:23" s="5" customFormat="1">
      <c r="A3144" s="322">
        <v>40</v>
      </c>
      <c r="B3144" s="317" t="s">
        <v>505</v>
      </c>
      <c r="C3144" s="318"/>
      <c r="D3144" s="318"/>
      <c r="E3144" s="318"/>
      <c r="F3144" s="323"/>
      <c r="G3144" s="323"/>
      <c r="H3144" s="323"/>
      <c r="I3144" s="97" t="s">
        <v>466</v>
      </c>
      <c r="J3144" s="332">
        <v>285</v>
      </c>
      <c r="K3144" s="34" t="s">
        <v>44</v>
      </c>
      <c r="L3144" s="30"/>
      <c r="M3144" s="30"/>
      <c r="N3144" s="30"/>
      <c r="O3144" s="30">
        <f>O3145+O3146+O3147+O3148+O3149</f>
        <v>148.12799999999999</v>
      </c>
      <c r="P3144" s="30">
        <f>P3145+P3146+P3147+P3148+P3149</f>
        <v>91.2761</v>
      </c>
      <c r="Q3144" s="30">
        <f t="shared" ref="Q3144:Q3207" si="546">P3144+O3144</f>
        <v>239.40409999999997</v>
      </c>
      <c r="R3144" s="88"/>
      <c r="T3144" s="2"/>
      <c r="U3144" s="2"/>
      <c r="V3144" s="2"/>
      <c r="W3144" s="2"/>
    </row>
    <row r="3145" spans="1:23" s="5" customFormat="1" ht="22.5">
      <c r="A3145" s="323"/>
      <c r="B3145" s="318"/>
      <c r="C3145" s="318"/>
      <c r="D3145" s="318"/>
      <c r="E3145" s="318"/>
      <c r="F3145" s="323"/>
      <c r="G3145" s="323"/>
      <c r="H3145" s="323"/>
      <c r="I3145" s="33" t="s">
        <v>181</v>
      </c>
      <c r="J3145" s="333"/>
      <c r="K3145" s="237" t="s">
        <v>11</v>
      </c>
      <c r="L3145" s="30"/>
      <c r="M3145" s="30"/>
      <c r="N3145" s="30"/>
      <c r="O3145" s="13">
        <v>54.319000000000003</v>
      </c>
      <c r="P3145" s="13"/>
      <c r="Q3145" s="13">
        <f t="shared" si="546"/>
        <v>54.319000000000003</v>
      </c>
      <c r="R3145" s="88"/>
      <c r="T3145" s="2"/>
      <c r="U3145" s="2"/>
      <c r="V3145" s="2"/>
      <c r="W3145" s="2"/>
    </row>
    <row r="3146" spans="1:23" s="5" customFormat="1" ht="33.75">
      <c r="A3146" s="323"/>
      <c r="B3146" s="318"/>
      <c r="C3146" s="318"/>
      <c r="D3146" s="318"/>
      <c r="E3146" s="318"/>
      <c r="F3146" s="323"/>
      <c r="G3146" s="323"/>
      <c r="H3146" s="323"/>
      <c r="I3146" s="33" t="s">
        <v>301</v>
      </c>
      <c r="J3146" s="333"/>
      <c r="K3146" s="237" t="s">
        <v>56</v>
      </c>
      <c r="L3146" s="30"/>
      <c r="M3146" s="30"/>
      <c r="N3146" s="30"/>
      <c r="O3146" s="13">
        <v>0</v>
      </c>
      <c r="P3146" s="13"/>
      <c r="Q3146" s="13">
        <f t="shared" si="546"/>
        <v>0</v>
      </c>
      <c r="R3146" s="88"/>
      <c r="T3146" s="2"/>
      <c r="U3146" s="2"/>
      <c r="V3146" s="2"/>
      <c r="W3146" s="2"/>
    </row>
    <row r="3147" spans="1:23" s="5" customFormat="1" ht="45">
      <c r="A3147" s="323"/>
      <c r="B3147" s="318"/>
      <c r="C3147" s="318"/>
      <c r="D3147" s="318"/>
      <c r="E3147" s="318"/>
      <c r="F3147" s="323"/>
      <c r="G3147" s="323"/>
      <c r="H3147" s="323"/>
      <c r="I3147" s="33" t="s">
        <v>18</v>
      </c>
      <c r="J3147" s="333"/>
      <c r="K3147" s="237" t="s">
        <v>17</v>
      </c>
      <c r="L3147" s="30"/>
      <c r="M3147" s="30"/>
      <c r="N3147" s="30"/>
      <c r="O3147" s="13">
        <v>2.5630000000000002</v>
      </c>
      <c r="P3147" s="13"/>
      <c r="Q3147" s="13">
        <f t="shared" si="546"/>
        <v>2.5630000000000002</v>
      </c>
      <c r="R3147" s="88"/>
      <c r="T3147" s="2"/>
      <c r="U3147" s="2"/>
      <c r="V3147" s="2"/>
      <c r="W3147" s="2"/>
    </row>
    <row r="3148" spans="1:23" s="5" customFormat="1" ht="33.75">
      <c r="A3148" s="323"/>
      <c r="B3148" s="318"/>
      <c r="C3148" s="318"/>
      <c r="D3148" s="318"/>
      <c r="E3148" s="318"/>
      <c r="F3148" s="323"/>
      <c r="G3148" s="323"/>
      <c r="H3148" s="323"/>
      <c r="I3148" s="33" t="s">
        <v>467</v>
      </c>
      <c r="J3148" s="333"/>
      <c r="K3148" s="237" t="s">
        <v>171</v>
      </c>
      <c r="L3148" s="30"/>
      <c r="M3148" s="30"/>
      <c r="N3148" s="30"/>
      <c r="O3148" s="13">
        <v>91.245999999999995</v>
      </c>
      <c r="P3148" s="13"/>
      <c r="Q3148" s="13">
        <f t="shared" si="546"/>
        <v>91.245999999999995</v>
      </c>
      <c r="R3148" s="88"/>
      <c r="T3148" s="2"/>
      <c r="U3148" s="2"/>
      <c r="V3148" s="2"/>
      <c r="W3148" s="2"/>
    </row>
    <row r="3149" spans="1:23" s="5" customFormat="1">
      <c r="A3149" s="324"/>
      <c r="B3149" s="319"/>
      <c r="C3149" s="318"/>
      <c r="D3149" s="318"/>
      <c r="E3149" s="318"/>
      <c r="F3149" s="323"/>
      <c r="G3149" s="323"/>
      <c r="H3149" s="323"/>
      <c r="I3149" s="33" t="s">
        <v>455</v>
      </c>
      <c r="J3149" s="336"/>
      <c r="K3149" s="237" t="s">
        <v>12</v>
      </c>
      <c r="L3149" s="30"/>
      <c r="M3149" s="30"/>
      <c r="N3149" s="30"/>
      <c r="O3149" s="13">
        <v>0</v>
      </c>
      <c r="P3149" s="13">
        <v>91.2761</v>
      </c>
      <c r="Q3149" s="13">
        <f t="shared" si="546"/>
        <v>91.2761</v>
      </c>
      <c r="R3149" s="88"/>
      <c r="T3149" s="2"/>
      <c r="U3149" s="2"/>
      <c r="V3149" s="2"/>
      <c r="W3149" s="2"/>
    </row>
    <row r="3150" spans="1:23" s="5" customFormat="1">
      <c r="A3150" s="322">
        <v>41</v>
      </c>
      <c r="B3150" s="317" t="s">
        <v>506</v>
      </c>
      <c r="C3150" s="318"/>
      <c r="D3150" s="318"/>
      <c r="E3150" s="318"/>
      <c r="F3150" s="323"/>
      <c r="G3150" s="323"/>
      <c r="H3150" s="323"/>
      <c r="I3150" s="97" t="s">
        <v>466</v>
      </c>
      <c r="J3150" s="332">
        <v>285</v>
      </c>
      <c r="K3150" s="34" t="s">
        <v>44</v>
      </c>
      <c r="L3150" s="30"/>
      <c r="M3150" s="30"/>
      <c r="N3150" s="30"/>
      <c r="O3150" s="30">
        <f>O3151+O3152+O3153+O3154+O3155</f>
        <v>99.075000000000003</v>
      </c>
      <c r="P3150" s="30">
        <f>P3151+P3152+P3153+P3154+P3155</f>
        <v>68.042000000000002</v>
      </c>
      <c r="Q3150" s="30">
        <f t="shared" si="546"/>
        <v>167.11700000000002</v>
      </c>
      <c r="R3150" s="88"/>
      <c r="T3150" s="2"/>
      <c r="U3150" s="2"/>
      <c r="V3150" s="2"/>
      <c r="W3150" s="2"/>
    </row>
    <row r="3151" spans="1:23" s="5" customFormat="1" ht="22.5">
      <c r="A3151" s="323"/>
      <c r="B3151" s="318"/>
      <c r="C3151" s="318"/>
      <c r="D3151" s="318"/>
      <c r="E3151" s="318"/>
      <c r="F3151" s="323"/>
      <c r="G3151" s="323"/>
      <c r="H3151" s="323"/>
      <c r="I3151" s="33" t="s">
        <v>181</v>
      </c>
      <c r="J3151" s="333"/>
      <c r="K3151" s="237" t="s">
        <v>11</v>
      </c>
      <c r="L3151" s="30"/>
      <c r="M3151" s="30"/>
      <c r="N3151" s="30"/>
      <c r="O3151" s="13">
        <v>29.18</v>
      </c>
      <c r="P3151" s="13"/>
      <c r="Q3151" s="13">
        <f t="shared" si="546"/>
        <v>29.18</v>
      </c>
      <c r="R3151" s="88"/>
      <c r="T3151" s="2"/>
      <c r="U3151" s="2"/>
      <c r="V3151" s="2"/>
      <c r="W3151" s="2"/>
    </row>
    <row r="3152" spans="1:23" s="5" customFormat="1" ht="33.75">
      <c r="A3152" s="323"/>
      <c r="B3152" s="318"/>
      <c r="C3152" s="318"/>
      <c r="D3152" s="318"/>
      <c r="E3152" s="318"/>
      <c r="F3152" s="323"/>
      <c r="G3152" s="323"/>
      <c r="H3152" s="323"/>
      <c r="I3152" s="33" t="s">
        <v>301</v>
      </c>
      <c r="J3152" s="333"/>
      <c r="K3152" s="237" t="s">
        <v>56</v>
      </c>
      <c r="L3152" s="30"/>
      <c r="M3152" s="30"/>
      <c r="N3152" s="30"/>
      <c r="O3152" s="13">
        <v>0</v>
      </c>
      <c r="P3152" s="13"/>
      <c r="Q3152" s="13">
        <f t="shared" si="546"/>
        <v>0</v>
      </c>
      <c r="R3152" s="88"/>
      <c r="T3152" s="2"/>
      <c r="U3152" s="2"/>
      <c r="V3152" s="2"/>
      <c r="W3152" s="2"/>
    </row>
    <row r="3153" spans="1:23" s="5" customFormat="1" ht="45">
      <c r="A3153" s="323"/>
      <c r="B3153" s="318"/>
      <c r="C3153" s="318"/>
      <c r="D3153" s="318"/>
      <c r="E3153" s="318"/>
      <c r="F3153" s="323"/>
      <c r="G3153" s="323"/>
      <c r="H3153" s="323"/>
      <c r="I3153" s="33" t="s">
        <v>18</v>
      </c>
      <c r="J3153" s="333"/>
      <c r="K3153" s="237" t="s">
        <v>17</v>
      </c>
      <c r="L3153" s="30"/>
      <c r="M3153" s="30"/>
      <c r="N3153" s="30"/>
      <c r="O3153" s="13">
        <v>1.605</v>
      </c>
      <c r="P3153" s="13"/>
      <c r="Q3153" s="13">
        <f t="shared" si="546"/>
        <v>1.605</v>
      </c>
      <c r="R3153" s="88"/>
      <c r="T3153" s="2"/>
      <c r="U3153" s="2"/>
      <c r="V3153" s="2"/>
      <c r="W3153" s="2"/>
    </row>
    <row r="3154" spans="1:23" s="5" customFormat="1" ht="33.75">
      <c r="A3154" s="323"/>
      <c r="B3154" s="318"/>
      <c r="C3154" s="318"/>
      <c r="D3154" s="318"/>
      <c r="E3154" s="318"/>
      <c r="F3154" s="323"/>
      <c r="G3154" s="323"/>
      <c r="H3154" s="323"/>
      <c r="I3154" s="33" t="s">
        <v>467</v>
      </c>
      <c r="J3154" s="333"/>
      <c r="K3154" s="237" t="s">
        <v>171</v>
      </c>
      <c r="L3154" s="30"/>
      <c r="M3154" s="30"/>
      <c r="N3154" s="30"/>
      <c r="O3154" s="13">
        <v>68.290000000000006</v>
      </c>
      <c r="P3154" s="13"/>
      <c r="Q3154" s="13">
        <f t="shared" si="546"/>
        <v>68.290000000000006</v>
      </c>
      <c r="R3154" s="88"/>
      <c r="T3154" s="2"/>
      <c r="U3154" s="2"/>
      <c r="V3154" s="2"/>
      <c r="W3154" s="2"/>
    </row>
    <row r="3155" spans="1:23" s="5" customFormat="1">
      <c r="A3155" s="324"/>
      <c r="B3155" s="319"/>
      <c r="C3155" s="318"/>
      <c r="D3155" s="318"/>
      <c r="E3155" s="318"/>
      <c r="F3155" s="323"/>
      <c r="G3155" s="323"/>
      <c r="H3155" s="323"/>
      <c r="I3155" s="33" t="s">
        <v>455</v>
      </c>
      <c r="J3155" s="336"/>
      <c r="K3155" s="237" t="s">
        <v>12</v>
      </c>
      <c r="L3155" s="30"/>
      <c r="M3155" s="30"/>
      <c r="N3155" s="30"/>
      <c r="O3155" s="13">
        <v>0</v>
      </c>
      <c r="P3155" s="13">
        <v>68.042000000000002</v>
      </c>
      <c r="Q3155" s="13">
        <f t="shared" si="546"/>
        <v>68.042000000000002</v>
      </c>
      <c r="R3155" s="88"/>
      <c r="T3155" s="2"/>
      <c r="U3155" s="2"/>
      <c r="V3155" s="2"/>
      <c r="W3155" s="2"/>
    </row>
    <row r="3156" spans="1:23" s="5" customFormat="1">
      <c r="A3156" s="322">
        <v>42</v>
      </c>
      <c r="B3156" s="317" t="s">
        <v>507</v>
      </c>
      <c r="C3156" s="318"/>
      <c r="D3156" s="318"/>
      <c r="E3156" s="318"/>
      <c r="F3156" s="323"/>
      <c r="G3156" s="323"/>
      <c r="H3156" s="323"/>
      <c r="I3156" s="97" t="s">
        <v>466</v>
      </c>
      <c r="J3156" s="332">
        <v>285</v>
      </c>
      <c r="K3156" s="34" t="s">
        <v>44</v>
      </c>
      <c r="L3156" s="30"/>
      <c r="M3156" s="30"/>
      <c r="N3156" s="30"/>
      <c r="O3156" s="30">
        <f>O3157+O3158+O3159+O3160+O3161</f>
        <v>135.34899999999999</v>
      </c>
      <c r="P3156" s="30">
        <f>P3157+P3158+P3159+P3160+P3161</f>
        <v>104.5089</v>
      </c>
      <c r="Q3156" s="30">
        <f t="shared" si="546"/>
        <v>239.85789999999997</v>
      </c>
      <c r="R3156" s="88"/>
      <c r="T3156" s="2"/>
      <c r="U3156" s="2"/>
      <c r="V3156" s="2"/>
      <c r="W3156" s="2"/>
    </row>
    <row r="3157" spans="1:23" s="5" customFormat="1" ht="22.5">
      <c r="A3157" s="323"/>
      <c r="B3157" s="318"/>
      <c r="C3157" s="318"/>
      <c r="D3157" s="318"/>
      <c r="E3157" s="318"/>
      <c r="F3157" s="323"/>
      <c r="G3157" s="323"/>
      <c r="H3157" s="323"/>
      <c r="I3157" s="33" t="s">
        <v>181</v>
      </c>
      <c r="J3157" s="333"/>
      <c r="K3157" s="237" t="s">
        <v>11</v>
      </c>
      <c r="L3157" s="30"/>
      <c r="M3157" s="30"/>
      <c r="N3157" s="30"/>
      <c r="O3157" s="13">
        <v>39.936</v>
      </c>
      <c r="P3157" s="13"/>
      <c r="Q3157" s="13">
        <f t="shared" si="546"/>
        <v>39.936</v>
      </c>
      <c r="R3157" s="88"/>
      <c r="T3157" s="2"/>
      <c r="U3157" s="2"/>
      <c r="V3157" s="2"/>
      <c r="W3157" s="2"/>
    </row>
    <row r="3158" spans="1:23" s="5" customFormat="1" ht="33.75">
      <c r="A3158" s="323"/>
      <c r="B3158" s="318"/>
      <c r="C3158" s="318"/>
      <c r="D3158" s="318"/>
      <c r="E3158" s="318"/>
      <c r="F3158" s="323"/>
      <c r="G3158" s="323"/>
      <c r="H3158" s="323"/>
      <c r="I3158" s="33" t="s">
        <v>301</v>
      </c>
      <c r="J3158" s="333"/>
      <c r="K3158" s="237" t="s">
        <v>56</v>
      </c>
      <c r="L3158" s="30"/>
      <c r="M3158" s="30"/>
      <c r="N3158" s="30"/>
      <c r="O3158" s="13">
        <v>0</v>
      </c>
      <c r="P3158" s="13"/>
      <c r="Q3158" s="13">
        <f t="shared" si="546"/>
        <v>0</v>
      </c>
      <c r="R3158" s="88"/>
      <c r="T3158" s="2"/>
      <c r="U3158" s="2"/>
      <c r="V3158" s="2"/>
      <c r="W3158" s="2"/>
    </row>
    <row r="3159" spans="1:23" s="5" customFormat="1" ht="45">
      <c r="A3159" s="323"/>
      <c r="B3159" s="318"/>
      <c r="C3159" s="318"/>
      <c r="D3159" s="318"/>
      <c r="E3159" s="318"/>
      <c r="F3159" s="323"/>
      <c r="G3159" s="323"/>
      <c r="H3159" s="323"/>
      <c r="I3159" s="33" t="s">
        <v>18</v>
      </c>
      <c r="J3159" s="333"/>
      <c r="K3159" s="237" t="s">
        <v>17</v>
      </c>
      <c r="L3159" s="30"/>
      <c r="M3159" s="30"/>
      <c r="N3159" s="30"/>
      <c r="O3159" s="13">
        <v>1.0720000000000001</v>
      </c>
      <c r="P3159" s="13"/>
      <c r="Q3159" s="13">
        <f t="shared" si="546"/>
        <v>1.0720000000000001</v>
      </c>
      <c r="R3159" s="88"/>
      <c r="T3159" s="2"/>
      <c r="U3159" s="2"/>
      <c r="V3159" s="2"/>
      <c r="W3159" s="2"/>
    </row>
    <row r="3160" spans="1:23" s="5" customFormat="1" ht="33.75">
      <c r="A3160" s="323"/>
      <c r="B3160" s="318"/>
      <c r="C3160" s="318"/>
      <c r="D3160" s="318"/>
      <c r="E3160" s="318"/>
      <c r="F3160" s="323"/>
      <c r="G3160" s="323"/>
      <c r="H3160" s="323"/>
      <c r="I3160" s="33" t="s">
        <v>467</v>
      </c>
      <c r="J3160" s="333"/>
      <c r="K3160" s="237" t="s">
        <v>171</v>
      </c>
      <c r="L3160" s="30"/>
      <c r="M3160" s="30"/>
      <c r="N3160" s="30"/>
      <c r="O3160" s="13">
        <v>94.340999999999994</v>
      </c>
      <c r="P3160" s="13"/>
      <c r="Q3160" s="13">
        <f t="shared" si="546"/>
        <v>94.340999999999994</v>
      </c>
      <c r="R3160" s="88"/>
      <c r="T3160" s="2"/>
      <c r="U3160" s="2"/>
      <c r="V3160" s="2"/>
      <c r="W3160" s="2"/>
    </row>
    <row r="3161" spans="1:23" s="5" customFormat="1">
      <c r="A3161" s="324"/>
      <c r="B3161" s="319"/>
      <c r="C3161" s="318"/>
      <c r="D3161" s="318"/>
      <c r="E3161" s="318"/>
      <c r="F3161" s="323"/>
      <c r="G3161" s="323"/>
      <c r="H3161" s="323"/>
      <c r="I3161" s="33" t="s">
        <v>455</v>
      </c>
      <c r="J3161" s="336"/>
      <c r="K3161" s="237" t="s">
        <v>12</v>
      </c>
      <c r="L3161" s="30"/>
      <c r="M3161" s="30"/>
      <c r="N3161" s="30"/>
      <c r="O3161" s="13">
        <v>0</v>
      </c>
      <c r="P3161" s="13">
        <v>104.5089</v>
      </c>
      <c r="Q3161" s="13">
        <f t="shared" si="546"/>
        <v>104.5089</v>
      </c>
      <c r="R3161" s="88"/>
      <c r="T3161" s="2"/>
      <c r="U3161" s="2"/>
      <c r="V3161" s="2"/>
      <c r="W3161" s="2"/>
    </row>
    <row r="3162" spans="1:23" s="5" customFormat="1" ht="17.25" customHeight="1">
      <c r="A3162" s="322">
        <v>43</v>
      </c>
      <c r="B3162" s="317" t="s">
        <v>508</v>
      </c>
      <c r="C3162" s="318"/>
      <c r="D3162" s="318"/>
      <c r="E3162" s="318"/>
      <c r="F3162" s="323"/>
      <c r="G3162" s="323"/>
      <c r="H3162" s="323"/>
      <c r="I3162" s="97" t="s">
        <v>466</v>
      </c>
      <c r="J3162" s="332">
        <v>285</v>
      </c>
      <c r="K3162" s="34" t="s">
        <v>44</v>
      </c>
      <c r="L3162" s="30"/>
      <c r="M3162" s="30"/>
      <c r="N3162" s="30"/>
      <c r="O3162" s="30">
        <f>O3163+O3164+O3165+O3166+O3167</f>
        <v>291.714</v>
      </c>
      <c r="P3162" s="30">
        <f>P3163+P3164+P3165+P3166+P3167</f>
        <v>186.42</v>
      </c>
      <c r="Q3162" s="30">
        <f t="shared" si="546"/>
        <v>478.13400000000001</v>
      </c>
      <c r="R3162" s="88"/>
      <c r="T3162" s="2"/>
      <c r="U3162" s="2"/>
      <c r="V3162" s="2"/>
      <c r="W3162" s="2"/>
    </row>
    <row r="3163" spans="1:23" s="5" customFormat="1" ht="22.5">
      <c r="A3163" s="323"/>
      <c r="B3163" s="318"/>
      <c r="C3163" s="318"/>
      <c r="D3163" s="318"/>
      <c r="E3163" s="318"/>
      <c r="F3163" s="323"/>
      <c r="G3163" s="323"/>
      <c r="H3163" s="323"/>
      <c r="I3163" s="33" t="s">
        <v>181</v>
      </c>
      <c r="J3163" s="333"/>
      <c r="K3163" s="237" t="s">
        <v>11</v>
      </c>
      <c r="L3163" s="30"/>
      <c r="M3163" s="30"/>
      <c r="N3163" s="30"/>
      <c r="O3163" s="13">
        <v>99.951999999999998</v>
      </c>
      <c r="P3163" s="13"/>
      <c r="Q3163" s="13">
        <f t="shared" si="546"/>
        <v>99.951999999999998</v>
      </c>
      <c r="R3163" s="88"/>
      <c r="T3163" s="2"/>
      <c r="U3163" s="2"/>
      <c r="V3163" s="2"/>
      <c r="W3163" s="2"/>
    </row>
    <row r="3164" spans="1:23" s="5" customFormat="1" ht="33.75">
      <c r="A3164" s="323"/>
      <c r="B3164" s="318"/>
      <c r="C3164" s="318"/>
      <c r="D3164" s="318"/>
      <c r="E3164" s="318"/>
      <c r="F3164" s="323"/>
      <c r="G3164" s="323"/>
      <c r="H3164" s="323"/>
      <c r="I3164" s="33" t="s">
        <v>301</v>
      </c>
      <c r="J3164" s="333"/>
      <c r="K3164" s="237" t="s">
        <v>56</v>
      </c>
      <c r="L3164" s="30"/>
      <c r="M3164" s="30"/>
      <c r="N3164" s="30"/>
      <c r="O3164" s="13">
        <v>0</v>
      </c>
      <c r="P3164" s="13"/>
      <c r="Q3164" s="13">
        <f t="shared" si="546"/>
        <v>0</v>
      </c>
      <c r="R3164" s="88"/>
      <c r="T3164" s="2"/>
      <c r="U3164" s="2"/>
      <c r="V3164" s="2"/>
      <c r="W3164" s="2"/>
    </row>
    <row r="3165" spans="1:23" s="5" customFormat="1" ht="45">
      <c r="A3165" s="323"/>
      <c r="B3165" s="318"/>
      <c r="C3165" s="318"/>
      <c r="D3165" s="318"/>
      <c r="E3165" s="318"/>
      <c r="F3165" s="323"/>
      <c r="G3165" s="323"/>
      <c r="H3165" s="323"/>
      <c r="I3165" s="33" t="s">
        <v>18</v>
      </c>
      <c r="J3165" s="333"/>
      <c r="K3165" s="237" t="s">
        <v>17</v>
      </c>
      <c r="L3165" s="30"/>
      <c r="M3165" s="30"/>
      <c r="N3165" s="30"/>
      <c r="O3165" s="13">
        <v>3.11</v>
      </c>
      <c r="P3165" s="13"/>
      <c r="Q3165" s="13">
        <f t="shared" si="546"/>
        <v>3.11</v>
      </c>
      <c r="R3165" s="88"/>
      <c r="T3165" s="2"/>
      <c r="U3165" s="2"/>
      <c r="V3165" s="2"/>
      <c r="W3165" s="2"/>
    </row>
    <row r="3166" spans="1:23" s="5" customFormat="1" ht="33.75">
      <c r="A3166" s="323"/>
      <c r="B3166" s="318"/>
      <c r="C3166" s="318"/>
      <c r="D3166" s="318"/>
      <c r="E3166" s="318"/>
      <c r="F3166" s="323"/>
      <c r="G3166" s="323"/>
      <c r="H3166" s="323"/>
      <c r="I3166" s="33" t="s">
        <v>467</v>
      </c>
      <c r="J3166" s="333"/>
      <c r="K3166" s="237" t="s">
        <v>171</v>
      </c>
      <c r="L3166" s="30"/>
      <c r="M3166" s="30"/>
      <c r="N3166" s="30"/>
      <c r="O3166" s="13">
        <v>188.65199999999999</v>
      </c>
      <c r="P3166" s="13"/>
      <c r="Q3166" s="13">
        <f t="shared" si="546"/>
        <v>188.65199999999999</v>
      </c>
      <c r="R3166" s="88"/>
      <c r="T3166" s="2"/>
      <c r="U3166" s="2"/>
      <c r="V3166" s="2"/>
      <c r="W3166" s="2"/>
    </row>
    <row r="3167" spans="1:23" s="5" customFormat="1">
      <c r="A3167" s="324"/>
      <c r="B3167" s="319"/>
      <c r="C3167" s="318"/>
      <c r="D3167" s="318"/>
      <c r="E3167" s="318"/>
      <c r="F3167" s="323"/>
      <c r="G3167" s="323"/>
      <c r="H3167" s="323"/>
      <c r="I3167" s="33" t="s">
        <v>455</v>
      </c>
      <c r="J3167" s="336"/>
      <c r="K3167" s="237" t="s">
        <v>12</v>
      </c>
      <c r="L3167" s="30"/>
      <c r="M3167" s="30"/>
      <c r="N3167" s="30"/>
      <c r="O3167" s="13">
        <v>0</v>
      </c>
      <c r="P3167" s="13">
        <v>186.42</v>
      </c>
      <c r="Q3167" s="13">
        <f t="shared" si="546"/>
        <v>186.42</v>
      </c>
      <c r="R3167" s="88"/>
      <c r="T3167" s="2"/>
      <c r="U3167" s="2"/>
      <c r="V3167" s="2"/>
      <c r="W3167" s="2"/>
    </row>
    <row r="3168" spans="1:23" s="5" customFormat="1" ht="17.25" customHeight="1">
      <c r="A3168" s="322">
        <v>44</v>
      </c>
      <c r="B3168" s="317" t="s">
        <v>509</v>
      </c>
      <c r="C3168" s="318"/>
      <c r="D3168" s="318"/>
      <c r="E3168" s="318"/>
      <c r="F3168" s="323"/>
      <c r="G3168" s="323"/>
      <c r="H3168" s="323"/>
      <c r="I3168" s="97" t="s">
        <v>466</v>
      </c>
      <c r="J3168" s="332">
        <v>285</v>
      </c>
      <c r="K3168" s="34" t="s">
        <v>44</v>
      </c>
      <c r="L3168" s="30"/>
      <c r="M3168" s="30"/>
      <c r="N3168" s="30"/>
      <c r="O3168" s="30">
        <f>O3169+O3170+O3171+O3172+O3173</f>
        <v>176.68299999999999</v>
      </c>
      <c r="P3168" s="30">
        <f>P3169+P3170+P3171+P3172+P3173</f>
        <v>108.827</v>
      </c>
      <c r="Q3168" s="30">
        <f t="shared" si="546"/>
        <v>285.51</v>
      </c>
      <c r="R3168" s="88"/>
      <c r="T3168" s="2"/>
      <c r="U3168" s="2"/>
      <c r="V3168" s="2"/>
      <c r="W3168" s="2"/>
    </row>
    <row r="3169" spans="1:23" s="5" customFormat="1" ht="22.5">
      <c r="A3169" s="323"/>
      <c r="B3169" s="318"/>
      <c r="C3169" s="318"/>
      <c r="D3169" s="318"/>
      <c r="E3169" s="318"/>
      <c r="F3169" s="323"/>
      <c r="G3169" s="323"/>
      <c r="H3169" s="323"/>
      <c r="I3169" s="33" t="s">
        <v>181</v>
      </c>
      <c r="J3169" s="333"/>
      <c r="K3169" s="237" t="s">
        <v>11</v>
      </c>
      <c r="L3169" s="30"/>
      <c r="M3169" s="30"/>
      <c r="N3169" s="30"/>
      <c r="O3169" s="13">
        <v>64.477000000000004</v>
      </c>
      <c r="P3169" s="13"/>
      <c r="Q3169" s="13">
        <f t="shared" si="546"/>
        <v>64.477000000000004</v>
      </c>
      <c r="R3169" s="88"/>
      <c r="T3169" s="2"/>
      <c r="U3169" s="2"/>
      <c r="V3169" s="2"/>
      <c r="W3169" s="2"/>
    </row>
    <row r="3170" spans="1:23" s="5" customFormat="1" ht="33.75">
      <c r="A3170" s="323"/>
      <c r="B3170" s="318"/>
      <c r="C3170" s="318"/>
      <c r="D3170" s="318"/>
      <c r="E3170" s="318"/>
      <c r="F3170" s="323"/>
      <c r="G3170" s="323"/>
      <c r="H3170" s="323"/>
      <c r="I3170" s="33" t="s">
        <v>301</v>
      </c>
      <c r="J3170" s="333"/>
      <c r="K3170" s="237" t="s">
        <v>56</v>
      </c>
      <c r="L3170" s="30"/>
      <c r="M3170" s="30"/>
      <c r="N3170" s="30"/>
      <c r="O3170" s="13">
        <v>0</v>
      </c>
      <c r="P3170" s="13"/>
      <c r="Q3170" s="13">
        <f t="shared" si="546"/>
        <v>0</v>
      </c>
      <c r="R3170" s="88"/>
      <c r="T3170" s="2"/>
      <c r="U3170" s="2"/>
      <c r="V3170" s="2"/>
      <c r="W3170" s="2"/>
    </row>
    <row r="3171" spans="1:23" s="5" customFormat="1" ht="45">
      <c r="A3171" s="323"/>
      <c r="B3171" s="318"/>
      <c r="C3171" s="318"/>
      <c r="D3171" s="318"/>
      <c r="E3171" s="318"/>
      <c r="F3171" s="323"/>
      <c r="G3171" s="323"/>
      <c r="H3171" s="323"/>
      <c r="I3171" s="33" t="s">
        <v>18</v>
      </c>
      <c r="J3171" s="333"/>
      <c r="K3171" s="237" t="s">
        <v>17</v>
      </c>
      <c r="L3171" s="30"/>
      <c r="M3171" s="30"/>
      <c r="N3171" s="30"/>
      <c r="O3171" s="13">
        <v>0.96099999999999997</v>
      </c>
      <c r="P3171" s="13"/>
      <c r="Q3171" s="13">
        <f t="shared" si="546"/>
        <v>0.96099999999999997</v>
      </c>
      <c r="R3171" s="88"/>
      <c r="T3171" s="2"/>
      <c r="U3171" s="2"/>
      <c r="V3171" s="2"/>
      <c r="W3171" s="2"/>
    </row>
    <row r="3172" spans="1:23" s="5" customFormat="1" ht="33.75">
      <c r="A3172" s="323"/>
      <c r="B3172" s="318"/>
      <c r="C3172" s="318"/>
      <c r="D3172" s="318"/>
      <c r="E3172" s="318"/>
      <c r="F3172" s="323"/>
      <c r="G3172" s="323"/>
      <c r="H3172" s="323"/>
      <c r="I3172" s="33" t="s">
        <v>467</v>
      </c>
      <c r="J3172" s="333"/>
      <c r="K3172" s="237" t="s">
        <v>171</v>
      </c>
      <c r="L3172" s="30"/>
      <c r="M3172" s="30"/>
      <c r="N3172" s="30"/>
      <c r="O3172" s="13">
        <v>111.245</v>
      </c>
      <c r="P3172" s="13"/>
      <c r="Q3172" s="13">
        <f t="shared" si="546"/>
        <v>111.245</v>
      </c>
      <c r="R3172" s="88"/>
      <c r="T3172" s="2"/>
      <c r="U3172" s="2"/>
      <c r="V3172" s="2"/>
      <c r="W3172" s="2"/>
    </row>
    <row r="3173" spans="1:23" s="5" customFormat="1">
      <c r="A3173" s="324"/>
      <c r="B3173" s="319"/>
      <c r="C3173" s="318"/>
      <c r="D3173" s="318"/>
      <c r="E3173" s="318"/>
      <c r="F3173" s="323"/>
      <c r="G3173" s="323"/>
      <c r="H3173" s="323"/>
      <c r="I3173" s="33" t="s">
        <v>455</v>
      </c>
      <c r="J3173" s="336"/>
      <c r="K3173" s="237" t="s">
        <v>12</v>
      </c>
      <c r="L3173" s="30"/>
      <c r="M3173" s="30"/>
      <c r="N3173" s="30"/>
      <c r="O3173" s="13">
        <v>0</v>
      </c>
      <c r="P3173" s="13">
        <v>108.827</v>
      </c>
      <c r="Q3173" s="13">
        <f t="shared" si="546"/>
        <v>108.827</v>
      </c>
      <c r="R3173" s="88"/>
      <c r="T3173" s="2"/>
      <c r="U3173" s="2"/>
      <c r="V3173" s="2"/>
      <c r="W3173" s="2"/>
    </row>
    <row r="3174" spans="1:23" s="5" customFormat="1">
      <c r="A3174" s="322">
        <v>45</v>
      </c>
      <c r="B3174" s="317" t="s">
        <v>513</v>
      </c>
      <c r="C3174" s="318"/>
      <c r="D3174" s="318"/>
      <c r="E3174" s="318"/>
      <c r="F3174" s="323"/>
      <c r="G3174" s="323"/>
      <c r="H3174" s="323"/>
      <c r="I3174" s="97" t="s">
        <v>466</v>
      </c>
      <c r="J3174" s="332">
        <v>285</v>
      </c>
      <c r="K3174" s="34" t="s">
        <v>44</v>
      </c>
      <c r="L3174" s="30"/>
      <c r="M3174" s="30"/>
      <c r="N3174" s="30"/>
      <c r="O3174" s="30">
        <f>O3175+O3176+O3177+O3178+O3179</f>
        <v>59.846000000000004</v>
      </c>
      <c r="P3174" s="30">
        <f>P3175+P3176+P3177+P3178+P3179</f>
        <v>44.908000000000001</v>
      </c>
      <c r="Q3174" s="30">
        <f t="shared" si="546"/>
        <v>104.754</v>
      </c>
      <c r="R3174" s="88"/>
      <c r="T3174" s="2"/>
      <c r="U3174" s="2"/>
      <c r="V3174" s="2"/>
      <c r="W3174" s="2"/>
    </row>
    <row r="3175" spans="1:23" s="5" customFormat="1" ht="22.5">
      <c r="A3175" s="323"/>
      <c r="B3175" s="318"/>
      <c r="C3175" s="318"/>
      <c r="D3175" s="318"/>
      <c r="E3175" s="318"/>
      <c r="F3175" s="323"/>
      <c r="G3175" s="323"/>
      <c r="H3175" s="323"/>
      <c r="I3175" s="33" t="s">
        <v>181</v>
      </c>
      <c r="J3175" s="333"/>
      <c r="K3175" s="237" t="s">
        <v>11</v>
      </c>
      <c r="L3175" s="30"/>
      <c r="M3175" s="30"/>
      <c r="N3175" s="30"/>
      <c r="O3175" s="13">
        <v>15.385</v>
      </c>
      <c r="P3175" s="13"/>
      <c r="Q3175" s="13">
        <f t="shared" si="546"/>
        <v>15.385</v>
      </c>
      <c r="R3175" s="88"/>
      <c r="T3175" s="2"/>
      <c r="U3175" s="2"/>
      <c r="V3175" s="2"/>
      <c r="W3175" s="2"/>
    </row>
    <row r="3176" spans="1:23" s="5" customFormat="1" ht="33.75">
      <c r="A3176" s="323"/>
      <c r="B3176" s="318"/>
      <c r="C3176" s="318"/>
      <c r="D3176" s="318"/>
      <c r="E3176" s="318"/>
      <c r="F3176" s="323"/>
      <c r="G3176" s="323"/>
      <c r="H3176" s="323"/>
      <c r="I3176" s="33" t="s">
        <v>301</v>
      </c>
      <c r="J3176" s="333"/>
      <c r="K3176" s="237" t="s">
        <v>56</v>
      </c>
      <c r="L3176" s="30"/>
      <c r="M3176" s="30"/>
      <c r="N3176" s="30"/>
      <c r="O3176" s="13">
        <v>0</v>
      </c>
      <c r="P3176" s="13"/>
      <c r="Q3176" s="13">
        <f t="shared" si="546"/>
        <v>0</v>
      </c>
      <c r="R3176" s="88"/>
      <c r="T3176" s="2"/>
      <c r="U3176" s="2"/>
      <c r="V3176" s="2"/>
      <c r="W3176" s="2"/>
    </row>
    <row r="3177" spans="1:23" s="5" customFormat="1" ht="45">
      <c r="A3177" s="323"/>
      <c r="B3177" s="318"/>
      <c r="C3177" s="318"/>
      <c r="D3177" s="318"/>
      <c r="E3177" s="318"/>
      <c r="F3177" s="323"/>
      <c r="G3177" s="323"/>
      <c r="H3177" s="323"/>
      <c r="I3177" s="33" t="s">
        <v>18</v>
      </c>
      <c r="J3177" s="333"/>
      <c r="K3177" s="237" t="s">
        <v>17</v>
      </c>
      <c r="L3177" s="30"/>
      <c r="M3177" s="30"/>
      <c r="N3177" s="30"/>
      <c r="O3177" s="13">
        <v>0.74099999999999999</v>
      </c>
      <c r="P3177" s="13"/>
      <c r="Q3177" s="13">
        <f t="shared" si="546"/>
        <v>0.74099999999999999</v>
      </c>
      <c r="R3177" s="88"/>
      <c r="T3177" s="2"/>
      <c r="U3177" s="2"/>
      <c r="V3177" s="2"/>
      <c r="W3177" s="2"/>
    </row>
    <row r="3178" spans="1:23" s="5" customFormat="1" ht="33.75">
      <c r="A3178" s="323"/>
      <c r="B3178" s="318"/>
      <c r="C3178" s="318"/>
      <c r="D3178" s="318"/>
      <c r="E3178" s="318"/>
      <c r="F3178" s="323"/>
      <c r="G3178" s="323"/>
      <c r="H3178" s="323"/>
      <c r="I3178" s="33" t="s">
        <v>467</v>
      </c>
      <c r="J3178" s="333"/>
      <c r="K3178" s="237" t="s">
        <v>171</v>
      </c>
      <c r="L3178" s="30"/>
      <c r="M3178" s="30"/>
      <c r="N3178" s="30"/>
      <c r="O3178" s="13">
        <v>43.72</v>
      </c>
      <c r="P3178" s="13"/>
      <c r="Q3178" s="13">
        <f t="shared" si="546"/>
        <v>43.72</v>
      </c>
      <c r="R3178" s="88"/>
      <c r="T3178" s="2"/>
      <c r="U3178" s="2"/>
      <c r="V3178" s="2"/>
      <c r="W3178" s="2"/>
    </row>
    <row r="3179" spans="1:23" s="5" customFormat="1">
      <c r="A3179" s="324"/>
      <c r="B3179" s="319"/>
      <c r="C3179" s="318"/>
      <c r="D3179" s="318"/>
      <c r="E3179" s="318"/>
      <c r="F3179" s="323"/>
      <c r="G3179" s="323"/>
      <c r="H3179" s="323"/>
      <c r="I3179" s="33" t="s">
        <v>455</v>
      </c>
      <c r="J3179" s="336"/>
      <c r="K3179" s="237" t="s">
        <v>12</v>
      </c>
      <c r="L3179" s="30"/>
      <c r="M3179" s="30"/>
      <c r="N3179" s="30"/>
      <c r="O3179" s="13">
        <v>0</v>
      </c>
      <c r="P3179" s="13">
        <v>44.908000000000001</v>
      </c>
      <c r="Q3179" s="13">
        <f t="shared" si="546"/>
        <v>44.908000000000001</v>
      </c>
      <c r="R3179" s="88"/>
      <c r="T3179" s="2"/>
      <c r="U3179" s="2"/>
      <c r="V3179" s="2"/>
      <c r="W3179" s="2"/>
    </row>
    <row r="3180" spans="1:23" s="5" customFormat="1">
      <c r="A3180" s="322">
        <v>46</v>
      </c>
      <c r="B3180" s="317" t="s">
        <v>512</v>
      </c>
      <c r="C3180" s="318"/>
      <c r="D3180" s="318"/>
      <c r="E3180" s="318"/>
      <c r="F3180" s="323"/>
      <c r="G3180" s="323"/>
      <c r="H3180" s="323"/>
      <c r="I3180" s="97" t="s">
        <v>466</v>
      </c>
      <c r="J3180" s="332">
        <v>285</v>
      </c>
      <c r="K3180" s="34" t="s">
        <v>44</v>
      </c>
      <c r="L3180" s="30"/>
      <c r="M3180" s="30"/>
      <c r="N3180" s="30"/>
      <c r="O3180" s="30">
        <f>O3181+O3182+O3183+O3184+O3185</f>
        <v>98.802000000000007</v>
      </c>
      <c r="P3180" s="30">
        <f>P3181+P3182+P3183+P3184+P3185</f>
        <v>58.854999999999997</v>
      </c>
      <c r="Q3180" s="30">
        <f t="shared" si="546"/>
        <v>157.65700000000001</v>
      </c>
      <c r="R3180" s="88"/>
      <c r="T3180" s="2"/>
      <c r="U3180" s="2"/>
      <c r="V3180" s="2"/>
      <c r="W3180" s="2"/>
    </row>
    <row r="3181" spans="1:23" s="5" customFormat="1" ht="22.5">
      <c r="A3181" s="323"/>
      <c r="B3181" s="318"/>
      <c r="C3181" s="318"/>
      <c r="D3181" s="318"/>
      <c r="E3181" s="318"/>
      <c r="F3181" s="323"/>
      <c r="G3181" s="323"/>
      <c r="H3181" s="323"/>
      <c r="I3181" s="33" t="s">
        <v>181</v>
      </c>
      <c r="J3181" s="333"/>
      <c r="K3181" s="237" t="s">
        <v>11</v>
      </c>
      <c r="L3181" s="30"/>
      <c r="M3181" s="30"/>
      <c r="N3181" s="30"/>
      <c r="O3181" s="13">
        <v>33.883000000000003</v>
      </c>
      <c r="P3181" s="13"/>
      <c r="Q3181" s="13">
        <f t="shared" si="546"/>
        <v>33.883000000000003</v>
      </c>
      <c r="R3181" s="88"/>
      <c r="T3181" s="2"/>
      <c r="U3181" s="2"/>
      <c r="V3181" s="2"/>
      <c r="W3181" s="2"/>
    </row>
    <row r="3182" spans="1:23" s="5" customFormat="1" ht="33.75">
      <c r="A3182" s="323"/>
      <c r="B3182" s="318"/>
      <c r="C3182" s="318"/>
      <c r="D3182" s="318"/>
      <c r="E3182" s="318"/>
      <c r="F3182" s="323"/>
      <c r="G3182" s="323"/>
      <c r="H3182" s="323"/>
      <c r="I3182" s="33" t="s">
        <v>301</v>
      </c>
      <c r="J3182" s="333"/>
      <c r="K3182" s="237" t="s">
        <v>56</v>
      </c>
      <c r="L3182" s="30"/>
      <c r="M3182" s="30"/>
      <c r="N3182" s="30"/>
      <c r="O3182" s="13">
        <v>0</v>
      </c>
      <c r="P3182" s="13"/>
      <c r="Q3182" s="13">
        <f t="shared" si="546"/>
        <v>0</v>
      </c>
      <c r="R3182" s="88"/>
      <c r="T3182" s="2"/>
      <c r="U3182" s="2"/>
      <c r="V3182" s="2"/>
      <c r="W3182" s="2"/>
    </row>
    <row r="3183" spans="1:23" s="5" customFormat="1" ht="45">
      <c r="A3183" s="323"/>
      <c r="B3183" s="318"/>
      <c r="C3183" s="318"/>
      <c r="D3183" s="318"/>
      <c r="E3183" s="318"/>
      <c r="F3183" s="323"/>
      <c r="G3183" s="323"/>
      <c r="H3183" s="323"/>
      <c r="I3183" s="33" t="s">
        <v>18</v>
      </c>
      <c r="J3183" s="333"/>
      <c r="K3183" s="237" t="s">
        <v>17</v>
      </c>
      <c r="L3183" s="30"/>
      <c r="M3183" s="30"/>
      <c r="N3183" s="30"/>
      <c r="O3183" s="13">
        <v>1.5209999999999999</v>
      </c>
      <c r="P3183" s="13"/>
      <c r="Q3183" s="13">
        <f t="shared" si="546"/>
        <v>1.5209999999999999</v>
      </c>
      <c r="R3183" s="88"/>
      <c r="T3183" s="2"/>
      <c r="U3183" s="2"/>
      <c r="V3183" s="2"/>
      <c r="W3183" s="2"/>
    </row>
    <row r="3184" spans="1:23" s="5" customFormat="1" ht="33.75">
      <c r="A3184" s="323"/>
      <c r="B3184" s="318"/>
      <c r="C3184" s="318"/>
      <c r="D3184" s="318"/>
      <c r="E3184" s="318"/>
      <c r="F3184" s="323"/>
      <c r="G3184" s="323"/>
      <c r="H3184" s="323"/>
      <c r="I3184" s="33" t="s">
        <v>467</v>
      </c>
      <c r="J3184" s="333"/>
      <c r="K3184" s="237" t="s">
        <v>171</v>
      </c>
      <c r="L3184" s="30"/>
      <c r="M3184" s="30"/>
      <c r="N3184" s="30"/>
      <c r="O3184" s="13">
        <v>63.398000000000003</v>
      </c>
      <c r="P3184" s="13"/>
      <c r="Q3184" s="13">
        <f t="shared" si="546"/>
        <v>63.398000000000003</v>
      </c>
      <c r="R3184" s="88"/>
      <c r="T3184" s="2"/>
      <c r="U3184" s="2"/>
      <c r="V3184" s="2"/>
      <c r="W3184" s="2"/>
    </row>
    <row r="3185" spans="1:23" s="5" customFormat="1">
      <c r="A3185" s="324"/>
      <c r="B3185" s="319"/>
      <c r="C3185" s="318"/>
      <c r="D3185" s="318"/>
      <c r="E3185" s="318"/>
      <c r="F3185" s="323"/>
      <c r="G3185" s="323"/>
      <c r="H3185" s="323"/>
      <c r="I3185" s="33" t="s">
        <v>455</v>
      </c>
      <c r="J3185" s="336"/>
      <c r="K3185" s="237" t="s">
        <v>12</v>
      </c>
      <c r="L3185" s="30"/>
      <c r="M3185" s="30"/>
      <c r="N3185" s="30"/>
      <c r="O3185" s="13">
        <v>0</v>
      </c>
      <c r="P3185" s="13">
        <v>58.854999999999997</v>
      </c>
      <c r="Q3185" s="13">
        <f t="shared" si="546"/>
        <v>58.854999999999997</v>
      </c>
      <c r="R3185" s="88"/>
      <c r="T3185" s="2"/>
      <c r="U3185" s="2"/>
      <c r="V3185" s="2"/>
      <c r="W3185" s="2"/>
    </row>
    <row r="3186" spans="1:23" s="5" customFormat="1">
      <c r="A3186" s="322">
        <v>47</v>
      </c>
      <c r="B3186" s="317" t="s">
        <v>511</v>
      </c>
      <c r="C3186" s="318"/>
      <c r="D3186" s="318"/>
      <c r="E3186" s="318"/>
      <c r="F3186" s="323"/>
      <c r="G3186" s="323"/>
      <c r="H3186" s="323"/>
      <c r="I3186" s="97" t="s">
        <v>466</v>
      </c>
      <c r="J3186" s="332">
        <v>285</v>
      </c>
      <c r="K3186" s="34" t="s">
        <v>44</v>
      </c>
      <c r="L3186" s="30"/>
      <c r="M3186" s="30"/>
      <c r="N3186" s="30"/>
      <c r="O3186" s="30">
        <f>O3187+O3188+O3189+O3190+O3191</f>
        <v>82.11099999999999</v>
      </c>
      <c r="P3186" s="30">
        <f>P3187+P3188+P3189+P3190+P3191</f>
        <v>51.523000000000003</v>
      </c>
      <c r="Q3186" s="30">
        <f t="shared" si="546"/>
        <v>133.63399999999999</v>
      </c>
      <c r="R3186" s="88"/>
      <c r="T3186" s="2"/>
      <c r="U3186" s="2"/>
      <c r="V3186" s="2"/>
      <c r="W3186" s="2"/>
    </row>
    <row r="3187" spans="1:23" s="5" customFormat="1" ht="22.5">
      <c r="A3187" s="323"/>
      <c r="B3187" s="318"/>
      <c r="C3187" s="318"/>
      <c r="D3187" s="318"/>
      <c r="E3187" s="318"/>
      <c r="F3187" s="323"/>
      <c r="G3187" s="323"/>
      <c r="H3187" s="323"/>
      <c r="I3187" s="33" t="s">
        <v>181</v>
      </c>
      <c r="J3187" s="333"/>
      <c r="K3187" s="237" t="s">
        <v>11</v>
      </c>
      <c r="L3187" s="30"/>
      <c r="M3187" s="30"/>
      <c r="N3187" s="30"/>
      <c r="O3187" s="13">
        <v>25.516999999999999</v>
      </c>
      <c r="P3187" s="13"/>
      <c r="Q3187" s="13">
        <f t="shared" si="546"/>
        <v>25.516999999999999</v>
      </c>
      <c r="R3187" s="88"/>
      <c r="T3187" s="2"/>
      <c r="U3187" s="2"/>
      <c r="V3187" s="2"/>
      <c r="W3187" s="2"/>
    </row>
    <row r="3188" spans="1:23" s="5" customFormat="1" ht="33.75">
      <c r="A3188" s="323"/>
      <c r="B3188" s="318"/>
      <c r="C3188" s="318"/>
      <c r="D3188" s="318"/>
      <c r="E3188" s="318"/>
      <c r="F3188" s="323"/>
      <c r="G3188" s="323"/>
      <c r="H3188" s="323"/>
      <c r="I3188" s="33" t="s">
        <v>301</v>
      </c>
      <c r="J3188" s="333"/>
      <c r="K3188" s="237" t="s">
        <v>56</v>
      </c>
      <c r="L3188" s="30"/>
      <c r="M3188" s="30"/>
      <c r="N3188" s="30"/>
      <c r="O3188" s="13">
        <v>0</v>
      </c>
      <c r="P3188" s="13"/>
      <c r="Q3188" s="13">
        <f t="shared" si="546"/>
        <v>0</v>
      </c>
      <c r="R3188" s="88"/>
      <c r="T3188" s="2"/>
      <c r="U3188" s="2"/>
      <c r="V3188" s="2"/>
      <c r="W3188" s="2"/>
    </row>
    <row r="3189" spans="1:23" s="5" customFormat="1" ht="45">
      <c r="A3189" s="323"/>
      <c r="B3189" s="318"/>
      <c r="C3189" s="318"/>
      <c r="D3189" s="318"/>
      <c r="E3189" s="318"/>
      <c r="F3189" s="323"/>
      <c r="G3189" s="323"/>
      <c r="H3189" s="323"/>
      <c r="I3189" s="33" t="s">
        <v>18</v>
      </c>
      <c r="J3189" s="333"/>
      <c r="K3189" s="237" t="s">
        <v>17</v>
      </c>
      <c r="L3189" s="30"/>
      <c r="M3189" s="30"/>
      <c r="N3189" s="30"/>
      <c r="O3189" s="13">
        <v>0.98299999999999998</v>
      </c>
      <c r="P3189" s="13"/>
      <c r="Q3189" s="13">
        <f t="shared" si="546"/>
        <v>0.98299999999999998</v>
      </c>
      <c r="R3189" s="88"/>
      <c r="T3189" s="2"/>
      <c r="U3189" s="2"/>
      <c r="V3189" s="2"/>
      <c r="W3189" s="2"/>
    </row>
    <row r="3190" spans="1:23" s="5" customFormat="1" ht="33.75">
      <c r="A3190" s="323"/>
      <c r="B3190" s="318"/>
      <c r="C3190" s="318"/>
      <c r="D3190" s="318"/>
      <c r="E3190" s="318"/>
      <c r="F3190" s="323"/>
      <c r="G3190" s="323"/>
      <c r="H3190" s="323"/>
      <c r="I3190" s="33" t="s">
        <v>467</v>
      </c>
      <c r="J3190" s="333"/>
      <c r="K3190" s="237" t="s">
        <v>171</v>
      </c>
      <c r="L3190" s="30"/>
      <c r="M3190" s="30"/>
      <c r="N3190" s="30"/>
      <c r="O3190" s="13">
        <v>55.610999999999997</v>
      </c>
      <c r="P3190" s="13"/>
      <c r="Q3190" s="13">
        <f t="shared" si="546"/>
        <v>55.610999999999997</v>
      </c>
      <c r="R3190" s="88"/>
      <c r="T3190" s="2"/>
      <c r="U3190" s="2"/>
      <c r="V3190" s="2"/>
      <c r="W3190" s="2"/>
    </row>
    <row r="3191" spans="1:23" s="5" customFormat="1">
      <c r="A3191" s="324"/>
      <c r="B3191" s="319"/>
      <c r="C3191" s="318"/>
      <c r="D3191" s="318"/>
      <c r="E3191" s="318"/>
      <c r="F3191" s="323"/>
      <c r="G3191" s="323"/>
      <c r="H3191" s="323"/>
      <c r="I3191" s="33" t="s">
        <v>455</v>
      </c>
      <c r="J3191" s="336"/>
      <c r="K3191" s="237" t="s">
        <v>12</v>
      </c>
      <c r="L3191" s="30"/>
      <c r="M3191" s="30"/>
      <c r="N3191" s="30"/>
      <c r="O3191" s="13">
        <v>0</v>
      </c>
      <c r="P3191" s="13">
        <v>51.523000000000003</v>
      </c>
      <c r="Q3191" s="13">
        <f t="shared" si="546"/>
        <v>51.523000000000003</v>
      </c>
      <c r="R3191" s="88"/>
      <c r="T3191" s="2"/>
      <c r="U3191" s="2"/>
      <c r="V3191" s="2"/>
      <c r="W3191" s="2"/>
    </row>
    <row r="3192" spans="1:23" s="5" customFormat="1">
      <c r="A3192" s="322">
        <v>48</v>
      </c>
      <c r="B3192" s="317" t="s">
        <v>510</v>
      </c>
      <c r="C3192" s="318"/>
      <c r="D3192" s="318"/>
      <c r="E3192" s="318"/>
      <c r="F3192" s="323"/>
      <c r="G3192" s="323"/>
      <c r="H3192" s="323"/>
      <c r="I3192" s="97" t="s">
        <v>466</v>
      </c>
      <c r="J3192" s="332">
        <v>285</v>
      </c>
      <c r="K3192" s="34" t="s">
        <v>44</v>
      </c>
      <c r="L3192" s="30"/>
      <c r="M3192" s="30"/>
      <c r="N3192" s="30"/>
      <c r="O3192" s="30">
        <f>O3193+O3194+O3195+O3196+O3197</f>
        <v>65.421999999999997</v>
      </c>
      <c r="P3192" s="30">
        <f>P3193+P3194+P3195+P3196+P3197</f>
        <v>45.753999999999998</v>
      </c>
      <c r="Q3192" s="30">
        <f t="shared" si="546"/>
        <v>111.17599999999999</v>
      </c>
      <c r="R3192" s="88"/>
      <c r="T3192" s="2"/>
      <c r="U3192" s="2"/>
      <c r="V3192" s="2"/>
      <c r="W3192" s="2"/>
    </row>
    <row r="3193" spans="1:23" s="5" customFormat="1" ht="22.5">
      <c r="A3193" s="323"/>
      <c r="B3193" s="318"/>
      <c r="C3193" s="318"/>
      <c r="D3193" s="318"/>
      <c r="E3193" s="318"/>
      <c r="F3193" s="323"/>
      <c r="G3193" s="323"/>
      <c r="H3193" s="323"/>
      <c r="I3193" s="33" t="s">
        <v>181</v>
      </c>
      <c r="J3193" s="333"/>
      <c r="K3193" s="237" t="s">
        <v>11</v>
      </c>
      <c r="L3193" s="30"/>
      <c r="M3193" s="30"/>
      <c r="N3193" s="30"/>
      <c r="O3193" s="13">
        <v>20.641999999999999</v>
      </c>
      <c r="P3193" s="13"/>
      <c r="Q3193" s="13">
        <f t="shared" si="546"/>
        <v>20.641999999999999</v>
      </c>
      <c r="R3193" s="88"/>
      <c r="T3193" s="2"/>
      <c r="U3193" s="2"/>
      <c r="V3193" s="2"/>
      <c r="W3193" s="2"/>
    </row>
    <row r="3194" spans="1:23" s="5" customFormat="1" ht="33.75">
      <c r="A3194" s="323"/>
      <c r="B3194" s="318"/>
      <c r="C3194" s="318"/>
      <c r="D3194" s="318"/>
      <c r="E3194" s="318"/>
      <c r="F3194" s="323"/>
      <c r="G3194" s="323"/>
      <c r="H3194" s="323"/>
      <c r="I3194" s="33" t="s">
        <v>301</v>
      </c>
      <c r="J3194" s="333"/>
      <c r="K3194" s="237" t="s">
        <v>56</v>
      </c>
      <c r="L3194" s="30"/>
      <c r="M3194" s="30"/>
      <c r="N3194" s="30"/>
      <c r="O3194" s="13">
        <v>0</v>
      </c>
      <c r="P3194" s="13"/>
      <c r="Q3194" s="13">
        <f t="shared" si="546"/>
        <v>0</v>
      </c>
      <c r="R3194" s="88"/>
      <c r="T3194" s="2"/>
      <c r="U3194" s="2"/>
      <c r="V3194" s="2"/>
      <c r="W3194" s="2"/>
    </row>
    <row r="3195" spans="1:23" s="5" customFormat="1" ht="45">
      <c r="A3195" s="323"/>
      <c r="B3195" s="318"/>
      <c r="C3195" s="318"/>
      <c r="D3195" s="318"/>
      <c r="E3195" s="318"/>
      <c r="F3195" s="323"/>
      <c r="G3195" s="323"/>
      <c r="H3195" s="323"/>
      <c r="I3195" s="33" t="s">
        <v>18</v>
      </c>
      <c r="J3195" s="333"/>
      <c r="K3195" s="237" t="s">
        <v>17</v>
      </c>
      <c r="L3195" s="30"/>
      <c r="M3195" s="30"/>
      <c r="N3195" s="30"/>
      <c r="O3195" s="13">
        <v>1.1559999999999999</v>
      </c>
      <c r="P3195" s="13"/>
      <c r="Q3195" s="13">
        <f t="shared" si="546"/>
        <v>1.1559999999999999</v>
      </c>
      <c r="R3195" s="88"/>
      <c r="T3195" s="2"/>
      <c r="U3195" s="2"/>
      <c r="V3195" s="2"/>
      <c r="W3195" s="2"/>
    </row>
    <row r="3196" spans="1:23" s="5" customFormat="1" ht="33.75">
      <c r="A3196" s="323"/>
      <c r="B3196" s="318"/>
      <c r="C3196" s="318"/>
      <c r="D3196" s="318"/>
      <c r="E3196" s="318"/>
      <c r="F3196" s="323"/>
      <c r="G3196" s="323"/>
      <c r="H3196" s="323"/>
      <c r="I3196" s="33" t="s">
        <v>467</v>
      </c>
      <c r="J3196" s="333"/>
      <c r="K3196" s="237" t="s">
        <v>171</v>
      </c>
      <c r="L3196" s="30"/>
      <c r="M3196" s="30"/>
      <c r="N3196" s="30"/>
      <c r="O3196" s="13">
        <v>43.624000000000002</v>
      </c>
      <c r="P3196" s="13"/>
      <c r="Q3196" s="13">
        <f t="shared" si="546"/>
        <v>43.624000000000002</v>
      </c>
      <c r="R3196" s="88"/>
      <c r="T3196" s="2"/>
      <c r="U3196" s="2"/>
      <c r="V3196" s="2"/>
      <c r="W3196" s="2"/>
    </row>
    <row r="3197" spans="1:23" s="5" customFormat="1">
      <c r="A3197" s="324"/>
      <c r="B3197" s="319"/>
      <c r="C3197" s="318"/>
      <c r="D3197" s="318"/>
      <c r="E3197" s="318"/>
      <c r="F3197" s="323"/>
      <c r="G3197" s="323"/>
      <c r="H3197" s="323"/>
      <c r="I3197" s="33" t="s">
        <v>455</v>
      </c>
      <c r="J3197" s="336"/>
      <c r="K3197" s="237" t="s">
        <v>12</v>
      </c>
      <c r="L3197" s="30"/>
      <c r="M3197" s="30"/>
      <c r="N3197" s="30"/>
      <c r="O3197" s="13">
        <v>0</v>
      </c>
      <c r="P3197" s="13">
        <v>45.753999999999998</v>
      </c>
      <c r="Q3197" s="13">
        <f t="shared" si="546"/>
        <v>45.753999999999998</v>
      </c>
      <c r="R3197" s="88"/>
      <c r="T3197" s="2"/>
      <c r="U3197" s="2"/>
      <c r="V3197" s="2"/>
      <c r="W3197" s="2"/>
    </row>
    <row r="3198" spans="1:23" s="5" customFormat="1">
      <c r="A3198" s="322">
        <v>49</v>
      </c>
      <c r="B3198" s="317" t="s">
        <v>514</v>
      </c>
      <c r="C3198" s="318"/>
      <c r="D3198" s="318"/>
      <c r="E3198" s="318"/>
      <c r="F3198" s="323"/>
      <c r="G3198" s="323"/>
      <c r="H3198" s="323"/>
      <c r="I3198" s="97" t="s">
        <v>466</v>
      </c>
      <c r="J3198" s="332">
        <v>285</v>
      </c>
      <c r="K3198" s="34" t="s">
        <v>44</v>
      </c>
      <c r="L3198" s="30"/>
      <c r="M3198" s="30"/>
      <c r="N3198" s="30"/>
      <c r="O3198" s="30">
        <f>O3199+O3200+O3201+O3202+O3203</f>
        <v>238.84210000000002</v>
      </c>
      <c r="P3198" s="30">
        <f>P3199+P3200+P3201+P3202+P3203</f>
        <v>153.79900000000001</v>
      </c>
      <c r="Q3198" s="30">
        <f t="shared" si="546"/>
        <v>392.64110000000005</v>
      </c>
      <c r="R3198" s="88"/>
      <c r="T3198" s="2"/>
      <c r="U3198" s="2"/>
      <c r="V3198" s="2"/>
      <c r="W3198" s="2"/>
    </row>
    <row r="3199" spans="1:23" s="5" customFormat="1" ht="22.5">
      <c r="A3199" s="323"/>
      <c r="B3199" s="318"/>
      <c r="C3199" s="318"/>
      <c r="D3199" s="318"/>
      <c r="E3199" s="318"/>
      <c r="F3199" s="323"/>
      <c r="G3199" s="323"/>
      <c r="H3199" s="323"/>
      <c r="I3199" s="33" t="s">
        <v>181</v>
      </c>
      <c r="J3199" s="333"/>
      <c r="K3199" s="237" t="s">
        <v>11</v>
      </c>
      <c r="L3199" s="30"/>
      <c r="M3199" s="30"/>
      <c r="N3199" s="30"/>
      <c r="O3199" s="13">
        <v>81.507400000000004</v>
      </c>
      <c r="P3199" s="13"/>
      <c r="Q3199" s="13">
        <f t="shared" si="546"/>
        <v>81.507400000000004</v>
      </c>
      <c r="R3199" s="88"/>
      <c r="T3199" s="2"/>
      <c r="U3199" s="2"/>
      <c r="V3199" s="2"/>
      <c r="W3199" s="2"/>
    </row>
    <row r="3200" spans="1:23" s="5" customFormat="1" ht="33.75">
      <c r="A3200" s="323"/>
      <c r="B3200" s="318"/>
      <c r="C3200" s="318"/>
      <c r="D3200" s="318"/>
      <c r="E3200" s="318"/>
      <c r="F3200" s="323"/>
      <c r="G3200" s="323"/>
      <c r="H3200" s="323"/>
      <c r="I3200" s="33" t="s">
        <v>301</v>
      </c>
      <c r="J3200" s="333"/>
      <c r="K3200" s="237" t="s">
        <v>56</v>
      </c>
      <c r="L3200" s="30"/>
      <c r="M3200" s="30"/>
      <c r="N3200" s="30"/>
      <c r="O3200" s="13">
        <v>0</v>
      </c>
      <c r="P3200" s="13"/>
      <c r="Q3200" s="13">
        <f t="shared" si="546"/>
        <v>0</v>
      </c>
      <c r="R3200" s="88"/>
      <c r="T3200" s="2"/>
      <c r="U3200" s="2"/>
      <c r="V3200" s="2"/>
      <c r="W3200" s="2"/>
    </row>
    <row r="3201" spans="1:23" s="5" customFormat="1" ht="45">
      <c r="A3201" s="323"/>
      <c r="B3201" s="318"/>
      <c r="C3201" s="318"/>
      <c r="D3201" s="318"/>
      <c r="E3201" s="318"/>
      <c r="F3201" s="323"/>
      <c r="G3201" s="323"/>
      <c r="H3201" s="323"/>
      <c r="I3201" s="33" t="s">
        <v>18</v>
      </c>
      <c r="J3201" s="333"/>
      <c r="K3201" s="237" t="s">
        <v>17</v>
      </c>
      <c r="L3201" s="30"/>
      <c r="M3201" s="30"/>
      <c r="N3201" s="30"/>
      <c r="O3201" s="13">
        <v>3.9272</v>
      </c>
      <c r="P3201" s="13"/>
      <c r="Q3201" s="13">
        <f t="shared" si="546"/>
        <v>3.9272</v>
      </c>
      <c r="R3201" s="88"/>
      <c r="T3201" s="2"/>
      <c r="U3201" s="2"/>
      <c r="V3201" s="2"/>
      <c r="W3201" s="2"/>
    </row>
    <row r="3202" spans="1:23" s="5" customFormat="1" ht="33.75">
      <c r="A3202" s="323"/>
      <c r="B3202" s="318"/>
      <c r="C3202" s="318"/>
      <c r="D3202" s="318"/>
      <c r="E3202" s="318"/>
      <c r="F3202" s="323"/>
      <c r="G3202" s="323"/>
      <c r="H3202" s="323"/>
      <c r="I3202" s="33" t="s">
        <v>467</v>
      </c>
      <c r="J3202" s="333"/>
      <c r="K3202" s="237" t="s">
        <v>171</v>
      </c>
      <c r="L3202" s="30"/>
      <c r="M3202" s="30"/>
      <c r="N3202" s="30"/>
      <c r="O3202" s="13">
        <v>153.4075</v>
      </c>
      <c r="P3202" s="13"/>
      <c r="Q3202" s="13">
        <f t="shared" si="546"/>
        <v>153.4075</v>
      </c>
      <c r="R3202" s="88"/>
      <c r="T3202" s="2"/>
      <c r="U3202" s="2"/>
      <c r="V3202" s="2"/>
      <c r="W3202" s="2"/>
    </row>
    <row r="3203" spans="1:23" s="5" customFormat="1">
      <c r="A3203" s="324"/>
      <c r="B3203" s="319"/>
      <c r="C3203" s="318"/>
      <c r="D3203" s="318"/>
      <c r="E3203" s="318"/>
      <c r="F3203" s="323"/>
      <c r="G3203" s="323"/>
      <c r="H3203" s="323"/>
      <c r="I3203" s="33" t="s">
        <v>455</v>
      </c>
      <c r="J3203" s="336"/>
      <c r="K3203" s="237" t="s">
        <v>12</v>
      </c>
      <c r="L3203" s="30"/>
      <c r="M3203" s="30"/>
      <c r="N3203" s="30"/>
      <c r="O3203" s="13">
        <v>0</v>
      </c>
      <c r="P3203" s="13">
        <v>153.79900000000001</v>
      </c>
      <c r="Q3203" s="13">
        <f t="shared" si="546"/>
        <v>153.79900000000001</v>
      </c>
      <c r="R3203" s="88"/>
      <c r="T3203" s="2"/>
      <c r="U3203" s="2"/>
      <c r="V3203" s="2"/>
      <c r="W3203" s="2"/>
    </row>
    <row r="3204" spans="1:23" s="5" customFormat="1" ht="11.25" customHeight="1">
      <c r="A3204" s="322">
        <v>50</v>
      </c>
      <c r="B3204" s="317" t="s">
        <v>516</v>
      </c>
      <c r="C3204" s="318"/>
      <c r="D3204" s="318"/>
      <c r="E3204" s="318"/>
      <c r="F3204" s="323"/>
      <c r="G3204" s="323"/>
      <c r="H3204" s="323"/>
      <c r="I3204" s="97" t="s">
        <v>466</v>
      </c>
      <c r="J3204" s="332">
        <v>285</v>
      </c>
      <c r="K3204" s="34" t="s">
        <v>44</v>
      </c>
      <c r="L3204" s="30"/>
      <c r="M3204" s="30"/>
      <c r="N3204" s="30"/>
      <c r="O3204" s="30">
        <f>O3205+O3206+O3207+O3208+O3209</f>
        <v>144.65699999999998</v>
      </c>
      <c r="P3204" s="30">
        <f>P3205+P3206+P3207+P3208+P3209</f>
        <v>99.394000000000005</v>
      </c>
      <c r="Q3204" s="30">
        <f t="shared" si="546"/>
        <v>244.05099999999999</v>
      </c>
      <c r="R3204" s="88"/>
      <c r="T3204" s="2"/>
      <c r="U3204" s="2"/>
      <c r="V3204" s="2"/>
      <c r="W3204" s="2"/>
    </row>
    <row r="3205" spans="1:23" s="5" customFormat="1" ht="22.5">
      <c r="A3205" s="323"/>
      <c r="B3205" s="318"/>
      <c r="C3205" s="318"/>
      <c r="D3205" s="318"/>
      <c r="E3205" s="318"/>
      <c r="F3205" s="323"/>
      <c r="G3205" s="323"/>
      <c r="H3205" s="323"/>
      <c r="I3205" s="33" t="s">
        <v>181</v>
      </c>
      <c r="J3205" s="333"/>
      <c r="K3205" s="237" t="s">
        <v>11</v>
      </c>
      <c r="L3205" s="30"/>
      <c r="M3205" s="30"/>
      <c r="N3205" s="30"/>
      <c r="O3205" s="13">
        <v>36.896999999999998</v>
      </c>
      <c r="P3205" s="13"/>
      <c r="Q3205" s="13">
        <f t="shared" si="546"/>
        <v>36.896999999999998</v>
      </c>
      <c r="R3205" s="88"/>
      <c r="T3205" s="2"/>
      <c r="U3205" s="2"/>
      <c r="V3205" s="2"/>
      <c r="W3205" s="2"/>
    </row>
    <row r="3206" spans="1:23" s="5" customFormat="1" ht="33.75">
      <c r="A3206" s="323"/>
      <c r="B3206" s="318"/>
      <c r="C3206" s="318"/>
      <c r="D3206" s="318"/>
      <c r="E3206" s="318"/>
      <c r="F3206" s="323"/>
      <c r="G3206" s="323"/>
      <c r="H3206" s="323"/>
      <c r="I3206" s="33" t="s">
        <v>301</v>
      </c>
      <c r="J3206" s="333"/>
      <c r="K3206" s="237" t="s">
        <v>56</v>
      </c>
      <c r="L3206" s="30"/>
      <c r="M3206" s="30"/>
      <c r="N3206" s="30"/>
      <c r="O3206" s="13">
        <v>0</v>
      </c>
      <c r="P3206" s="13"/>
      <c r="Q3206" s="13">
        <f t="shared" si="546"/>
        <v>0</v>
      </c>
      <c r="R3206" s="88"/>
      <c r="T3206" s="2"/>
      <c r="U3206" s="2"/>
      <c r="V3206" s="2"/>
      <c r="W3206" s="2"/>
    </row>
    <row r="3207" spans="1:23" s="5" customFormat="1" ht="45">
      <c r="A3207" s="323"/>
      <c r="B3207" s="318"/>
      <c r="C3207" s="318"/>
      <c r="D3207" s="318"/>
      <c r="E3207" s="318"/>
      <c r="F3207" s="323"/>
      <c r="G3207" s="323"/>
      <c r="H3207" s="323"/>
      <c r="I3207" s="33" t="s">
        <v>18</v>
      </c>
      <c r="J3207" s="333"/>
      <c r="K3207" s="237" t="s">
        <v>17</v>
      </c>
      <c r="L3207" s="30"/>
      <c r="M3207" s="30"/>
      <c r="N3207" s="30"/>
      <c r="O3207" s="13">
        <v>2.6360000000000001</v>
      </c>
      <c r="P3207" s="13"/>
      <c r="Q3207" s="13">
        <f t="shared" si="546"/>
        <v>2.6360000000000001</v>
      </c>
      <c r="R3207" s="88"/>
      <c r="T3207" s="2"/>
      <c r="U3207" s="2"/>
      <c r="V3207" s="2"/>
      <c r="W3207" s="2"/>
    </row>
    <row r="3208" spans="1:23" s="5" customFormat="1" ht="33.75">
      <c r="A3208" s="323"/>
      <c r="B3208" s="318"/>
      <c r="C3208" s="318"/>
      <c r="D3208" s="318"/>
      <c r="E3208" s="318"/>
      <c r="F3208" s="323"/>
      <c r="G3208" s="323"/>
      <c r="H3208" s="323"/>
      <c r="I3208" s="33" t="s">
        <v>467</v>
      </c>
      <c r="J3208" s="333"/>
      <c r="K3208" s="237" t="s">
        <v>171</v>
      </c>
      <c r="L3208" s="30"/>
      <c r="M3208" s="30"/>
      <c r="N3208" s="30"/>
      <c r="O3208" s="13">
        <v>105.124</v>
      </c>
      <c r="P3208" s="13"/>
      <c r="Q3208" s="13">
        <f t="shared" ref="Q3208:Q3263" si="547">P3208+O3208</f>
        <v>105.124</v>
      </c>
      <c r="R3208" s="88"/>
      <c r="T3208" s="2"/>
      <c r="U3208" s="2"/>
      <c r="V3208" s="2"/>
      <c r="W3208" s="2"/>
    </row>
    <row r="3209" spans="1:23" s="5" customFormat="1">
      <c r="A3209" s="324"/>
      <c r="B3209" s="319"/>
      <c r="C3209" s="318"/>
      <c r="D3209" s="318"/>
      <c r="E3209" s="318"/>
      <c r="F3209" s="323"/>
      <c r="G3209" s="323"/>
      <c r="H3209" s="323"/>
      <c r="I3209" s="33" t="s">
        <v>455</v>
      </c>
      <c r="J3209" s="336"/>
      <c r="K3209" s="237" t="s">
        <v>12</v>
      </c>
      <c r="L3209" s="30"/>
      <c r="M3209" s="30"/>
      <c r="N3209" s="30"/>
      <c r="O3209" s="13">
        <v>0</v>
      </c>
      <c r="P3209" s="13">
        <v>99.394000000000005</v>
      </c>
      <c r="Q3209" s="13">
        <f t="shared" si="547"/>
        <v>99.394000000000005</v>
      </c>
      <c r="R3209" s="88"/>
      <c r="T3209" s="2"/>
      <c r="U3209" s="2"/>
      <c r="V3209" s="2"/>
      <c r="W3209" s="2"/>
    </row>
    <row r="3210" spans="1:23" s="5" customFormat="1" ht="11.25" customHeight="1">
      <c r="A3210" s="322">
        <v>51</v>
      </c>
      <c r="B3210" s="317" t="s">
        <v>517</v>
      </c>
      <c r="C3210" s="318"/>
      <c r="D3210" s="318"/>
      <c r="E3210" s="318"/>
      <c r="F3210" s="323"/>
      <c r="G3210" s="323"/>
      <c r="H3210" s="323"/>
      <c r="I3210" s="97" t="s">
        <v>466</v>
      </c>
      <c r="J3210" s="332">
        <v>285</v>
      </c>
      <c r="K3210" s="34" t="s">
        <v>44</v>
      </c>
      <c r="L3210" s="30"/>
      <c r="M3210" s="30"/>
      <c r="N3210" s="30"/>
      <c r="O3210" s="30">
        <f>O3211+O3212+O3213+O3214+O3215</f>
        <v>73.816000000000003</v>
      </c>
      <c r="P3210" s="30">
        <f>P3211+P3212+P3213+P3214+P3215</f>
        <v>49.091999999999999</v>
      </c>
      <c r="Q3210" s="30">
        <f t="shared" si="547"/>
        <v>122.908</v>
      </c>
      <c r="R3210" s="88"/>
      <c r="T3210" s="2"/>
      <c r="U3210" s="2"/>
      <c r="V3210" s="2"/>
      <c r="W3210" s="2"/>
    </row>
    <row r="3211" spans="1:23" s="5" customFormat="1" ht="22.5">
      <c r="A3211" s="323"/>
      <c r="B3211" s="318"/>
      <c r="C3211" s="318"/>
      <c r="D3211" s="318"/>
      <c r="E3211" s="318"/>
      <c r="F3211" s="323"/>
      <c r="G3211" s="323"/>
      <c r="H3211" s="323"/>
      <c r="I3211" s="33" t="s">
        <v>181</v>
      </c>
      <c r="J3211" s="333"/>
      <c r="K3211" s="237" t="s">
        <v>11</v>
      </c>
      <c r="L3211" s="30"/>
      <c r="M3211" s="30"/>
      <c r="N3211" s="30"/>
      <c r="O3211" s="13">
        <v>21.260999999999999</v>
      </c>
      <c r="P3211" s="13"/>
      <c r="Q3211" s="13">
        <f t="shared" si="547"/>
        <v>21.260999999999999</v>
      </c>
      <c r="R3211" s="88"/>
      <c r="T3211" s="2"/>
      <c r="U3211" s="2"/>
      <c r="V3211" s="2"/>
      <c r="W3211" s="2"/>
    </row>
    <row r="3212" spans="1:23" s="5" customFormat="1" ht="33.75">
      <c r="A3212" s="323"/>
      <c r="B3212" s="318"/>
      <c r="C3212" s="318"/>
      <c r="D3212" s="318"/>
      <c r="E3212" s="318"/>
      <c r="F3212" s="323"/>
      <c r="G3212" s="323"/>
      <c r="H3212" s="323"/>
      <c r="I3212" s="33" t="s">
        <v>301</v>
      </c>
      <c r="J3212" s="333"/>
      <c r="K3212" s="237" t="s">
        <v>56</v>
      </c>
      <c r="L3212" s="30"/>
      <c r="M3212" s="30"/>
      <c r="N3212" s="30"/>
      <c r="O3212" s="13">
        <v>0</v>
      </c>
      <c r="P3212" s="13"/>
      <c r="Q3212" s="13">
        <f t="shared" si="547"/>
        <v>0</v>
      </c>
      <c r="R3212" s="88"/>
      <c r="T3212" s="2"/>
      <c r="U3212" s="2"/>
      <c r="V3212" s="2"/>
      <c r="W3212" s="2"/>
    </row>
    <row r="3213" spans="1:23" s="5" customFormat="1" ht="45">
      <c r="A3213" s="323"/>
      <c r="B3213" s="318"/>
      <c r="C3213" s="318"/>
      <c r="D3213" s="318"/>
      <c r="E3213" s="318"/>
      <c r="F3213" s="323"/>
      <c r="G3213" s="323"/>
      <c r="H3213" s="323"/>
      <c r="I3213" s="33" t="s">
        <v>18</v>
      </c>
      <c r="J3213" s="333"/>
      <c r="K3213" s="237" t="s">
        <v>17</v>
      </c>
      <c r="L3213" s="30"/>
      <c r="M3213" s="30"/>
      <c r="N3213" s="30"/>
      <c r="O3213" s="13">
        <v>1.1240000000000001</v>
      </c>
      <c r="P3213" s="13"/>
      <c r="Q3213" s="13">
        <f t="shared" si="547"/>
        <v>1.1240000000000001</v>
      </c>
      <c r="R3213" s="88"/>
      <c r="T3213" s="2"/>
      <c r="U3213" s="2"/>
      <c r="V3213" s="2"/>
      <c r="W3213" s="2"/>
    </row>
    <row r="3214" spans="1:23" s="5" customFormat="1" ht="33.75">
      <c r="A3214" s="323"/>
      <c r="B3214" s="318"/>
      <c r="C3214" s="318"/>
      <c r="D3214" s="318"/>
      <c r="E3214" s="318"/>
      <c r="F3214" s="323"/>
      <c r="G3214" s="323"/>
      <c r="H3214" s="323"/>
      <c r="I3214" s="33" t="s">
        <v>467</v>
      </c>
      <c r="J3214" s="333"/>
      <c r="K3214" s="237" t="s">
        <v>171</v>
      </c>
      <c r="L3214" s="30"/>
      <c r="M3214" s="30"/>
      <c r="N3214" s="30"/>
      <c r="O3214" s="13">
        <v>51.430999999999997</v>
      </c>
      <c r="P3214" s="13"/>
      <c r="Q3214" s="13">
        <f t="shared" si="547"/>
        <v>51.430999999999997</v>
      </c>
      <c r="R3214" s="88"/>
      <c r="T3214" s="2"/>
      <c r="U3214" s="2"/>
      <c r="V3214" s="2"/>
      <c r="W3214" s="2"/>
    </row>
    <row r="3215" spans="1:23" s="5" customFormat="1">
      <c r="A3215" s="324"/>
      <c r="B3215" s="319"/>
      <c r="C3215" s="318"/>
      <c r="D3215" s="318"/>
      <c r="E3215" s="318"/>
      <c r="F3215" s="323"/>
      <c r="G3215" s="323"/>
      <c r="H3215" s="323"/>
      <c r="I3215" s="33" t="s">
        <v>455</v>
      </c>
      <c r="J3215" s="336"/>
      <c r="K3215" s="237" t="s">
        <v>12</v>
      </c>
      <c r="L3215" s="30"/>
      <c r="M3215" s="30"/>
      <c r="N3215" s="30"/>
      <c r="O3215" s="13">
        <v>0</v>
      </c>
      <c r="P3215" s="13">
        <v>49.091999999999999</v>
      </c>
      <c r="Q3215" s="13">
        <f t="shared" si="547"/>
        <v>49.091999999999999</v>
      </c>
      <c r="R3215" s="88"/>
      <c r="T3215" s="2"/>
      <c r="U3215" s="2"/>
      <c r="V3215" s="2"/>
      <c r="W3215" s="2"/>
    </row>
    <row r="3216" spans="1:23" s="5" customFormat="1">
      <c r="A3216" s="322">
        <v>52</v>
      </c>
      <c r="B3216" s="317" t="s">
        <v>518</v>
      </c>
      <c r="C3216" s="318"/>
      <c r="D3216" s="318"/>
      <c r="E3216" s="318"/>
      <c r="F3216" s="323"/>
      <c r="G3216" s="323"/>
      <c r="H3216" s="323"/>
      <c r="I3216" s="97" t="s">
        <v>466</v>
      </c>
      <c r="J3216" s="332">
        <v>285</v>
      </c>
      <c r="K3216" s="34" t="s">
        <v>44</v>
      </c>
      <c r="L3216" s="30"/>
      <c r="M3216" s="30"/>
      <c r="N3216" s="30"/>
      <c r="O3216" s="30">
        <f>O3217+O3218+O3219+O3220+O3221</f>
        <v>99.091000000000008</v>
      </c>
      <c r="P3216" s="30">
        <f>P3217+P3218+P3219+P3220+P3221</f>
        <v>68.563999999999993</v>
      </c>
      <c r="Q3216" s="30">
        <f t="shared" si="547"/>
        <v>167.655</v>
      </c>
      <c r="R3216" s="88"/>
      <c r="T3216" s="2"/>
      <c r="U3216" s="2"/>
      <c r="V3216" s="2"/>
      <c r="W3216" s="2"/>
    </row>
    <row r="3217" spans="1:23" s="5" customFormat="1" ht="22.5">
      <c r="A3217" s="323"/>
      <c r="B3217" s="318"/>
      <c r="C3217" s="318"/>
      <c r="D3217" s="318"/>
      <c r="E3217" s="318"/>
      <c r="F3217" s="323"/>
      <c r="G3217" s="323"/>
      <c r="H3217" s="323"/>
      <c r="I3217" s="33" t="s">
        <v>181</v>
      </c>
      <c r="J3217" s="333"/>
      <c r="K3217" s="237" t="s">
        <v>11</v>
      </c>
      <c r="L3217" s="30"/>
      <c r="M3217" s="30"/>
      <c r="N3217" s="30"/>
      <c r="O3217" s="13">
        <v>34.844999999999999</v>
      </c>
      <c r="P3217" s="13"/>
      <c r="Q3217" s="13">
        <f t="shared" si="547"/>
        <v>34.844999999999999</v>
      </c>
      <c r="R3217" s="88"/>
      <c r="T3217" s="2"/>
      <c r="U3217" s="2"/>
      <c r="V3217" s="2"/>
      <c r="W3217" s="2"/>
    </row>
    <row r="3218" spans="1:23" s="5" customFormat="1" ht="33.75">
      <c r="A3218" s="323"/>
      <c r="B3218" s="318"/>
      <c r="C3218" s="318"/>
      <c r="D3218" s="318"/>
      <c r="E3218" s="318"/>
      <c r="F3218" s="323"/>
      <c r="G3218" s="323"/>
      <c r="H3218" s="323"/>
      <c r="I3218" s="33" t="s">
        <v>301</v>
      </c>
      <c r="J3218" s="333"/>
      <c r="K3218" s="237" t="s">
        <v>56</v>
      </c>
      <c r="L3218" s="30"/>
      <c r="M3218" s="30"/>
      <c r="N3218" s="30"/>
      <c r="O3218" s="13">
        <v>0</v>
      </c>
      <c r="P3218" s="13"/>
      <c r="Q3218" s="13">
        <f t="shared" si="547"/>
        <v>0</v>
      </c>
      <c r="R3218" s="88"/>
      <c r="T3218" s="2"/>
      <c r="U3218" s="2"/>
      <c r="V3218" s="2"/>
      <c r="W3218" s="2"/>
    </row>
    <row r="3219" spans="1:23" s="5" customFormat="1" ht="45">
      <c r="A3219" s="323"/>
      <c r="B3219" s="318"/>
      <c r="C3219" s="318"/>
      <c r="D3219" s="318"/>
      <c r="E3219" s="318"/>
      <c r="F3219" s="323"/>
      <c r="G3219" s="323"/>
      <c r="H3219" s="323"/>
      <c r="I3219" s="33" t="s">
        <v>18</v>
      </c>
      <c r="J3219" s="333"/>
      <c r="K3219" s="237" t="s">
        <v>17</v>
      </c>
      <c r="L3219" s="30"/>
      <c r="M3219" s="30"/>
      <c r="N3219" s="30"/>
      <c r="O3219" s="13">
        <v>1.9319999999999999</v>
      </c>
      <c r="P3219" s="13"/>
      <c r="Q3219" s="13">
        <f t="shared" si="547"/>
        <v>1.9319999999999999</v>
      </c>
      <c r="R3219" s="88"/>
      <c r="T3219" s="2"/>
      <c r="U3219" s="2"/>
      <c r="V3219" s="2"/>
      <c r="W3219" s="2"/>
    </row>
    <row r="3220" spans="1:23" s="5" customFormat="1" ht="33.75">
      <c r="A3220" s="323"/>
      <c r="B3220" s="318"/>
      <c r="C3220" s="318"/>
      <c r="D3220" s="318"/>
      <c r="E3220" s="318"/>
      <c r="F3220" s="323"/>
      <c r="G3220" s="323"/>
      <c r="H3220" s="323"/>
      <c r="I3220" s="33" t="s">
        <v>467</v>
      </c>
      <c r="J3220" s="333"/>
      <c r="K3220" s="237" t="s">
        <v>171</v>
      </c>
      <c r="L3220" s="30"/>
      <c r="M3220" s="30"/>
      <c r="N3220" s="30"/>
      <c r="O3220" s="13">
        <v>62.314</v>
      </c>
      <c r="P3220" s="13"/>
      <c r="Q3220" s="13">
        <f t="shared" si="547"/>
        <v>62.314</v>
      </c>
      <c r="R3220" s="88"/>
      <c r="T3220" s="2"/>
      <c r="U3220" s="2"/>
      <c r="V3220" s="2"/>
      <c r="W3220" s="2"/>
    </row>
    <row r="3221" spans="1:23" s="5" customFormat="1">
      <c r="A3221" s="324"/>
      <c r="B3221" s="319"/>
      <c r="C3221" s="318"/>
      <c r="D3221" s="318"/>
      <c r="E3221" s="318"/>
      <c r="F3221" s="323"/>
      <c r="G3221" s="323"/>
      <c r="H3221" s="323"/>
      <c r="I3221" s="33" t="s">
        <v>455</v>
      </c>
      <c r="J3221" s="336"/>
      <c r="K3221" s="237" t="s">
        <v>12</v>
      </c>
      <c r="L3221" s="30"/>
      <c r="M3221" s="30"/>
      <c r="N3221" s="30"/>
      <c r="O3221" s="13">
        <v>0</v>
      </c>
      <c r="P3221" s="13">
        <v>68.563999999999993</v>
      </c>
      <c r="Q3221" s="13">
        <f t="shared" si="547"/>
        <v>68.563999999999993</v>
      </c>
      <c r="R3221" s="88"/>
      <c r="T3221" s="2"/>
      <c r="U3221" s="2"/>
      <c r="V3221" s="2"/>
      <c r="W3221" s="2"/>
    </row>
    <row r="3222" spans="1:23" s="5" customFormat="1">
      <c r="A3222" s="322">
        <v>53</v>
      </c>
      <c r="B3222" s="317" t="s">
        <v>519</v>
      </c>
      <c r="C3222" s="318"/>
      <c r="D3222" s="318"/>
      <c r="E3222" s="318"/>
      <c r="F3222" s="323"/>
      <c r="G3222" s="323"/>
      <c r="H3222" s="323"/>
      <c r="I3222" s="97" t="s">
        <v>466</v>
      </c>
      <c r="J3222" s="332">
        <v>285</v>
      </c>
      <c r="K3222" s="34" t="s">
        <v>44</v>
      </c>
      <c r="L3222" s="30"/>
      <c r="M3222" s="30"/>
      <c r="N3222" s="30"/>
      <c r="O3222" s="30">
        <f>O3223+O3224+O3225+O3226+O3227</f>
        <v>100.32300000000001</v>
      </c>
      <c r="P3222" s="30">
        <f>P3223+P3224+P3225+P3226+P3227</f>
        <v>68.427999999999997</v>
      </c>
      <c r="Q3222" s="30">
        <f t="shared" si="547"/>
        <v>168.751</v>
      </c>
      <c r="R3222" s="88"/>
      <c r="T3222" s="2"/>
      <c r="U3222" s="2"/>
      <c r="V3222" s="2"/>
      <c r="W3222" s="2"/>
    </row>
    <row r="3223" spans="1:23" s="5" customFormat="1" ht="22.5">
      <c r="A3223" s="323"/>
      <c r="B3223" s="318"/>
      <c r="C3223" s="318"/>
      <c r="D3223" s="318"/>
      <c r="E3223" s="318"/>
      <c r="F3223" s="323"/>
      <c r="G3223" s="323"/>
      <c r="H3223" s="323"/>
      <c r="I3223" s="33" t="s">
        <v>181</v>
      </c>
      <c r="J3223" s="333"/>
      <c r="K3223" s="237" t="s">
        <v>11</v>
      </c>
      <c r="L3223" s="30"/>
      <c r="M3223" s="30"/>
      <c r="N3223" s="30"/>
      <c r="O3223" s="13">
        <v>33.72</v>
      </c>
      <c r="P3223" s="13"/>
      <c r="Q3223" s="13">
        <f t="shared" si="547"/>
        <v>33.72</v>
      </c>
      <c r="R3223" s="88"/>
      <c r="T3223" s="2"/>
      <c r="U3223" s="2"/>
      <c r="V3223" s="2"/>
      <c r="W3223" s="2"/>
    </row>
    <row r="3224" spans="1:23" s="5" customFormat="1" ht="33.75">
      <c r="A3224" s="323"/>
      <c r="B3224" s="318"/>
      <c r="C3224" s="318"/>
      <c r="D3224" s="318"/>
      <c r="E3224" s="318"/>
      <c r="F3224" s="323"/>
      <c r="G3224" s="323"/>
      <c r="H3224" s="323"/>
      <c r="I3224" s="33" t="s">
        <v>301</v>
      </c>
      <c r="J3224" s="333"/>
      <c r="K3224" s="237" t="s">
        <v>56</v>
      </c>
      <c r="L3224" s="30"/>
      <c r="M3224" s="30"/>
      <c r="N3224" s="30"/>
      <c r="O3224" s="13">
        <v>0</v>
      </c>
      <c r="P3224" s="13"/>
      <c r="Q3224" s="13">
        <f t="shared" si="547"/>
        <v>0</v>
      </c>
      <c r="R3224" s="88"/>
      <c r="T3224" s="2"/>
      <c r="U3224" s="2"/>
      <c r="V3224" s="2"/>
      <c r="W3224" s="2"/>
    </row>
    <row r="3225" spans="1:23" s="5" customFormat="1" ht="45">
      <c r="A3225" s="323"/>
      <c r="B3225" s="318"/>
      <c r="C3225" s="318"/>
      <c r="D3225" s="318"/>
      <c r="E3225" s="318"/>
      <c r="F3225" s="323"/>
      <c r="G3225" s="323"/>
      <c r="H3225" s="323"/>
      <c r="I3225" s="33" t="s">
        <v>18</v>
      </c>
      <c r="J3225" s="333"/>
      <c r="K3225" s="237" t="s">
        <v>17</v>
      </c>
      <c r="L3225" s="30"/>
      <c r="M3225" s="30"/>
      <c r="N3225" s="30"/>
      <c r="O3225" s="13">
        <v>0.438</v>
      </c>
      <c r="P3225" s="13"/>
      <c r="Q3225" s="13">
        <f t="shared" si="547"/>
        <v>0.438</v>
      </c>
      <c r="R3225" s="88"/>
      <c r="T3225" s="2"/>
      <c r="U3225" s="2"/>
      <c r="V3225" s="2"/>
      <c r="W3225" s="2"/>
    </row>
    <row r="3226" spans="1:23" s="5" customFormat="1" ht="33.75">
      <c r="A3226" s="323"/>
      <c r="B3226" s="318"/>
      <c r="C3226" s="318"/>
      <c r="D3226" s="318"/>
      <c r="E3226" s="318"/>
      <c r="F3226" s="323"/>
      <c r="G3226" s="323"/>
      <c r="H3226" s="323"/>
      <c r="I3226" s="33" t="s">
        <v>467</v>
      </c>
      <c r="J3226" s="333"/>
      <c r="K3226" s="237" t="s">
        <v>171</v>
      </c>
      <c r="L3226" s="30"/>
      <c r="M3226" s="30"/>
      <c r="N3226" s="30"/>
      <c r="O3226" s="13">
        <v>66.165000000000006</v>
      </c>
      <c r="P3226" s="13"/>
      <c r="Q3226" s="13">
        <f t="shared" si="547"/>
        <v>66.165000000000006</v>
      </c>
      <c r="R3226" s="88"/>
      <c r="T3226" s="2"/>
      <c r="U3226" s="2"/>
      <c r="V3226" s="2"/>
      <c r="W3226" s="2"/>
    </row>
    <row r="3227" spans="1:23" s="5" customFormat="1">
      <c r="A3227" s="324"/>
      <c r="B3227" s="319"/>
      <c r="C3227" s="318"/>
      <c r="D3227" s="318"/>
      <c r="E3227" s="318"/>
      <c r="F3227" s="323"/>
      <c r="G3227" s="323"/>
      <c r="H3227" s="323"/>
      <c r="I3227" s="33" t="s">
        <v>455</v>
      </c>
      <c r="J3227" s="336"/>
      <c r="K3227" s="237" t="s">
        <v>12</v>
      </c>
      <c r="L3227" s="30"/>
      <c r="M3227" s="30"/>
      <c r="N3227" s="30"/>
      <c r="O3227" s="13">
        <v>0</v>
      </c>
      <c r="P3227" s="13">
        <v>68.427999999999997</v>
      </c>
      <c r="Q3227" s="13">
        <f t="shared" si="547"/>
        <v>68.427999999999997</v>
      </c>
      <c r="R3227" s="88"/>
      <c r="T3227" s="2"/>
      <c r="U3227" s="2"/>
      <c r="V3227" s="2"/>
      <c r="W3227" s="2"/>
    </row>
    <row r="3228" spans="1:23" s="5" customFormat="1">
      <c r="A3228" s="322">
        <v>54</v>
      </c>
      <c r="B3228" s="317" t="s">
        <v>515</v>
      </c>
      <c r="C3228" s="318"/>
      <c r="D3228" s="318"/>
      <c r="E3228" s="318"/>
      <c r="F3228" s="323"/>
      <c r="G3228" s="323"/>
      <c r="H3228" s="323"/>
      <c r="I3228" s="97" t="s">
        <v>466</v>
      </c>
      <c r="J3228" s="332">
        <v>285</v>
      </c>
      <c r="K3228" s="34" t="s">
        <v>44</v>
      </c>
      <c r="L3228" s="30"/>
      <c r="M3228" s="30"/>
      <c r="N3228" s="30"/>
      <c r="O3228" s="30">
        <f>O3229+O3230+O3231+O3232+O3233</f>
        <v>134.32300000000001</v>
      </c>
      <c r="P3228" s="30">
        <f>P3229+P3230+P3231+P3232+P3233</f>
        <v>88.679000000000002</v>
      </c>
      <c r="Q3228" s="30">
        <f t="shared" si="547"/>
        <v>223.00200000000001</v>
      </c>
      <c r="R3228" s="88"/>
      <c r="T3228" s="2"/>
      <c r="U3228" s="2"/>
      <c r="V3228" s="2"/>
      <c r="W3228" s="2"/>
    </row>
    <row r="3229" spans="1:23" s="5" customFormat="1" ht="22.5">
      <c r="A3229" s="323"/>
      <c r="B3229" s="318"/>
      <c r="C3229" s="318"/>
      <c r="D3229" s="318"/>
      <c r="E3229" s="318"/>
      <c r="F3229" s="323"/>
      <c r="G3229" s="323"/>
      <c r="H3229" s="323"/>
      <c r="I3229" s="33" t="s">
        <v>181</v>
      </c>
      <c r="J3229" s="333"/>
      <c r="K3229" s="237" t="s">
        <v>11</v>
      </c>
      <c r="L3229" s="30"/>
      <c r="M3229" s="30"/>
      <c r="N3229" s="30"/>
      <c r="O3229" s="13">
        <v>41.863999999999997</v>
      </c>
      <c r="P3229" s="13"/>
      <c r="Q3229" s="13">
        <f t="shared" si="547"/>
        <v>41.863999999999997</v>
      </c>
      <c r="R3229" s="88"/>
      <c r="T3229" s="2"/>
      <c r="U3229" s="2"/>
      <c r="V3229" s="2"/>
      <c r="W3229" s="2"/>
    </row>
    <row r="3230" spans="1:23" s="5" customFormat="1" ht="33.75">
      <c r="A3230" s="323"/>
      <c r="B3230" s="318"/>
      <c r="C3230" s="318"/>
      <c r="D3230" s="318"/>
      <c r="E3230" s="318"/>
      <c r="F3230" s="323"/>
      <c r="G3230" s="323"/>
      <c r="H3230" s="323"/>
      <c r="I3230" s="33" t="s">
        <v>301</v>
      </c>
      <c r="J3230" s="333"/>
      <c r="K3230" s="237" t="s">
        <v>56</v>
      </c>
      <c r="L3230" s="30"/>
      <c r="M3230" s="30"/>
      <c r="N3230" s="30"/>
      <c r="O3230" s="13">
        <v>0</v>
      </c>
      <c r="P3230" s="13"/>
      <c r="Q3230" s="13">
        <f t="shared" si="547"/>
        <v>0</v>
      </c>
      <c r="R3230" s="88"/>
      <c r="T3230" s="2"/>
      <c r="U3230" s="2"/>
      <c r="V3230" s="2"/>
      <c r="W3230" s="2"/>
    </row>
    <row r="3231" spans="1:23" s="5" customFormat="1" ht="45">
      <c r="A3231" s="323"/>
      <c r="B3231" s="318"/>
      <c r="C3231" s="318"/>
      <c r="D3231" s="318"/>
      <c r="E3231" s="318"/>
      <c r="F3231" s="323"/>
      <c r="G3231" s="323"/>
      <c r="H3231" s="323"/>
      <c r="I3231" s="33" t="s">
        <v>18</v>
      </c>
      <c r="J3231" s="333"/>
      <c r="K3231" s="237" t="s">
        <v>17</v>
      </c>
      <c r="L3231" s="30"/>
      <c r="M3231" s="30"/>
      <c r="N3231" s="30"/>
      <c r="O3231" s="13">
        <v>1.0740000000000001</v>
      </c>
      <c r="P3231" s="13"/>
      <c r="Q3231" s="13">
        <f t="shared" si="547"/>
        <v>1.0740000000000001</v>
      </c>
      <c r="R3231" s="88"/>
      <c r="T3231" s="2"/>
      <c r="U3231" s="2"/>
      <c r="V3231" s="2"/>
      <c r="W3231" s="2"/>
    </row>
    <row r="3232" spans="1:23" s="5" customFormat="1" ht="33.75">
      <c r="A3232" s="323"/>
      <c r="B3232" s="318"/>
      <c r="C3232" s="318"/>
      <c r="D3232" s="318"/>
      <c r="E3232" s="318"/>
      <c r="F3232" s="323"/>
      <c r="G3232" s="323"/>
      <c r="H3232" s="323"/>
      <c r="I3232" s="33" t="s">
        <v>467</v>
      </c>
      <c r="J3232" s="333"/>
      <c r="K3232" s="237" t="s">
        <v>171</v>
      </c>
      <c r="L3232" s="30"/>
      <c r="M3232" s="30"/>
      <c r="N3232" s="30"/>
      <c r="O3232" s="13">
        <v>91.385000000000005</v>
      </c>
      <c r="P3232" s="13"/>
      <c r="Q3232" s="13">
        <f t="shared" si="547"/>
        <v>91.385000000000005</v>
      </c>
      <c r="R3232" s="88"/>
      <c r="T3232" s="2"/>
      <c r="U3232" s="2"/>
      <c r="V3232" s="2"/>
      <c r="W3232" s="2"/>
    </row>
    <row r="3233" spans="1:23" s="5" customFormat="1">
      <c r="A3233" s="324"/>
      <c r="B3233" s="319"/>
      <c r="C3233" s="318"/>
      <c r="D3233" s="318"/>
      <c r="E3233" s="318"/>
      <c r="F3233" s="323"/>
      <c r="G3233" s="323"/>
      <c r="H3233" s="323"/>
      <c r="I3233" s="33" t="s">
        <v>455</v>
      </c>
      <c r="J3233" s="336"/>
      <c r="K3233" s="237" t="s">
        <v>12</v>
      </c>
      <c r="L3233" s="30"/>
      <c r="M3233" s="30"/>
      <c r="N3233" s="30"/>
      <c r="O3233" s="13">
        <v>0</v>
      </c>
      <c r="P3233" s="13">
        <v>88.679000000000002</v>
      </c>
      <c r="Q3233" s="13">
        <f t="shared" si="547"/>
        <v>88.679000000000002</v>
      </c>
      <c r="R3233" s="88"/>
      <c r="T3233" s="2"/>
      <c r="U3233" s="2"/>
      <c r="V3233" s="2"/>
      <c r="W3233" s="2"/>
    </row>
    <row r="3234" spans="1:23" s="5" customFormat="1">
      <c r="A3234" s="322">
        <v>55</v>
      </c>
      <c r="B3234" s="317" t="s">
        <v>520</v>
      </c>
      <c r="C3234" s="318"/>
      <c r="D3234" s="318"/>
      <c r="E3234" s="318"/>
      <c r="F3234" s="323"/>
      <c r="G3234" s="323"/>
      <c r="H3234" s="323"/>
      <c r="I3234" s="97" t="s">
        <v>466</v>
      </c>
      <c r="J3234" s="332">
        <v>285</v>
      </c>
      <c r="K3234" s="34" t="s">
        <v>44</v>
      </c>
      <c r="L3234" s="30"/>
      <c r="M3234" s="30"/>
      <c r="N3234" s="30"/>
      <c r="O3234" s="30">
        <f>O3235+O3236+O3237+O3238+O3239</f>
        <v>150.643</v>
      </c>
      <c r="P3234" s="30">
        <f>P3235+P3236+P3237+P3238+P3239</f>
        <v>102.545</v>
      </c>
      <c r="Q3234" s="30">
        <f t="shared" si="547"/>
        <v>253.18799999999999</v>
      </c>
      <c r="R3234" s="88"/>
      <c r="T3234" s="2"/>
      <c r="U3234" s="2"/>
      <c r="V3234" s="2"/>
      <c r="W3234" s="2"/>
    </row>
    <row r="3235" spans="1:23" s="5" customFormat="1" ht="22.5">
      <c r="A3235" s="323"/>
      <c r="B3235" s="318"/>
      <c r="C3235" s="318"/>
      <c r="D3235" s="318"/>
      <c r="E3235" s="318"/>
      <c r="F3235" s="323"/>
      <c r="G3235" s="323"/>
      <c r="H3235" s="323"/>
      <c r="I3235" s="33" t="s">
        <v>181</v>
      </c>
      <c r="J3235" s="333"/>
      <c r="K3235" s="237" t="s">
        <v>11</v>
      </c>
      <c r="L3235" s="30"/>
      <c r="M3235" s="30"/>
      <c r="N3235" s="30"/>
      <c r="O3235" s="13">
        <v>44.92</v>
      </c>
      <c r="P3235" s="13"/>
      <c r="Q3235" s="13">
        <f t="shared" si="547"/>
        <v>44.92</v>
      </c>
      <c r="R3235" s="88"/>
      <c r="T3235" s="2"/>
      <c r="U3235" s="2"/>
      <c r="V3235" s="2"/>
      <c r="W3235" s="2"/>
    </row>
    <row r="3236" spans="1:23" s="5" customFormat="1" ht="33.75">
      <c r="A3236" s="323"/>
      <c r="B3236" s="318"/>
      <c r="C3236" s="318"/>
      <c r="D3236" s="318"/>
      <c r="E3236" s="318"/>
      <c r="F3236" s="323"/>
      <c r="G3236" s="323"/>
      <c r="H3236" s="323"/>
      <c r="I3236" s="33" t="s">
        <v>301</v>
      </c>
      <c r="J3236" s="333"/>
      <c r="K3236" s="237" t="s">
        <v>56</v>
      </c>
      <c r="L3236" s="30"/>
      <c r="M3236" s="30"/>
      <c r="N3236" s="30"/>
      <c r="O3236" s="13">
        <v>0</v>
      </c>
      <c r="P3236" s="13"/>
      <c r="Q3236" s="13">
        <f t="shared" si="547"/>
        <v>0</v>
      </c>
      <c r="R3236" s="88"/>
      <c r="T3236" s="2"/>
      <c r="U3236" s="2"/>
      <c r="V3236" s="2"/>
      <c r="W3236" s="2"/>
    </row>
    <row r="3237" spans="1:23" s="5" customFormat="1" ht="45">
      <c r="A3237" s="323"/>
      <c r="B3237" s="318"/>
      <c r="C3237" s="318"/>
      <c r="D3237" s="318"/>
      <c r="E3237" s="318"/>
      <c r="F3237" s="323"/>
      <c r="G3237" s="323"/>
      <c r="H3237" s="323"/>
      <c r="I3237" s="33" t="s">
        <v>18</v>
      </c>
      <c r="J3237" s="333"/>
      <c r="K3237" s="237" t="s">
        <v>17</v>
      </c>
      <c r="L3237" s="30"/>
      <c r="M3237" s="30"/>
      <c r="N3237" s="30"/>
      <c r="O3237" s="13">
        <v>1.7709999999999999</v>
      </c>
      <c r="P3237" s="13"/>
      <c r="Q3237" s="13">
        <f t="shared" si="547"/>
        <v>1.7709999999999999</v>
      </c>
      <c r="R3237" s="88"/>
      <c r="T3237" s="2"/>
      <c r="U3237" s="2"/>
      <c r="V3237" s="2"/>
      <c r="W3237" s="2"/>
    </row>
    <row r="3238" spans="1:23" s="5" customFormat="1" ht="33.75">
      <c r="A3238" s="323"/>
      <c r="B3238" s="318"/>
      <c r="C3238" s="318"/>
      <c r="D3238" s="318"/>
      <c r="E3238" s="318"/>
      <c r="F3238" s="323"/>
      <c r="G3238" s="323"/>
      <c r="H3238" s="323"/>
      <c r="I3238" s="33" t="s">
        <v>467</v>
      </c>
      <c r="J3238" s="333"/>
      <c r="K3238" s="237" t="s">
        <v>171</v>
      </c>
      <c r="L3238" s="30"/>
      <c r="M3238" s="30"/>
      <c r="N3238" s="30"/>
      <c r="O3238" s="13">
        <v>103.952</v>
      </c>
      <c r="P3238" s="13"/>
      <c r="Q3238" s="13">
        <f t="shared" si="547"/>
        <v>103.952</v>
      </c>
      <c r="R3238" s="88"/>
      <c r="T3238" s="2"/>
      <c r="U3238" s="2"/>
      <c r="V3238" s="2"/>
      <c r="W3238" s="2"/>
    </row>
    <row r="3239" spans="1:23" s="5" customFormat="1">
      <c r="A3239" s="324"/>
      <c r="B3239" s="319"/>
      <c r="C3239" s="318"/>
      <c r="D3239" s="318"/>
      <c r="E3239" s="318"/>
      <c r="F3239" s="323"/>
      <c r="G3239" s="323"/>
      <c r="H3239" s="323"/>
      <c r="I3239" s="33" t="s">
        <v>455</v>
      </c>
      <c r="J3239" s="336"/>
      <c r="K3239" s="237" t="s">
        <v>12</v>
      </c>
      <c r="L3239" s="30"/>
      <c r="M3239" s="30"/>
      <c r="N3239" s="30"/>
      <c r="O3239" s="13">
        <v>0</v>
      </c>
      <c r="P3239" s="13">
        <v>102.545</v>
      </c>
      <c r="Q3239" s="13">
        <f t="shared" si="547"/>
        <v>102.545</v>
      </c>
      <c r="R3239" s="88"/>
      <c r="T3239" s="2"/>
      <c r="U3239" s="2"/>
      <c r="V3239" s="2"/>
      <c r="W3239" s="2"/>
    </row>
    <row r="3240" spans="1:23" s="5" customFormat="1">
      <c r="A3240" s="322">
        <v>56</v>
      </c>
      <c r="B3240" s="317" t="s">
        <v>521</v>
      </c>
      <c r="C3240" s="318"/>
      <c r="D3240" s="318"/>
      <c r="E3240" s="318"/>
      <c r="F3240" s="323"/>
      <c r="G3240" s="323"/>
      <c r="H3240" s="323"/>
      <c r="I3240" s="97" t="s">
        <v>466</v>
      </c>
      <c r="J3240" s="332">
        <v>285</v>
      </c>
      <c r="K3240" s="34" t="s">
        <v>44</v>
      </c>
      <c r="L3240" s="30"/>
      <c r="M3240" s="30"/>
      <c r="N3240" s="30"/>
      <c r="O3240" s="30">
        <f>O3241+O3242+O3243+O3244+O3245</f>
        <v>93.135000000000005</v>
      </c>
      <c r="P3240" s="30">
        <f>P3241+P3242+P3243+P3244+P3245</f>
        <v>61.579000000000001</v>
      </c>
      <c r="Q3240" s="30">
        <f t="shared" si="547"/>
        <v>154.714</v>
      </c>
      <c r="R3240" s="88"/>
      <c r="T3240" s="2"/>
      <c r="U3240" s="2"/>
      <c r="V3240" s="2"/>
      <c r="W3240" s="2"/>
    </row>
    <row r="3241" spans="1:23" s="5" customFormat="1" ht="22.5">
      <c r="A3241" s="323"/>
      <c r="B3241" s="318"/>
      <c r="C3241" s="318"/>
      <c r="D3241" s="318"/>
      <c r="E3241" s="318"/>
      <c r="F3241" s="323"/>
      <c r="G3241" s="323"/>
      <c r="H3241" s="323"/>
      <c r="I3241" s="33" t="s">
        <v>181</v>
      </c>
      <c r="J3241" s="333"/>
      <c r="K3241" s="237" t="s">
        <v>11</v>
      </c>
      <c r="L3241" s="30"/>
      <c r="M3241" s="30"/>
      <c r="N3241" s="30"/>
      <c r="O3241" s="13">
        <v>29.289000000000001</v>
      </c>
      <c r="P3241" s="13"/>
      <c r="Q3241" s="13">
        <f t="shared" si="547"/>
        <v>29.289000000000001</v>
      </c>
      <c r="R3241" s="88"/>
      <c r="T3241" s="2"/>
      <c r="U3241" s="2"/>
      <c r="V3241" s="2"/>
      <c r="W3241" s="2"/>
    </row>
    <row r="3242" spans="1:23" s="5" customFormat="1" ht="33.75">
      <c r="A3242" s="323"/>
      <c r="B3242" s="318"/>
      <c r="C3242" s="318"/>
      <c r="D3242" s="318"/>
      <c r="E3242" s="318"/>
      <c r="F3242" s="323"/>
      <c r="G3242" s="323"/>
      <c r="H3242" s="323"/>
      <c r="I3242" s="33" t="s">
        <v>301</v>
      </c>
      <c r="J3242" s="333"/>
      <c r="K3242" s="237" t="s">
        <v>56</v>
      </c>
      <c r="L3242" s="30"/>
      <c r="M3242" s="30"/>
      <c r="N3242" s="30"/>
      <c r="O3242" s="13">
        <v>0</v>
      </c>
      <c r="P3242" s="13"/>
      <c r="Q3242" s="13">
        <f t="shared" si="547"/>
        <v>0</v>
      </c>
      <c r="R3242" s="88"/>
      <c r="T3242" s="2"/>
      <c r="U3242" s="2"/>
      <c r="V3242" s="2"/>
      <c r="W3242" s="2"/>
    </row>
    <row r="3243" spans="1:23" s="5" customFormat="1" ht="45">
      <c r="A3243" s="323"/>
      <c r="B3243" s="318"/>
      <c r="C3243" s="318"/>
      <c r="D3243" s="318"/>
      <c r="E3243" s="318"/>
      <c r="F3243" s="323"/>
      <c r="G3243" s="323"/>
      <c r="H3243" s="323"/>
      <c r="I3243" s="33" t="s">
        <v>18</v>
      </c>
      <c r="J3243" s="333"/>
      <c r="K3243" s="237" t="s">
        <v>17</v>
      </c>
      <c r="L3243" s="30"/>
      <c r="M3243" s="30"/>
      <c r="N3243" s="30"/>
      <c r="O3243" s="13">
        <v>0.873</v>
      </c>
      <c r="P3243" s="13"/>
      <c r="Q3243" s="13">
        <f t="shared" si="547"/>
        <v>0.873</v>
      </c>
      <c r="R3243" s="88"/>
      <c r="T3243" s="2"/>
      <c r="U3243" s="2"/>
      <c r="V3243" s="2"/>
      <c r="W3243" s="2"/>
    </row>
    <row r="3244" spans="1:23" s="5" customFormat="1" ht="33.75">
      <c r="A3244" s="323"/>
      <c r="B3244" s="318"/>
      <c r="C3244" s="318"/>
      <c r="D3244" s="318"/>
      <c r="E3244" s="318"/>
      <c r="F3244" s="323"/>
      <c r="G3244" s="323"/>
      <c r="H3244" s="323"/>
      <c r="I3244" s="33" t="s">
        <v>467</v>
      </c>
      <c r="J3244" s="333"/>
      <c r="K3244" s="237" t="s">
        <v>171</v>
      </c>
      <c r="L3244" s="30"/>
      <c r="M3244" s="30"/>
      <c r="N3244" s="30"/>
      <c r="O3244" s="13">
        <v>62.972999999999999</v>
      </c>
      <c r="P3244" s="13"/>
      <c r="Q3244" s="13">
        <f t="shared" si="547"/>
        <v>62.972999999999999</v>
      </c>
      <c r="R3244" s="88"/>
      <c r="T3244" s="2"/>
      <c r="U3244" s="2"/>
      <c r="V3244" s="2"/>
      <c r="W3244" s="2"/>
    </row>
    <row r="3245" spans="1:23" s="5" customFormat="1">
      <c r="A3245" s="324"/>
      <c r="B3245" s="319"/>
      <c r="C3245" s="318"/>
      <c r="D3245" s="318"/>
      <c r="E3245" s="318"/>
      <c r="F3245" s="323"/>
      <c r="G3245" s="323"/>
      <c r="H3245" s="323"/>
      <c r="I3245" s="33" t="s">
        <v>455</v>
      </c>
      <c r="J3245" s="336"/>
      <c r="K3245" s="237" t="s">
        <v>12</v>
      </c>
      <c r="L3245" s="30"/>
      <c r="M3245" s="30"/>
      <c r="N3245" s="30"/>
      <c r="O3245" s="13">
        <v>0</v>
      </c>
      <c r="P3245" s="13">
        <v>61.579000000000001</v>
      </c>
      <c r="Q3245" s="13">
        <f t="shared" si="547"/>
        <v>61.579000000000001</v>
      </c>
      <c r="R3245" s="88"/>
      <c r="T3245" s="2"/>
      <c r="U3245" s="2"/>
      <c r="V3245" s="2"/>
      <c r="W3245" s="2"/>
    </row>
    <row r="3246" spans="1:23" s="5" customFormat="1">
      <c r="A3246" s="322">
        <v>57</v>
      </c>
      <c r="B3246" s="317" t="s">
        <v>522</v>
      </c>
      <c r="C3246" s="318"/>
      <c r="D3246" s="318"/>
      <c r="E3246" s="318"/>
      <c r="F3246" s="323"/>
      <c r="G3246" s="323"/>
      <c r="H3246" s="323"/>
      <c r="I3246" s="97" t="s">
        <v>466</v>
      </c>
      <c r="J3246" s="332">
        <v>285</v>
      </c>
      <c r="K3246" s="34" t="s">
        <v>44</v>
      </c>
      <c r="L3246" s="30"/>
      <c r="M3246" s="30"/>
      <c r="N3246" s="30"/>
      <c r="O3246" s="30">
        <f>O3247+O3248+O3249+O3250+O3251</f>
        <v>83.641999999999996</v>
      </c>
      <c r="P3246" s="30">
        <f>P3247+P3248+P3249+P3250+P3251</f>
        <v>50.103999999999999</v>
      </c>
      <c r="Q3246" s="30">
        <f t="shared" si="547"/>
        <v>133.74599999999998</v>
      </c>
      <c r="R3246" s="88"/>
      <c r="T3246" s="2"/>
      <c r="U3246" s="2"/>
      <c r="V3246" s="2"/>
      <c r="W3246" s="2"/>
    </row>
    <row r="3247" spans="1:23" s="5" customFormat="1" ht="22.5">
      <c r="A3247" s="323"/>
      <c r="B3247" s="318"/>
      <c r="C3247" s="318"/>
      <c r="D3247" s="318"/>
      <c r="E3247" s="318"/>
      <c r="F3247" s="323"/>
      <c r="G3247" s="323"/>
      <c r="H3247" s="323"/>
      <c r="I3247" s="33" t="s">
        <v>181</v>
      </c>
      <c r="J3247" s="333"/>
      <c r="K3247" s="237" t="s">
        <v>11</v>
      </c>
      <c r="L3247" s="30"/>
      <c r="M3247" s="30"/>
      <c r="N3247" s="30"/>
      <c r="O3247" s="13">
        <v>27.873000000000001</v>
      </c>
      <c r="P3247" s="13"/>
      <c r="Q3247" s="13">
        <f t="shared" si="547"/>
        <v>27.873000000000001</v>
      </c>
      <c r="R3247" s="88"/>
      <c r="T3247" s="2"/>
      <c r="U3247" s="2"/>
      <c r="V3247" s="2"/>
      <c r="W3247" s="2"/>
    </row>
    <row r="3248" spans="1:23" s="5" customFormat="1" ht="33.75">
      <c r="A3248" s="323"/>
      <c r="B3248" s="318"/>
      <c r="C3248" s="318"/>
      <c r="D3248" s="318"/>
      <c r="E3248" s="318"/>
      <c r="F3248" s="323"/>
      <c r="G3248" s="323"/>
      <c r="H3248" s="323"/>
      <c r="I3248" s="33" t="s">
        <v>301</v>
      </c>
      <c r="J3248" s="333"/>
      <c r="K3248" s="237" t="s">
        <v>56</v>
      </c>
      <c r="L3248" s="30"/>
      <c r="M3248" s="30"/>
      <c r="N3248" s="30"/>
      <c r="O3248" s="13">
        <v>0</v>
      </c>
      <c r="P3248" s="13"/>
      <c r="Q3248" s="13">
        <f t="shared" si="547"/>
        <v>0</v>
      </c>
      <c r="R3248" s="88"/>
      <c r="T3248" s="2"/>
      <c r="U3248" s="2"/>
      <c r="V3248" s="2"/>
      <c r="W3248" s="2"/>
    </row>
    <row r="3249" spans="1:23" s="5" customFormat="1" ht="45">
      <c r="A3249" s="323"/>
      <c r="B3249" s="318"/>
      <c r="C3249" s="318"/>
      <c r="D3249" s="318"/>
      <c r="E3249" s="318"/>
      <c r="F3249" s="323"/>
      <c r="G3249" s="323"/>
      <c r="H3249" s="323"/>
      <c r="I3249" s="33" t="s">
        <v>18</v>
      </c>
      <c r="J3249" s="333"/>
      <c r="K3249" s="237" t="s">
        <v>17</v>
      </c>
      <c r="L3249" s="30"/>
      <c r="M3249" s="30"/>
      <c r="N3249" s="30"/>
      <c r="O3249" s="13">
        <v>0.71799999999999997</v>
      </c>
      <c r="P3249" s="13"/>
      <c r="Q3249" s="13">
        <f t="shared" si="547"/>
        <v>0.71799999999999997</v>
      </c>
      <c r="R3249" s="88"/>
      <c r="T3249" s="2"/>
      <c r="U3249" s="2"/>
      <c r="V3249" s="2"/>
      <c r="W3249" s="2"/>
    </row>
    <row r="3250" spans="1:23" s="5" customFormat="1" ht="33.75">
      <c r="A3250" s="323"/>
      <c r="B3250" s="318"/>
      <c r="C3250" s="318"/>
      <c r="D3250" s="318"/>
      <c r="E3250" s="318"/>
      <c r="F3250" s="323"/>
      <c r="G3250" s="323"/>
      <c r="H3250" s="323"/>
      <c r="I3250" s="33" t="s">
        <v>467</v>
      </c>
      <c r="J3250" s="333"/>
      <c r="K3250" s="237" t="s">
        <v>171</v>
      </c>
      <c r="L3250" s="30"/>
      <c r="M3250" s="30"/>
      <c r="N3250" s="30"/>
      <c r="O3250" s="13">
        <v>55.051000000000002</v>
      </c>
      <c r="P3250" s="13"/>
      <c r="Q3250" s="13">
        <f t="shared" si="547"/>
        <v>55.051000000000002</v>
      </c>
      <c r="R3250" s="88"/>
      <c r="T3250" s="2"/>
      <c r="U3250" s="2"/>
      <c r="V3250" s="2"/>
      <c r="W3250" s="2"/>
    </row>
    <row r="3251" spans="1:23" s="5" customFormat="1">
      <c r="A3251" s="324"/>
      <c r="B3251" s="319"/>
      <c r="C3251" s="318"/>
      <c r="D3251" s="318"/>
      <c r="E3251" s="318"/>
      <c r="F3251" s="323"/>
      <c r="G3251" s="323"/>
      <c r="H3251" s="323"/>
      <c r="I3251" s="33" t="s">
        <v>455</v>
      </c>
      <c r="J3251" s="336"/>
      <c r="K3251" s="237" t="s">
        <v>12</v>
      </c>
      <c r="L3251" s="30"/>
      <c r="M3251" s="30"/>
      <c r="N3251" s="30"/>
      <c r="O3251" s="13">
        <v>0</v>
      </c>
      <c r="P3251" s="13">
        <v>50.103999999999999</v>
      </c>
      <c r="Q3251" s="13">
        <f t="shared" si="547"/>
        <v>50.103999999999999</v>
      </c>
      <c r="R3251" s="88"/>
      <c r="T3251" s="2"/>
      <c r="U3251" s="2"/>
      <c r="V3251" s="2"/>
      <c r="W3251" s="2"/>
    </row>
    <row r="3252" spans="1:23" s="5" customFormat="1">
      <c r="A3252" s="322">
        <v>58</v>
      </c>
      <c r="B3252" s="317" t="s">
        <v>523</v>
      </c>
      <c r="C3252" s="318"/>
      <c r="D3252" s="318"/>
      <c r="E3252" s="318"/>
      <c r="F3252" s="323"/>
      <c r="G3252" s="323"/>
      <c r="H3252" s="323"/>
      <c r="I3252" s="97" t="s">
        <v>466</v>
      </c>
      <c r="J3252" s="332">
        <v>285</v>
      </c>
      <c r="K3252" s="34" t="s">
        <v>44</v>
      </c>
      <c r="L3252" s="30"/>
      <c r="M3252" s="30"/>
      <c r="N3252" s="30"/>
      <c r="O3252" s="30">
        <f>O3253+O3254+O3255+O3256+O3257</f>
        <v>82.855999999999995</v>
      </c>
      <c r="P3252" s="30">
        <f>P3253+P3254+P3255+P3256+P3257</f>
        <v>52.91</v>
      </c>
      <c r="Q3252" s="30">
        <f t="shared" si="547"/>
        <v>135.76599999999999</v>
      </c>
      <c r="R3252" s="88"/>
      <c r="T3252" s="2"/>
      <c r="U3252" s="2"/>
      <c r="V3252" s="2"/>
      <c r="W3252" s="2"/>
    </row>
    <row r="3253" spans="1:23" s="5" customFormat="1" ht="22.5">
      <c r="A3253" s="323"/>
      <c r="B3253" s="318"/>
      <c r="C3253" s="318"/>
      <c r="D3253" s="318"/>
      <c r="E3253" s="318"/>
      <c r="F3253" s="323"/>
      <c r="G3253" s="323"/>
      <c r="H3253" s="323"/>
      <c r="I3253" s="33" t="s">
        <v>181</v>
      </c>
      <c r="J3253" s="333"/>
      <c r="K3253" s="237" t="s">
        <v>11</v>
      </c>
      <c r="L3253" s="30"/>
      <c r="M3253" s="30"/>
      <c r="N3253" s="30"/>
      <c r="O3253" s="13">
        <v>25.643000000000001</v>
      </c>
      <c r="P3253" s="13"/>
      <c r="Q3253" s="13">
        <f t="shared" si="547"/>
        <v>25.643000000000001</v>
      </c>
      <c r="R3253" s="88"/>
      <c r="T3253" s="2"/>
      <c r="U3253" s="2"/>
      <c r="V3253" s="2"/>
      <c r="W3253" s="2"/>
    </row>
    <row r="3254" spans="1:23" s="5" customFormat="1" ht="33.75">
      <c r="A3254" s="323"/>
      <c r="B3254" s="318"/>
      <c r="C3254" s="318"/>
      <c r="D3254" s="318"/>
      <c r="E3254" s="318"/>
      <c r="F3254" s="323"/>
      <c r="G3254" s="323"/>
      <c r="H3254" s="323"/>
      <c r="I3254" s="33" t="s">
        <v>301</v>
      </c>
      <c r="J3254" s="333"/>
      <c r="K3254" s="237" t="s">
        <v>56</v>
      </c>
      <c r="L3254" s="30"/>
      <c r="M3254" s="30"/>
      <c r="N3254" s="30"/>
      <c r="O3254" s="13">
        <v>0</v>
      </c>
      <c r="P3254" s="13"/>
      <c r="Q3254" s="13">
        <f t="shared" si="547"/>
        <v>0</v>
      </c>
      <c r="R3254" s="88"/>
      <c r="T3254" s="2"/>
      <c r="U3254" s="2"/>
      <c r="V3254" s="2"/>
      <c r="W3254" s="2"/>
    </row>
    <row r="3255" spans="1:23" s="5" customFormat="1" ht="45">
      <c r="A3255" s="323"/>
      <c r="B3255" s="318"/>
      <c r="C3255" s="318"/>
      <c r="D3255" s="318"/>
      <c r="E3255" s="318"/>
      <c r="F3255" s="323"/>
      <c r="G3255" s="323"/>
      <c r="H3255" s="323"/>
      <c r="I3255" s="33" t="s">
        <v>18</v>
      </c>
      <c r="J3255" s="333"/>
      <c r="K3255" s="237" t="s">
        <v>17</v>
      </c>
      <c r="L3255" s="30"/>
      <c r="M3255" s="30"/>
      <c r="N3255" s="30"/>
      <c r="O3255" s="13">
        <v>1.893</v>
      </c>
      <c r="P3255" s="13"/>
      <c r="Q3255" s="13">
        <f t="shared" si="547"/>
        <v>1.893</v>
      </c>
      <c r="R3255" s="88"/>
      <c r="T3255" s="2"/>
      <c r="U3255" s="2"/>
      <c r="V3255" s="2"/>
      <c r="W3255" s="2"/>
    </row>
    <row r="3256" spans="1:23" s="5" customFormat="1" ht="33.75">
      <c r="A3256" s="323"/>
      <c r="B3256" s="318"/>
      <c r="C3256" s="318"/>
      <c r="D3256" s="318"/>
      <c r="E3256" s="318"/>
      <c r="F3256" s="323"/>
      <c r="G3256" s="323"/>
      <c r="H3256" s="323"/>
      <c r="I3256" s="33" t="s">
        <v>467</v>
      </c>
      <c r="J3256" s="333"/>
      <c r="K3256" s="237" t="s">
        <v>171</v>
      </c>
      <c r="L3256" s="30"/>
      <c r="M3256" s="30"/>
      <c r="N3256" s="30"/>
      <c r="O3256" s="13">
        <v>55.32</v>
      </c>
      <c r="P3256" s="13"/>
      <c r="Q3256" s="13">
        <f t="shared" si="547"/>
        <v>55.32</v>
      </c>
      <c r="R3256" s="88"/>
      <c r="T3256" s="2"/>
      <c r="U3256" s="2"/>
      <c r="V3256" s="2"/>
      <c r="W3256" s="2"/>
    </row>
    <row r="3257" spans="1:23" s="5" customFormat="1">
      <c r="A3257" s="324"/>
      <c r="B3257" s="319"/>
      <c r="C3257" s="318"/>
      <c r="D3257" s="318"/>
      <c r="E3257" s="318"/>
      <c r="F3257" s="323"/>
      <c r="G3257" s="323"/>
      <c r="H3257" s="323"/>
      <c r="I3257" s="33" t="s">
        <v>455</v>
      </c>
      <c r="J3257" s="336"/>
      <c r="K3257" s="237" t="s">
        <v>12</v>
      </c>
      <c r="L3257" s="30"/>
      <c r="M3257" s="30"/>
      <c r="N3257" s="30"/>
      <c r="O3257" s="13">
        <v>0</v>
      </c>
      <c r="P3257" s="13">
        <v>52.91</v>
      </c>
      <c r="Q3257" s="13">
        <f t="shared" si="547"/>
        <v>52.91</v>
      </c>
      <c r="R3257" s="88"/>
      <c r="T3257" s="2"/>
      <c r="U3257" s="2"/>
      <c r="V3257" s="2"/>
      <c r="W3257" s="2"/>
    </row>
    <row r="3258" spans="1:23" s="5" customFormat="1" ht="11.25" customHeight="1">
      <c r="A3258" s="322">
        <v>59</v>
      </c>
      <c r="B3258" s="317" t="s">
        <v>524</v>
      </c>
      <c r="C3258" s="318"/>
      <c r="D3258" s="318"/>
      <c r="E3258" s="318"/>
      <c r="F3258" s="323"/>
      <c r="G3258" s="323"/>
      <c r="H3258" s="323"/>
      <c r="I3258" s="97" t="s">
        <v>466</v>
      </c>
      <c r="J3258" s="332">
        <v>285</v>
      </c>
      <c r="K3258" s="34" t="s">
        <v>44</v>
      </c>
      <c r="L3258" s="30"/>
      <c r="M3258" s="30"/>
      <c r="N3258" s="30"/>
      <c r="O3258" s="30">
        <f>O3259+O3260+O3261+O3262+O3263</f>
        <v>86.281199999999998</v>
      </c>
      <c r="P3258" s="30">
        <f>P3259+P3260+P3261+P3262+P3263</f>
        <v>71.534999999999997</v>
      </c>
      <c r="Q3258" s="30">
        <f t="shared" si="547"/>
        <v>157.81619999999998</v>
      </c>
      <c r="R3258" s="88"/>
      <c r="T3258" s="2"/>
      <c r="U3258" s="2"/>
      <c r="V3258" s="2"/>
      <c r="W3258" s="2"/>
    </row>
    <row r="3259" spans="1:23" s="5" customFormat="1" ht="22.5">
      <c r="A3259" s="323"/>
      <c r="B3259" s="318"/>
      <c r="C3259" s="318"/>
      <c r="D3259" s="318"/>
      <c r="E3259" s="318"/>
      <c r="F3259" s="323"/>
      <c r="G3259" s="323"/>
      <c r="H3259" s="323"/>
      <c r="I3259" s="33" t="s">
        <v>181</v>
      </c>
      <c r="J3259" s="333"/>
      <c r="K3259" s="237" t="s">
        <v>11</v>
      </c>
      <c r="L3259" s="30"/>
      <c r="M3259" s="30"/>
      <c r="N3259" s="30"/>
      <c r="O3259" s="13">
        <v>27.11</v>
      </c>
      <c r="P3259" s="13"/>
      <c r="Q3259" s="13">
        <f t="shared" si="547"/>
        <v>27.11</v>
      </c>
      <c r="R3259" s="88"/>
      <c r="T3259" s="2"/>
      <c r="U3259" s="2"/>
      <c r="V3259" s="2"/>
      <c r="W3259" s="2"/>
    </row>
    <row r="3260" spans="1:23" s="5" customFormat="1" ht="33.75">
      <c r="A3260" s="323"/>
      <c r="B3260" s="318"/>
      <c r="C3260" s="318"/>
      <c r="D3260" s="318"/>
      <c r="E3260" s="318"/>
      <c r="F3260" s="323"/>
      <c r="G3260" s="323"/>
      <c r="H3260" s="323"/>
      <c r="I3260" s="33" t="s">
        <v>301</v>
      </c>
      <c r="J3260" s="333"/>
      <c r="K3260" s="237" t="s">
        <v>56</v>
      </c>
      <c r="L3260" s="30"/>
      <c r="M3260" s="30"/>
      <c r="N3260" s="30"/>
      <c r="O3260" s="13">
        <v>0</v>
      </c>
      <c r="P3260" s="13"/>
      <c r="Q3260" s="13">
        <f t="shared" si="547"/>
        <v>0</v>
      </c>
      <c r="R3260" s="88"/>
      <c r="T3260" s="2"/>
      <c r="U3260" s="2"/>
      <c r="V3260" s="2"/>
      <c r="W3260" s="2"/>
    </row>
    <row r="3261" spans="1:23" s="5" customFormat="1" ht="45">
      <c r="A3261" s="323"/>
      <c r="B3261" s="318"/>
      <c r="C3261" s="318"/>
      <c r="D3261" s="318"/>
      <c r="E3261" s="318"/>
      <c r="F3261" s="323"/>
      <c r="G3261" s="323"/>
      <c r="H3261" s="323"/>
      <c r="I3261" s="33" t="s">
        <v>18</v>
      </c>
      <c r="J3261" s="333"/>
      <c r="K3261" s="237" t="s">
        <v>17</v>
      </c>
      <c r="L3261" s="30"/>
      <c r="M3261" s="30"/>
      <c r="N3261" s="30"/>
      <c r="O3261" s="13">
        <v>1.7190000000000001</v>
      </c>
      <c r="P3261" s="13"/>
      <c r="Q3261" s="13">
        <f t="shared" si="547"/>
        <v>1.7190000000000001</v>
      </c>
      <c r="R3261" s="88"/>
      <c r="T3261" s="2"/>
      <c r="U3261" s="2"/>
      <c r="V3261" s="2"/>
      <c r="W3261" s="2"/>
    </row>
    <row r="3262" spans="1:23" s="5" customFormat="1" ht="33.75">
      <c r="A3262" s="323"/>
      <c r="B3262" s="318"/>
      <c r="C3262" s="318"/>
      <c r="D3262" s="318"/>
      <c r="E3262" s="318"/>
      <c r="F3262" s="323"/>
      <c r="G3262" s="323"/>
      <c r="H3262" s="323"/>
      <c r="I3262" s="33" t="s">
        <v>467</v>
      </c>
      <c r="J3262" s="333"/>
      <c r="K3262" s="237" t="s">
        <v>171</v>
      </c>
      <c r="L3262" s="30"/>
      <c r="M3262" s="30"/>
      <c r="N3262" s="30"/>
      <c r="O3262" s="13">
        <v>57.452199999999998</v>
      </c>
      <c r="P3262" s="13"/>
      <c r="Q3262" s="13">
        <f t="shared" si="547"/>
        <v>57.452199999999998</v>
      </c>
      <c r="R3262" s="88"/>
      <c r="T3262" s="2"/>
      <c r="U3262" s="2"/>
      <c r="V3262" s="2"/>
      <c r="W3262" s="2"/>
    </row>
    <row r="3263" spans="1:23" s="5" customFormat="1">
      <c r="A3263" s="323"/>
      <c r="B3263" s="318"/>
      <c r="C3263" s="318"/>
      <c r="D3263" s="318"/>
      <c r="E3263" s="318"/>
      <c r="F3263" s="323"/>
      <c r="G3263" s="323"/>
      <c r="H3263" s="323"/>
      <c r="I3263" s="33" t="s">
        <v>455</v>
      </c>
      <c r="J3263" s="336"/>
      <c r="K3263" s="237" t="s">
        <v>12</v>
      </c>
      <c r="L3263" s="30"/>
      <c r="M3263" s="30"/>
      <c r="N3263" s="30"/>
      <c r="O3263" s="13">
        <v>0</v>
      </c>
      <c r="P3263" s="13">
        <v>71.534999999999997</v>
      </c>
      <c r="Q3263" s="13">
        <f t="shared" si="547"/>
        <v>71.534999999999997</v>
      </c>
      <c r="R3263" s="88"/>
      <c r="T3263" s="2"/>
      <c r="U3263" s="2"/>
      <c r="V3263" s="2"/>
      <c r="W3263" s="2"/>
    </row>
    <row r="3264" spans="1:23" s="5" customFormat="1" ht="45">
      <c r="A3264" s="324"/>
      <c r="B3264" s="319"/>
      <c r="C3264" s="318"/>
      <c r="D3264" s="318"/>
      <c r="E3264" s="318"/>
      <c r="F3264" s="323"/>
      <c r="G3264" s="323"/>
      <c r="H3264" s="323"/>
      <c r="I3264" s="33" t="s">
        <v>89</v>
      </c>
      <c r="J3264" s="227"/>
      <c r="K3264" s="237" t="s">
        <v>91</v>
      </c>
      <c r="L3264" s="30"/>
      <c r="M3264" s="30"/>
      <c r="N3264" s="30"/>
      <c r="O3264" s="13">
        <v>32.227600000000002</v>
      </c>
      <c r="P3264" s="13"/>
      <c r="Q3264" s="13"/>
      <c r="R3264" s="88"/>
      <c r="T3264" s="2"/>
      <c r="U3264" s="2"/>
      <c r="V3264" s="2"/>
      <c r="W3264" s="2"/>
    </row>
    <row r="3265" spans="1:23" s="5" customFormat="1">
      <c r="A3265" s="322">
        <v>60</v>
      </c>
      <c r="B3265" s="317" t="s">
        <v>525</v>
      </c>
      <c r="C3265" s="318"/>
      <c r="D3265" s="318"/>
      <c r="E3265" s="318"/>
      <c r="F3265" s="323"/>
      <c r="G3265" s="323"/>
      <c r="H3265" s="323"/>
      <c r="I3265" s="97" t="s">
        <v>466</v>
      </c>
      <c r="J3265" s="332">
        <v>285</v>
      </c>
      <c r="K3265" s="34" t="s">
        <v>44</v>
      </c>
      <c r="L3265" s="30"/>
      <c r="M3265" s="30"/>
      <c r="N3265" s="30"/>
      <c r="O3265" s="30">
        <f>O3266+O3267+O3268+O3269+O3270</f>
        <v>66.899999999999991</v>
      </c>
      <c r="P3265" s="30">
        <f>P3266+P3267+P3268+P3269+P3270</f>
        <v>42.622999999999998</v>
      </c>
      <c r="Q3265" s="30">
        <f t="shared" ref="Q3265:Q3294" si="548">P3265+O3265</f>
        <v>109.523</v>
      </c>
      <c r="R3265" s="88"/>
      <c r="T3265" s="2"/>
      <c r="U3265" s="2"/>
      <c r="V3265" s="2"/>
      <c r="W3265" s="2"/>
    </row>
    <row r="3266" spans="1:23" s="5" customFormat="1" ht="22.5">
      <c r="A3266" s="323"/>
      <c r="B3266" s="318"/>
      <c r="C3266" s="318"/>
      <c r="D3266" s="318"/>
      <c r="E3266" s="318"/>
      <c r="F3266" s="323"/>
      <c r="G3266" s="323"/>
      <c r="H3266" s="323"/>
      <c r="I3266" s="33" t="s">
        <v>181</v>
      </c>
      <c r="J3266" s="333"/>
      <c r="K3266" s="237" t="s">
        <v>11</v>
      </c>
      <c r="L3266" s="30"/>
      <c r="M3266" s="30"/>
      <c r="N3266" s="30"/>
      <c r="O3266" s="13">
        <v>20.425999999999998</v>
      </c>
      <c r="P3266" s="13"/>
      <c r="Q3266" s="13">
        <f t="shared" si="548"/>
        <v>20.425999999999998</v>
      </c>
      <c r="R3266" s="88"/>
      <c r="T3266" s="2"/>
      <c r="U3266" s="2"/>
      <c r="V3266" s="2"/>
      <c r="W3266" s="2"/>
    </row>
    <row r="3267" spans="1:23" s="5" customFormat="1" ht="33.75">
      <c r="A3267" s="323"/>
      <c r="B3267" s="318"/>
      <c r="C3267" s="318"/>
      <c r="D3267" s="318"/>
      <c r="E3267" s="318"/>
      <c r="F3267" s="323"/>
      <c r="G3267" s="323"/>
      <c r="H3267" s="323"/>
      <c r="I3267" s="33" t="s">
        <v>301</v>
      </c>
      <c r="J3267" s="333"/>
      <c r="K3267" s="237" t="s">
        <v>56</v>
      </c>
      <c r="L3267" s="30"/>
      <c r="M3267" s="30"/>
      <c r="N3267" s="30"/>
      <c r="O3267" s="13">
        <v>0</v>
      </c>
      <c r="P3267" s="13"/>
      <c r="Q3267" s="13">
        <f t="shared" si="548"/>
        <v>0</v>
      </c>
      <c r="R3267" s="88"/>
      <c r="T3267" s="2"/>
      <c r="U3267" s="2"/>
      <c r="V3267" s="2"/>
      <c r="W3267" s="2"/>
    </row>
    <row r="3268" spans="1:23" s="5" customFormat="1" ht="45">
      <c r="A3268" s="323"/>
      <c r="B3268" s="318"/>
      <c r="C3268" s="318"/>
      <c r="D3268" s="318"/>
      <c r="E3268" s="318"/>
      <c r="F3268" s="323"/>
      <c r="G3268" s="323"/>
      <c r="H3268" s="323"/>
      <c r="I3268" s="33" t="s">
        <v>18</v>
      </c>
      <c r="J3268" s="333"/>
      <c r="K3268" s="237" t="s">
        <v>17</v>
      </c>
      <c r="L3268" s="30"/>
      <c r="M3268" s="30"/>
      <c r="N3268" s="30"/>
      <c r="O3268" s="13">
        <v>0.60099999999999998</v>
      </c>
      <c r="P3268" s="13"/>
      <c r="Q3268" s="13">
        <f t="shared" si="548"/>
        <v>0.60099999999999998</v>
      </c>
      <c r="R3268" s="88"/>
      <c r="T3268" s="2"/>
      <c r="U3268" s="2"/>
      <c r="V3268" s="2"/>
      <c r="W3268" s="2"/>
    </row>
    <row r="3269" spans="1:23" s="5" customFormat="1" ht="33.75">
      <c r="A3269" s="323"/>
      <c r="B3269" s="318"/>
      <c r="C3269" s="318"/>
      <c r="D3269" s="318"/>
      <c r="E3269" s="318"/>
      <c r="F3269" s="323"/>
      <c r="G3269" s="323"/>
      <c r="H3269" s="323"/>
      <c r="I3269" s="33" t="s">
        <v>467</v>
      </c>
      <c r="J3269" s="333"/>
      <c r="K3269" s="237" t="s">
        <v>171</v>
      </c>
      <c r="L3269" s="30"/>
      <c r="M3269" s="30"/>
      <c r="N3269" s="30"/>
      <c r="O3269" s="13">
        <v>45.872999999999998</v>
      </c>
      <c r="P3269" s="13"/>
      <c r="Q3269" s="13">
        <f t="shared" si="548"/>
        <v>45.872999999999998</v>
      </c>
      <c r="R3269" s="88"/>
      <c r="T3269" s="2"/>
      <c r="U3269" s="2"/>
      <c r="V3269" s="2"/>
      <c r="W3269" s="2"/>
    </row>
    <row r="3270" spans="1:23" s="5" customFormat="1">
      <c r="A3270" s="324"/>
      <c r="B3270" s="319"/>
      <c r="C3270" s="318"/>
      <c r="D3270" s="318"/>
      <c r="E3270" s="318"/>
      <c r="F3270" s="323"/>
      <c r="G3270" s="323"/>
      <c r="H3270" s="323"/>
      <c r="I3270" s="33" t="s">
        <v>455</v>
      </c>
      <c r="J3270" s="336"/>
      <c r="K3270" s="237" t="s">
        <v>12</v>
      </c>
      <c r="L3270" s="30"/>
      <c r="M3270" s="30"/>
      <c r="N3270" s="30"/>
      <c r="O3270" s="13">
        <v>0</v>
      </c>
      <c r="P3270" s="13">
        <v>42.622999999999998</v>
      </c>
      <c r="Q3270" s="13">
        <f t="shared" si="548"/>
        <v>42.622999999999998</v>
      </c>
      <c r="R3270" s="88"/>
      <c r="T3270" s="2"/>
      <c r="U3270" s="2"/>
      <c r="V3270" s="2"/>
      <c r="W3270" s="2"/>
    </row>
    <row r="3271" spans="1:23" s="5" customFormat="1">
      <c r="A3271" s="322">
        <v>61</v>
      </c>
      <c r="B3271" s="317" t="s">
        <v>526</v>
      </c>
      <c r="C3271" s="318"/>
      <c r="D3271" s="318"/>
      <c r="E3271" s="318"/>
      <c r="F3271" s="323"/>
      <c r="G3271" s="323"/>
      <c r="H3271" s="323"/>
      <c r="I3271" s="97" t="s">
        <v>466</v>
      </c>
      <c r="J3271" s="332">
        <v>285</v>
      </c>
      <c r="K3271" s="34" t="s">
        <v>44</v>
      </c>
      <c r="L3271" s="30"/>
      <c r="M3271" s="30"/>
      <c r="N3271" s="30"/>
      <c r="O3271" s="30">
        <f>O3272+O3273+O3274+O3275+O3276</f>
        <v>90.710000000000008</v>
      </c>
      <c r="P3271" s="30">
        <f>P3272+P3273+P3274+P3275+P3276</f>
        <v>63.992100000000001</v>
      </c>
      <c r="Q3271" s="30">
        <f t="shared" si="548"/>
        <v>154.7021</v>
      </c>
      <c r="R3271" s="88"/>
      <c r="T3271" s="2"/>
      <c r="U3271" s="2"/>
      <c r="V3271" s="2"/>
      <c r="W3271" s="2"/>
    </row>
    <row r="3272" spans="1:23" s="5" customFormat="1" ht="22.5">
      <c r="A3272" s="323"/>
      <c r="B3272" s="318"/>
      <c r="C3272" s="318"/>
      <c r="D3272" s="318"/>
      <c r="E3272" s="318"/>
      <c r="F3272" s="323"/>
      <c r="G3272" s="323"/>
      <c r="H3272" s="323"/>
      <c r="I3272" s="33" t="s">
        <v>181</v>
      </c>
      <c r="J3272" s="333"/>
      <c r="K3272" s="237" t="s">
        <v>11</v>
      </c>
      <c r="L3272" s="30"/>
      <c r="M3272" s="30"/>
      <c r="N3272" s="30"/>
      <c r="O3272" s="13">
        <v>34.914000000000001</v>
      </c>
      <c r="P3272" s="13"/>
      <c r="Q3272" s="13">
        <f t="shared" si="548"/>
        <v>34.914000000000001</v>
      </c>
      <c r="R3272" s="88"/>
      <c r="T3272" s="2"/>
      <c r="U3272" s="2"/>
      <c r="V3272" s="2"/>
      <c r="W3272" s="2"/>
    </row>
    <row r="3273" spans="1:23" s="5" customFormat="1" ht="33.75">
      <c r="A3273" s="323"/>
      <c r="B3273" s="318"/>
      <c r="C3273" s="318"/>
      <c r="D3273" s="318"/>
      <c r="E3273" s="318"/>
      <c r="F3273" s="323"/>
      <c r="G3273" s="323"/>
      <c r="H3273" s="323"/>
      <c r="I3273" s="33" t="s">
        <v>301</v>
      </c>
      <c r="J3273" s="333"/>
      <c r="K3273" s="237" t="s">
        <v>56</v>
      </c>
      <c r="L3273" s="30"/>
      <c r="M3273" s="30"/>
      <c r="N3273" s="30"/>
      <c r="O3273" s="13">
        <v>0</v>
      </c>
      <c r="P3273" s="13"/>
      <c r="Q3273" s="13">
        <f t="shared" si="548"/>
        <v>0</v>
      </c>
      <c r="R3273" s="88"/>
      <c r="T3273" s="2"/>
      <c r="U3273" s="2"/>
      <c r="V3273" s="2"/>
      <c r="W3273" s="2"/>
    </row>
    <row r="3274" spans="1:23" s="5" customFormat="1" ht="45">
      <c r="A3274" s="323"/>
      <c r="B3274" s="318"/>
      <c r="C3274" s="318"/>
      <c r="D3274" s="318"/>
      <c r="E3274" s="318"/>
      <c r="F3274" s="323"/>
      <c r="G3274" s="323"/>
      <c r="H3274" s="323"/>
      <c r="I3274" s="33" t="s">
        <v>18</v>
      </c>
      <c r="J3274" s="333"/>
      <c r="K3274" s="237" t="s">
        <v>17</v>
      </c>
      <c r="L3274" s="30"/>
      <c r="M3274" s="30"/>
      <c r="N3274" s="30"/>
      <c r="O3274" s="13">
        <v>1.639</v>
      </c>
      <c r="P3274" s="13"/>
      <c r="Q3274" s="13">
        <f t="shared" si="548"/>
        <v>1.639</v>
      </c>
      <c r="R3274" s="88"/>
      <c r="T3274" s="2"/>
      <c r="U3274" s="2"/>
      <c r="V3274" s="2"/>
      <c r="W3274" s="2"/>
    </row>
    <row r="3275" spans="1:23" s="5" customFormat="1" ht="33.75">
      <c r="A3275" s="323"/>
      <c r="B3275" s="318"/>
      <c r="C3275" s="318"/>
      <c r="D3275" s="318"/>
      <c r="E3275" s="318"/>
      <c r="F3275" s="323"/>
      <c r="G3275" s="323"/>
      <c r="H3275" s="323"/>
      <c r="I3275" s="33" t="s">
        <v>467</v>
      </c>
      <c r="J3275" s="333"/>
      <c r="K3275" s="237" t="s">
        <v>171</v>
      </c>
      <c r="L3275" s="30"/>
      <c r="M3275" s="30"/>
      <c r="N3275" s="30"/>
      <c r="O3275" s="13">
        <v>54.156999999999996</v>
      </c>
      <c r="P3275" s="13"/>
      <c r="Q3275" s="13">
        <f t="shared" si="548"/>
        <v>54.156999999999996</v>
      </c>
      <c r="R3275" s="88"/>
      <c r="T3275" s="2"/>
      <c r="U3275" s="2"/>
      <c r="V3275" s="2"/>
      <c r="W3275" s="2"/>
    </row>
    <row r="3276" spans="1:23" s="5" customFormat="1">
      <c r="A3276" s="324"/>
      <c r="B3276" s="319"/>
      <c r="C3276" s="318"/>
      <c r="D3276" s="318"/>
      <c r="E3276" s="318"/>
      <c r="F3276" s="323"/>
      <c r="G3276" s="323"/>
      <c r="H3276" s="323"/>
      <c r="I3276" s="33" t="s">
        <v>455</v>
      </c>
      <c r="J3276" s="336"/>
      <c r="K3276" s="237" t="s">
        <v>12</v>
      </c>
      <c r="L3276" s="30"/>
      <c r="M3276" s="30"/>
      <c r="N3276" s="30"/>
      <c r="O3276" s="13">
        <v>0</v>
      </c>
      <c r="P3276" s="13">
        <v>63.992100000000001</v>
      </c>
      <c r="Q3276" s="13">
        <f t="shared" si="548"/>
        <v>63.992100000000001</v>
      </c>
      <c r="R3276" s="88"/>
      <c r="T3276" s="2"/>
      <c r="U3276" s="2"/>
      <c r="V3276" s="2"/>
      <c r="W3276" s="2"/>
    </row>
    <row r="3277" spans="1:23" s="5" customFormat="1">
      <c r="A3277" s="322">
        <v>62</v>
      </c>
      <c r="B3277" s="317" t="s">
        <v>527</v>
      </c>
      <c r="C3277" s="318"/>
      <c r="D3277" s="318"/>
      <c r="E3277" s="318"/>
      <c r="F3277" s="323"/>
      <c r="G3277" s="323"/>
      <c r="H3277" s="323"/>
      <c r="I3277" s="97" t="s">
        <v>466</v>
      </c>
      <c r="J3277" s="332">
        <v>285</v>
      </c>
      <c r="K3277" s="34" t="s">
        <v>44</v>
      </c>
      <c r="L3277" s="30"/>
      <c r="M3277" s="30"/>
      <c r="N3277" s="30"/>
      <c r="O3277" s="30">
        <f>O3278+O3279+O3280+O3281+O3282</f>
        <v>92.8476</v>
      </c>
      <c r="P3277" s="30">
        <f>P3278+P3279+P3280+P3281+P3282</f>
        <v>60.585999999999999</v>
      </c>
      <c r="Q3277" s="30">
        <f t="shared" si="548"/>
        <v>153.43360000000001</v>
      </c>
      <c r="R3277" s="88"/>
      <c r="T3277" s="2"/>
      <c r="U3277" s="2"/>
      <c r="V3277" s="2"/>
      <c r="W3277" s="2"/>
    </row>
    <row r="3278" spans="1:23" s="5" customFormat="1" ht="22.5">
      <c r="A3278" s="323"/>
      <c r="B3278" s="318"/>
      <c r="C3278" s="318"/>
      <c r="D3278" s="318"/>
      <c r="E3278" s="318"/>
      <c r="F3278" s="323"/>
      <c r="G3278" s="323"/>
      <c r="H3278" s="323"/>
      <c r="I3278" s="33" t="s">
        <v>181</v>
      </c>
      <c r="J3278" s="333"/>
      <c r="K3278" s="237" t="s">
        <v>11</v>
      </c>
      <c r="L3278" s="30"/>
      <c r="M3278" s="30"/>
      <c r="N3278" s="30"/>
      <c r="O3278" s="13">
        <v>28.591699999999999</v>
      </c>
      <c r="P3278" s="13"/>
      <c r="Q3278" s="13">
        <f t="shared" si="548"/>
        <v>28.591699999999999</v>
      </c>
      <c r="R3278" s="88"/>
      <c r="T3278" s="2"/>
      <c r="U3278" s="2"/>
      <c r="V3278" s="2"/>
      <c r="W3278" s="2"/>
    </row>
    <row r="3279" spans="1:23" s="5" customFormat="1" ht="33.75">
      <c r="A3279" s="323"/>
      <c r="B3279" s="318"/>
      <c r="C3279" s="318"/>
      <c r="D3279" s="318"/>
      <c r="E3279" s="318"/>
      <c r="F3279" s="323"/>
      <c r="G3279" s="323"/>
      <c r="H3279" s="323"/>
      <c r="I3279" s="33" t="s">
        <v>301</v>
      </c>
      <c r="J3279" s="333"/>
      <c r="K3279" s="237" t="s">
        <v>56</v>
      </c>
      <c r="L3279" s="30"/>
      <c r="M3279" s="30"/>
      <c r="N3279" s="30"/>
      <c r="O3279" s="13">
        <v>0</v>
      </c>
      <c r="P3279" s="13"/>
      <c r="Q3279" s="13">
        <f t="shared" si="548"/>
        <v>0</v>
      </c>
      <c r="R3279" s="88"/>
      <c r="T3279" s="2"/>
      <c r="U3279" s="2"/>
      <c r="V3279" s="2"/>
      <c r="W3279" s="2"/>
    </row>
    <row r="3280" spans="1:23" s="5" customFormat="1" ht="45">
      <c r="A3280" s="323"/>
      <c r="B3280" s="318"/>
      <c r="C3280" s="318"/>
      <c r="D3280" s="318"/>
      <c r="E3280" s="318"/>
      <c r="F3280" s="323"/>
      <c r="G3280" s="323"/>
      <c r="H3280" s="323"/>
      <c r="I3280" s="33" t="s">
        <v>18</v>
      </c>
      <c r="J3280" s="333"/>
      <c r="K3280" s="237" t="s">
        <v>17</v>
      </c>
      <c r="L3280" s="30"/>
      <c r="M3280" s="30"/>
      <c r="N3280" s="30"/>
      <c r="O3280" s="13">
        <v>1.173</v>
      </c>
      <c r="P3280" s="13"/>
      <c r="Q3280" s="13">
        <f t="shared" si="548"/>
        <v>1.173</v>
      </c>
      <c r="R3280" s="88"/>
      <c r="T3280" s="2"/>
      <c r="U3280" s="2"/>
      <c r="V3280" s="2"/>
      <c r="W3280" s="2"/>
    </row>
    <row r="3281" spans="1:23" s="5" customFormat="1" ht="33.75">
      <c r="A3281" s="323"/>
      <c r="B3281" s="318"/>
      <c r="C3281" s="318"/>
      <c r="D3281" s="318"/>
      <c r="E3281" s="318"/>
      <c r="F3281" s="323"/>
      <c r="G3281" s="323"/>
      <c r="H3281" s="323"/>
      <c r="I3281" s="33" t="s">
        <v>467</v>
      </c>
      <c r="J3281" s="333"/>
      <c r="K3281" s="237" t="s">
        <v>171</v>
      </c>
      <c r="L3281" s="30"/>
      <c r="M3281" s="30"/>
      <c r="N3281" s="30"/>
      <c r="O3281" s="13">
        <v>63.082900000000002</v>
      </c>
      <c r="P3281" s="13"/>
      <c r="Q3281" s="13">
        <f t="shared" si="548"/>
        <v>63.082900000000002</v>
      </c>
      <c r="R3281" s="88"/>
      <c r="T3281" s="2"/>
      <c r="U3281" s="2"/>
      <c r="V3281" s="2"/>
      <c r="W3281" s="2"/>
    </row>
    <row r="3282" spans="1:23" s="5" customFormat="1">
      <c r="A3282" s="324"/>
      <c r="B3282" s="319"/>
      <c r="C3282" s="318"/>
      <c r="D3282" s="318"/>
      <c r="E3282" s="318"/>
      <c r="F3282" s="323"/>
      <c r="G3282" s="323"/>
      <c r="H3282" s="323"/>
      <c r="I3282" s="33" t="s">
        <v>455</v>
      </c>
      <c r="J3282" s="336"/>
      <c r="K3282" s="237" t="s">
        <v>12</v>
      </c>
      <c r="L3282" s="30"/>
      <c r="M3282" s="30"/>
      <c r="N3282" s="30"/>
      <c r="O3282" s="13">
        <v>0</v>
      </c>
      <c r="P3282" s="13">
        <v>60.585999999999999</v>
      </c>
      <c r="Q3282" s="13">
        <f t="shared" si="548"/>
        <v>60.585999999999999</v>
      </c>
      <c r="R3282" s="88"/>
      <c r="T3282" s="2"/>
      <c r="U3282" s="2"/>
      <c r="V3282" s="2"/>
      <c r="W3282" s="2"/>
    </row>
    <row r="3283" spans="1:23" s="5" customFormat="1">
      <c r="A3283" s="322">
        <v>63</v>
      </c>
      <c r="B3283" s="317" t="s">
        <v>528</v>
      </c>
      <c r="C3283" s="318"/>
      <c r="D3283" s="318"/>
      <c r="E3283" s="318"/>
      <c r="F3283" s="323"/>
      <c r="G3283" s="323"/>
      <c r="H3283" s="323"/>
      <c r="I3283" s="97" t="s">
        <v>466</v>
      </c>
      <c r="J3283" s="332">
        <v>285</v>
      </c>
      <c r="K3283" s="34" t="s">
        <v>44</v>
      </c>
      <c r="L3283" s="30"/>
      <c r="M3283" s="30"/>
      <c r="N3283" s="30"/>
      <c r="O3283" s="30">
        <f>O3284+O3285+O3286+O3287+O3288</f>
        <v>229.70599999999999</v>
      </c>
      <c r="P3283" s="30">
        <f>P3284+P3285+P3286+P3287+P3288</f>
        <v>154.69399999999999</v>
      </c>
      <c r="Q3283" s="30">
        <f t="shared" si="548"/>
        <v>384.4</v>
      </c>
      <c r="R3283" s="88"/>
      <c r="T3283" s="2"/>
      <c r="U3283" s="2"/>
      <c r="V3283" s="2"/>
      <c r="W3283" s="2"/>
    </row>
    <row r="3284" spans="1:23" s="5" customFormat="1" ht="22.5">
      <c r="A3284" s="323"/>
      <c r="B3284" s="318"/>
      <c r="C3284" s="318"/>
      <c r="D3284" s="318"/>
      <c r="E3284" s="318"/>
      <c r="F3284" s="323"/>
      <c r="G3284" s="323"/>
      <c r="H3284" s="323"/>
      <c r="I3284" s="33" t="s">
        <v>181</v>
      </c>
      <c r="J3284" s="333"/>
      <c r="K3284" s="237" t="s">
        <v>11</v>
      </c>
      <c r="L3284" s="30"/>
      <c r="M3284" s="30"/>
      <c r="N3284" s="30"/>
      <c r="O3284" s="13">
        <v>12.22</v>
      </c>
      <c r="P3284" s="13"/>
      <c r="Q3284" s="13">
        <f t="shared" si="548"/>
        <v>12.22</v>
      </c>
      <c r="R3284" s="88"/>
      <c r="T3284" s="2"/>
      <c r="U3284" s="2"/>
      <c r="V3284" s="2"/>
      <c r="W3284" s="2"/>
    </row>
    <row r="3285" spans="1:23" s="5" customFormat="1" ht="33.75">
      <c r="A3285" s="323"/>
      <c r="B3285" s="318"/>
      <c r="C3285" s="318"/>
      <c r="D3285" s="318"/>
      <c r="E3285" s="318"/>
      <c r="F3285" s="323"/>
      <c r="G3285" s="323"/>
      <c r="H3285" s="323"/>
      <c r="I3285" s="33" t="s">
        <v>301</v>
      </c>
      <c r="J3285" s="333"/>
      <c r="K3285" s="237" t="s">
        <v>56</v>
      </c>
      <c r="L3285" s="30"/>
      <c r="M3285" s="30"/>
      <c r="N3285" s="30"/>
      <c r="O3285" s="13">
        <v>29.789000000000001</v>
      </c>
      <c r="P3285" s="13"/>
      <c r="Q3285" s="13">
        <f t="shared" si="548"/>
        <v>29.789000000000001</v>
      </c>
      <c r="R3285" s="88"/>
      <c r="T3285" s="2"/>
      <c r="U3285" s="2"/>
      <c r="V3285" s="2"/>
      <c r="W3285" s="2"/>
    </row>
    <row r="3286" spans="1:23" s="5" customFormat="1" ht="45">
      <c r="A3286" s="323"/>
      <c r="B3286" s="318"/>
      <c r="C3286" s="318"/>
      <c r="D3286" s="318"/>
      <c r="E3286" s="318"/>
      <c r="F3286" s="323"/>
      <c r="G3286" s="323"/>
      <c r="H3286" s="323"/>
      <c r="I3286" s="33" t="s">
        <v>18</v>
      </c>
      <c r="J3286" s="333"/>
      <c r="K3286" s="237" t="s">
        <v>17</v>
      </c>
      <c r="L3286" s="30"/>
      <c r="M3286" s="30"/>
      <c r="N3286" s="30"/>
      <c r="O3286" s="13">
        <v>7.2519999999999998</v>
      </c>
      <c r="P3286" s="13"/>
      <c r="Q3286" s="13">
        <f t="shared" si="548"/>
        <v>7.2519999999999998</v>
      </c>
      <c r="R3286" s="88"/>
      <c r="T3286" s="2"/>
      <c r="U3286" s="2"/>
      <c r="V3286" s="2"/>
      <c r="W3286" s="2"/>
    </row>
    <row r="3287" spans="1:23" s="5" customFormat="1" ht="33.75">
      <c r="A3287" s="323"/>
      <c r="B3287" s="318"/>
      <c r="C3287" s="318"/>
      <c r="D3287" s="318"/>
      <c r="E3287" s="318"/>
      <c r="F3287" s="323"/>
      <c r="G3287" s="323"/>
      <c r="H3287" s="323"/>
      <c r="I3287" s="33" t="s">
        <v>467</v>
      </c>
      <c r="J3287" s="333"/>
      <c r="K3287" s="237" t="s">
        <v>171</v>
      </c>
      <c r="L3287" s="30"/>
      <c r="M3287" s="30"/>
      <c r="N3287" s="30"/>
      <c r="O3287" s="13">
        <v>180.44499999999999</v>
      </c>
      <c r="P3287" s="13"/>
      <c r="Q3287" s="13">
        <f t="shared" si="548"/>
        <v>180.44499999999999</v>
      </c>
      <c r="R3287" s="88"/>
      <c r="T3287" s="2"/>
      <c r="U3287" s="2"/>
      <c r="V3287" s="2"/>
      <c r="W3287" s="2"/>
    </row>
    <row r="3288" spans="1:23" s="5" customFormat="1">
      <c r="A3288" s="324"/>
      <c r="B3288" s="319"/>
      <c r="C3288" s="318"/>
      <c r="D3288" s="318"/>
      <c r="E3288" s="318"/>
      <c r="F3288" s="323"/>
      <c r="G3288" s="323"/>
      <c r="H3288" s="323"/>
      <c r="I3288" s="33" t="s">
        <v>455</v>
      </c>
      <c r="J3288" s="336"/>
      <c r="K3288" s="237" t="s">
        <v>12</v>
      </c>
      <c r="L3288" s="30"/>
      <c r="M3288" s="30"/>
      <c r="N3288" s="30"/>
      <c r="O3288" s="13">
        <v>0</v>
      </c>
      <c r="P3288" s="13">
        <v>154.69399999999999</v>
      </c>
      <c r="Q3288" s="13">
        <f t="shared" si="548"/>
        <v>154.69399999999999</v>
      </c>
      <c r="R3288" s="88"/>
      <c r="T3288" s="2"/>
      <c r="U3288" s="2"/>
      <c r="V3288" s="2"/>
      <c r="W3288" s="2"/>
    </row>
    <row r="3289" spans="1:23" s="5" customFormat="1" ht="67.5" customHeight="1">
      <c r="A3289" s="322">
        <v>64</v>
      </c>
      <c r="B3289" s="317" t="s">
        <v>529</v>
      </c>
      <c r="C3289" s="318"/>
      <c r="D3289" s="318"/>
      <c r="E3289" s="318"/>
      <c r="F3289" s="323"/>
      <c r="G3289" s="323"/>
      <c r="H3289" s="323"/>
      <c r="I3289" s="97" t="s">
        <v>466</v>
      </c>
      <c r="J3289" s="332">
        <v>285</v>
      </c>
      <c r="K3289" s="34" t="s">
        <v>44</v>
      </c>
      <c r="L3289" s="30"/>
      <c r="M3289" s="30"/>
      <c r="N3289" s="30"/>
      <c r="O3289" s="30">
        <f>O3290+O3291+O3292+O3293+O3294</f>
        <v>214.4238</v>
      </c>
      <c r="P3289" s="30">
        <f>P3290+P3291+P3292+P3293+P3294</f>
        <v>129.07007999999999</v>
      </c>
      <c r="Q3289" s="30">
        <f t="shared" si="548"/>
        <v>343.49387999999999</v>
      </c>
      <c r="R3289" s="88"/>
      <c r="T3289" s="2"/>
      <c r="U3289" s="2"/>
      <c r="V3289" s="2"/>
      <c r="W3289" s="2"/>
    </row>
    <row r="3290" spans="1:23" s="5" customFormat="1" ht="22.5">
      <c r="A3290" s="323"/>
      <c r="B3290" s="318"/>
      <c r="C3290" s="318"/>
      <c r="D3290" s="318"/>
      <c r="E3290" s="318"/>
      <c r="F3290" s="323"/>
      <c r="G3290" s="323"/>
      <c r="H3290" s="323"/>
      <c r="I3290" s="33" t="s">
        <v>181</v>
      </c>
      <c r="J3290" s="333"/>
      <c r="K3290" s="237" t="s">
        <v>11</v>
      </c>
      <c r="L3290" s="30"/>
      <c r="M3290" s="30"/>
      <c r="N3290" s="30"/>
      <c r="O3290" s="13">
        <v>11.427</v>
      </c>
      <c r="P3290" s="13"/>
      <c r="Q3290" s="13">
        <f t="shared" si="548"/>
        <v>11.427</v>
      </c>
      <c r="R3290" s="88"/>
      <c r="T3290" s="2"/>
      <c r="U3290" s="2"/>
      <c r="V3290" s="2"/>
      <c r="W3290" s="2"/>
    </row>
    <row r="3291" spans="1:23" s="5" customFormat="1" ht="33.75">
      <c r="A3291" s="323"/>
      <c r="B3291" s="318"/>
      <c r="C3291" s="318"/>
      <c r="D3291" s="318"/>
      <c r="E3291" s="318"/>
      <c r="F3291" s="323"/>
      <c r="G3291" s="323"/>
      <c r="H3291" s="323"/>
      <c r="I3291" s="33" t="s">
        <v>301</v>
      </c>
      <c r="J3291" s="333"/>
      <c r="K3291" s="237" t="s">
        <v>56</v>
      </c>
      <c r="L3291" s="30"/>
      <c r="M3291" s="30"/>
      <c r="N3291" s="30"/>
      <c r="O3291" s="13">
        <v>4.9088000000000003</v>
      </c>
      <c r="P3291" s="13"/>
      <c r="Q3291" s="13">
        <f t="shared" si="548"/>
        <v>4.9088000000000003</v>
      </c>
      <c r="R3291" s="88"/>
      <c r="T3291" s="2"/>
      <c r="U3291" s="2"/>
      <c r="V3291" s="2"/>
      <c r="W3291" s="2"/>
    </row>
    <row r="3292" spans="1:23" s="5" customFormat="1" ht="45">
      <c r="A3292" s="323"/>
      <c r="B3292" s="318"/>
      <c r="C3292" s="318"/>
      <c r="D3292" s="318"/>
      <c r="E3292" s="318"/>
      <c r="F3292" s="323"/>
      <c r="G3292" s="323"/>
      <c r="H3292" s="323"/>
      <c r="I3292" s="33" t="s">
        <v>18</v>
      </c>
      <c r="J3292" s="333"/>
      <c r="K3292" s="237" t="s">
        <v>17</v>
      </c>
      <c r="L3292" s="30"/>
      <c r="M3292" s="30"/>
      <c r="N3292" s="30"/>
      <c r="O3292" s="13">
        <v>4.7110000000000003</v>
      </c>
      <c r="P3292" s="13"/>
      <c r="Q3292" s="13">
        <f t="shared" si="548"/>
        <v>4.7110000000000003</v>
      </c>
      <c r="R3292" s="88"/>
      <c r="T3292" s="2"/>
      <c r="U3292" s="2"/>
      <c r="V3292" s="2"/>
      <c r="W3292" s="2"/>
    </row>
    <row r="3293" spans="1:23" ht="33.75">
      <c r="A3293" s="323"/>
      <c r="B3293" s="318"/>
      <c r="C3293" s="318"/>
      <c r="D3293" s="318"/>
      <c r="E3293" s="318"/>
      <c r="F3293" s="323"/>
      <c r="G3293" s="323"/>
      <c r="H3293" s="323"/>
      <c r="I3293" s="33" t="s">
        <v>467</v>
      </c>
      <c r="J3293" s="333"/>
      <c r="K3293" s="237" t="s">
        <v>171</v>
      </c>
      <c r="L3293" s="30"/>
      <c r="M3293" s="30"/>
      <c r="N3293" s="30"/>
      <c r="O3293" s="13">
        <v>193.37700000000001</v>
      </c>
      <c r="P3293" s="13"/>
      <c r="Q3293" s="13">
        <f t="shared" si="548"/>
        <v>193.37700000000001</v>
      </c>
      <c r="R3293" s="88"/>
    </row>
    <row r="3294" spans="1:23">
      <c r="A3294" s="324"/>
      <c r="B3294" s="319"/>
      <c r="C3294" s="319"/>
      <c r="D3294" s="319"/>
      <c r="E3294" s="319"/>
      <c r="F3294" s="324"/>
      <c r="G3294" s="324"/>
      <c r="H3294" s="324"/>
      <c r="I3294" s="33" t="s">
        <v>455</v>
      </c>
      <c r="J3294" s="336"/>
      <c r="K3294" s="237" t="s">
        <v>12</v>
      </c>
      <c r="L3294" s="30"/>
      <c r="M3294" s="30"/>
      <c r="N3294" s="30"/>
      <c r="O3294" s="13">
        <v>0</v>
      </c>
      <c r="P3294" s="13">
        <v>129.07007999999999</v>
      </c>
      <c r="Q3294" s="13">
        <f t="shared" si="548"/>
        <v>129.07007999999999</v>
      </c>
      <c r="R3294" s="88"/>
    </row>
    <row r="3295" spans="1:23" ht="51.75" customHeight="1">
      <c r="A3295" s="23">
        <v>5</v>
      </c>
      <c r="B3295" s="25"/>
      <c r="C3295" s="25" t="s">
        <v>378</v>
      </c>
      <c r="D3295" s="25" t="s">
        <v>15</v>
      </c>
      <c r="E3295" s="25" t="s">
        <v>384</v>
      </c>
      <c r="F3295" s="23" t="s">
        <v>382</v>
      </c>
      <c r="G3295" s="23" t="s">
        <v>379</v>
      </c>
      <c r="H3295" s="23" t="s">
        <v>19</v>
      </c>
      <c r="I3295" s="120"/>
      <c r="J3295" s="23"/>
      <c r="K3295" s="23"/>
      <c r="L3295" s="28"/>
      <c r="M3295" s="28"/>
      <c r="N3295" s="28"/>
      <c r="O3295" s="28">
        <f>O3296+O3299</f>
        <v>150.00800000000001</v>
      </c>
      <c r="P3295" s="28">
        <f>P3296+P3299</f>
        <v>76.375</v>
      </c>
      <c r="Q3295" s="28">
        <f>P3295+O3295</f>
        <v>226.38300000000001</v>
      </c>
      <c r="R3295" s="23"/>
    </row>
    <row r="3296" spans="1:23" s="8" customFormat="1" ht="35.25" customHeight="1">
      <c r="A3296" s="322"/>
      <c r="B3296" s="317" t="s">
        <v>590</v>
      </c>
      <c r="C3296" s="317" t="s">
        <v>378</v>
      </c>
      <c r="D3296" s="317" t="s">
        <v>15</v>
      </c>
      <c r="E3296" s="317" t="s">
        <v>384</v>
      </c>
      <c r="F3296" s="322" t="s">
        <v>382</v>
      </c>
      <c r="G3296" s="322" t="s">
        <v>379</v>
      </c>
      <c r="H3296" s="322" t="s">
        <v>19</v>
      </c>
      <c r="I3296" s="97" t="s">
        <v>451</v>
      </c>
      <c r="J3296" s="332">
        <v>718</v>
      </c>
      <c r="K3296" s="34" t="s">
        <v>10</v>
      </c>
      <c r="L3296" s="13"/>
      <c r="M3296" s="13"/>
      <c r="N3296" s="13"/>
      <c r="O3296" s="30">
        <f>O3297+O3298</f>
        <v>150.00800000000001</v>
      </c>
      <c r="P3296" s="30">
        <f>P3297+P3298</f>
        <v>76.375</v>
      </c>
      <c r="Q3296" s="30">
        <f t="shared" ref="Q3296:Q3300" si="549">P3296+O3296</f>
        <v>226.38300000000001</v>
      </c>
      <c r="R3296" s="88"/>
      <c r="S3296" s="6"/>
    </row>
    <row r="3297" spans="1:19" ht="22.5">
      <c r="A3297" s="323"/>
      <c r="B3297" s="318"/>
      <c r="C3297" s="318"/>
      <c r="D3297" s="318"/>
      <c r="E3297" s="318"/>
      <c r="F3297" s="323"/>
      <c r="G3297" s="323"/>
      <c r="H3297" s="323"/>
      <c r="I3297" s="33" t="s">
        <v>16</v>
      </c>
      <c r="J3297" s="333"/>
      <c r="K3297" s="237" t="s">
        <v>12</v>
      </c>
      <c r="L3297" s="13"/>
      <c r="M3297" s="13"/>
      <c r="N3297" s="13"/>
      <c r="O3297" s="13"/>
      <c r="P3297" s="13">
        <v>76.375</v>
      </c>
      <c r="Q3297" s="13">
        <f t="shared" si="549"/>
        <v>76.375</v>
      </c>
      <c r="R3297" s="88"/>
    </row>
    <row r="3298" spans="1:19" ht="45">
      <c r="A3298" s="323"/>
      <c r="B3298" s="318"/>
      <c r="C3298" s="318"/>
      <c r="D3298" s="318"/>
      <c r="E3298" s="318"/>
      <c r="F3298" s="323"/>
      <c r="G3298" s="323"/>
      <c r="H3298" s="323"/>
      <c r="I3298" s="33" t="s">
        <v>27</v>
      </c>
      <c r="J3298" s="333"/>
      <c r="K3298" s="237" t="s">
        <v>28</v>
      </c>
      <c r="L3298" s="13"/>
      <c r="M3298" s="13"/>
      <c r="N3298" s="13"/>
      <c r="O3298" s="13">
        <v>150.00800000000001</v>
      </c>
      <c r="P3298" s="13"/>
      <c r="Q3298" s="13">
        <f t="shared" si="549"/>
        <v>150.00800000000001</v>
      </c>
      <c r="R3298" s="88"/>
    </row>
    <row r="3299" spans="1:19" s="8" customFormat="1" ht="21">
      <c r="A3299" s="323"/>
      <c r="B3299" s="318"/>
      <c r="C3299" s="318"/>
      <c r="D3299" s="318"/>
      <c r="E3299" s="318"/>
      <c r="F3299" s="323"/>
      <c r="G3299" s="323"/>
      <c r="H3299" s="323"/>
      <c r="I3299" s="97" t="s">
        <v>29</v>
      </c>
      <c r="J3299" s="333"/>
      <c r="K3299" s="34" t="s">
        <v>30</v>
      </c>
      <c r="L3299" s="13"/>
      <c r="M3299" s="13"/>
      <c r="N3299" s="13"/>
      <c r="O3299" s="30">
        <f>O3300</f>
        <v>0</v>
      </c>
      <c r="P3299" s="30">
        <f>P3300</f>
        <v>0</v>
      </c>
      <c r="Q3299" s="30">
        <f t="shared" si="549"/>
        <v>0</v>
      </c>
      <c r="R3299" s="88"/>
      <c r="S3299" s="6"/>
    </row>
    <row r="3300" spans="1:19" ht="45">
      <c r="A3300" s="324"/>
      <c r="B3300" s="319"/>
      <c r="C3300" s="319"/>
      <c r="D3300" s="319"/>
      <c r="E3300" s="319"/>
      <c r="F3300" s="324"/>
      <c r="G3300" s="324"/>
      <c r="H3300" s="324"/>
      <c r="I3300" s="33" t="s">
        <v>27</v>
      </c>
      <c r="J3300" s="336"/>
      <c r="K3300" s="237" t="s">
        <v>28</v>
      </c>
      <c r="L3300" s="13"/>
      <c r="M3300" s="13"/>
      <c r="N3300" s="13"/>
      <c r="O3300" s="13"/>
      <c r="P3300" s="13"/>
      <c r="Q3300" s="30">
        <f t="shared" si="549"/>
        <v>0</v>
      </c>
      <c r="R3300" s="88"/>
    </row>
    <row r="3301" spans="1:19" s="8" customFormat="1" ht="27.75" customHeight="1">
      <c r="A3301" s="107">
        <f>E3301+E2144+E1511+E465</f>
        <v>18</v>
      </c>
      <c r="B3301" s="108" t="s">
        <v>449</v>
      </c>
      <c r="C3301" s="108"/>
      <c r="D3301" s="108"/>
      <c r="E3301" s="108">
        <v>5</v>
      </c>
      <c r="F3301" s="107"/>
      <c r="G3301" s="107"/>
      <c r="H3301" s="107"/>
      <c r="I3301" s="110"/>
      <c r="J3301" s="107"/>
      <c r="K3301" s="111"/>
      <c r="L3301" s="106">
        <f>L3295+L2876+L2343+L2312+L2146</f>
        <v>0</v>
      </c>
      <c r="M3301" s="106">
        <f t="shared" ref="M3301:R3301" si="550">M3295+M2876+M2343+M2312+M2146</f>
        <v>3964.1670000000004</v>
      </c>
      <c r="N3301" s="106">
        <f t="shared" si="550"/>
        <v>91015.015500000009</v>
      </c>
      <c r="O3301" s="106">
        <f t="shared" si="550"/>
        <v>265258.64412147691</v>
      </c>
      <c r="P3301" s="106">
        <f t="shared" si="550"/>
        <v>69700.178299899984</v>
      </c>
      <c r="Q3301" s="106">
        <f>P3301+O3301+N3301+M3301+L3301</f>
        <v>429938.00492137694</v>
      </c>
      <c r="R3301" s="219">
        <f t="shared" si="550"/>
        <v>2</v>
      </c>
      <c r="S3301" s="6"/>
    </row>
    <row r="3302" spans="1:19" ht="31.5" customHeight="1">
      <c r="A3302" s="142"/>
      <c r="B3302" s="159" t="s">
        <v>448</v>
      </c>
      <c r="C3302" s="340" t="s">
        <v>891</v>
      </c>
      <c r="D3302" s="341"/>
      <c r="E3302" s="341"/>
      <c r="F3302" s="341"/>
      <c r="G3302" s="341"/>
      <c r="H3302" s="341"/>
      <c r="I3302" s="342"/>
      <c r="J3302" s="107"/>
      <c r="K3302" s="109"/>
      <c r="L3302" s="106">
        <f>L3301+L2144+L1511+L465</f>
        <v>30958.575889839998</v>
      </c>
      <c r="M3302" s="106">
        <f>M3301+M2144+M1511+M465</f>
        <v>60266.924230050005</v>
      </c>
      <c r="N3302" s="106">
        <f>N3301+N2144+N1511+N465</f>
        <v>198700.87214642999</v>
      </c>
      <c r="O3302" s="106">
        <f>O3301+O2144+O1511+O465</f>
        <v>463169.2476721069</v>
      </c>
      <c r="P3302" s="106">
        <f>P3301+P2144+P1511+P465</f>
        <v>233558.670304</v>
      </c>
      <c r="Q3302" s="106">
        <f>P3302+O3302+N3302+M3302+L3302</f>
        <v>986654.2902424268</v>
      </c>
      <c r="R3302" s="219">
        <f>R3301+R2144+R1511+R465</f>
        <v>6</v>
      </c>
    </row>
    <row r="3303" spans="1:19">
      <c r="R3303" s="7"/>
    </row>
    <row r="3305" spans="1:19" ht="12">
      <c r="B3305" s="170" t="s">
        <v>652</v>
      </c>
    </row>
    <row r="3306" spans="1:19" ht="12">
      <c r="B3306" s="171" t="s">
        <v>653</v>
      </c>
      <c r="E3306" s="2"/>
      <c r="I3306" s="2"/>
      <c r="K3306" s="2"/>
      <c r="L3306" s="2"/>
      <c r="M3306" s="2"/>
      <c r="N3306" s="2"/>
      <c r="O3306" s="2"/>
      <c r="P3306" s="2"/>
      <c r="Q3306" s="2"/>
      <c r="S3306" s="2"/>
    </row>
    <row r="3307" spans="1:19" ht="12">
      <c r="B3307" s="171" t="s">
        <v>654</v>
      </c>
      <c r="E3307" s="2"/>
      <c r="I3307" s="2"/>
      <c r="K3307" s="2"/>
      <c r="L3307" s="2"/>
      <c r="M3307" s="2"/>
      <c r="N3307" s="2"/>
      <c r="O3307" s="2"/>
      <c r="P3307" s="2"/>
      <c r="Q3307" s="2"/>
      <c r="S3307" s="2"/>
    </row>
    <row r="3308" spans="1:19" ht="12">
      <c r="B3308" s="171" t="s">
        <v>655</v>
      </c>
      <c r="E3308" s="2"/>
      <c r="I3308" s="2"/>
      <c r="K3308" s="2"/>
      <c r="L3308" s="2"/>
      <c r="M3308" s="2"/>
      <c r="N3308" s="2"/>
      <c r="O3308" s="2"/>
      <c r="P3308" s="2"/>
      <c r="Q3308" s="2"/>
      <c r="S3308" s="2"/>
    </row>
    <row r="3309" spans="1:19" ht="12">
      <c r="B3309" s="171" t="s">
        <v>656</v>
      </c>
      <c r="E3309" s="2"/>
      <c r="I3309" s="2"/>
      <c r="K3309" s="2"/>
      <c r="L3309" s="2"/>
      <c r="M3309" s="2"/>
      <c r="N3309" s="2"/>
      <c r="O3309" s="2"/>
      <c r="P3309" s="2"/>
      <c r="Q3309" s="2"/>
      <c r="S3309" s="2"/>
    </row>
  </sheetData>
  <mergeCells count="860">
    <mergeCell ref="M2:R2"/>
    <mergeCell ref="M4:R4"/>
    <mergeCell ref="A6:Q6"/>
    <mergeCell ref="A7:Q7"/>
    <mergeCell ref="A9:A11"/>
    <mergeCell ref="B9:B11"/>
    <mergeCell ref="C9:C11"/>
    <mergeCell ref="D9:D11"/>
    <mergeCell ref="E9:E11"/>
    <mergeCell ref="F9:H9"/>
    <mergeCell ref="I9:Q9"/>
    <mergeCell ref="O10:O11"/>
    <mergeCell ref="P10:P11"/>
    <mergeCell ref="Q10:Q11"/>
    <mergeCell ref="A12:R12"/>
    <mergeCell ref="A27:A28"/>
    <mergeCell ref="B27:B28"/>
    <mergeCell ref="C27:C28"/>
    <mergeCell ref="D27:D28"/>
    <mergeCell ref="E27:E28"/>
    <mergeCell ref="F27:F28"/>
    <mergeCell ref="R9:R11"/>
    <mergeCell ref="F10:F11"/>
    <mergeCell ref="G10:G11"/>
    <mergeCell ref="H10:H11"/>
    <mergeCell ref="I10:I11"/>
    <mergeCell ref="J10:J11"/>
    <mergeCell ref="K10:K11"/>
    <mergeCell ref="L10:L11"/>
    <mergeCell ref="M10:M11"/>
    <mergeCell ref="N10:N11"/>
    <mergeCell ref="G14:G25"/>
    <mergeCell ref="H14:H25"/>
    <mergeCell ref="J14:J19"/>
    <mergeCell ref="A20:A25"/>
    <mergeCell ref="B20:B25"/>
    <mergeCell ref="J20:J25"/>
    <mergeCell ref="A14:A19"/>
    <mergeCell ref="J30:J31"/>
    <mergeCell ref="A32:A33"/>
    <mergeCell ref="B32:B33"/>
    <mergeCell ref="A34:A35"/>
    <mergeCell ref="B34:B35"/>
    <mergeCell ref="A36:A37"/>
    <mergeCell ref="B36:B37"/>
    <mergeCell ref="G27:G28"/>
    <mergeCell ref="H27:H28"/>
    <mergeCell ref="A30:A31"/>
    <mergeCell ref="B30:B31"/>
    <mergeCell ref="C30:C37"/>
    <mergeCell ref="D30:D37"/>
    <mergeCell ref="E30:E37"/>
    <mergeCell ref="F30:F37"/>
    <mergeCell ref="G30:G37"/>
    <mergeCell ref="H30:H37"/>
    <mergeCell ref="G2313:G2342"/>
    <mergeCell ref="H2313:H2342"/>
    <mergeCell ref="J2313:J2342"/>
    <mergeCell ref="A39:A48"/>
    <mergeCell ref="B39:B48"/>
    <mergeCell ref="C39:C464"/>
    <mergeCell ref="D39:D464"/>
    <mergeCell ref="E39:E464"/>
    <mergeCell ref="F39:F464"/>
    <mergeCell ref="G39:G464"/>
    <mergeCell ref="A2313:A2342"/>
    <mergeCell ref="B2313:B2342"/>
    <mergeCell ref="C2313:C2342"/>
    <mergeCell ref="D2313:D2342"/>
    <mergeCell ref="E2313:E2342"/>
    <mergeCell ref="F2313:F2342"/>
    <mergeCell ref="A162:A191"/>
    <mergeCell ref="B162:B191"/>
    <mergeCell ref="J162:J191"/>
    <mergeCell ref="A192:A232"/>
    <mergeCell ref="B192:B232"/>
    <mergeCell ref="J192:J232"/>
    <mergeCell ref="J73:J104"/>
    <mergeCell ref="A105:A135"/>
    <mergeCell ref="B105:B135"/>
    <mergeCell ref="J105:J135"/>
    <mergeCell ref="A136:A161"/>
    <mergeCell ref="B136:B161"/>
    <mergeCell ref="J136:J161"/>
    <mergeCell ref="H39:H464"/>
    <mergeCell ref="J39:J48"/>
    <mergeCell ref="A49:A66"/>
    <mergeCell ref="B49:B66"/>
    <mergeCell ref="J49:J65"/>
    <mergeCell ref="A67:A72"/>
    <mergeCell ref="B67:B72"/>
    <mergeCell ref="J67:J72"/>
    <mergeCell ref="A73:A104"/>
    <mergeCell ref="B73:B104"/>
    <mergeCell ref="A260:A269"/>
    <mergeCell ref="B260:B269"/>
    <mergeCell ref="J260:J269"/>
    <mergeCell ref="A270:A275"/>
    <mergeCell ref="B270:B275"/>
    <mergeCell ref="J270:J275"/>
    <mergeCell ref="A233:A253"/>
    <mergeCell ref="B233:B253"/>
    <mergeCell ref="J233:J253"/>
    <mergeCell ref="A254:A259"/>
    <mergeCell ref="B254:B259"/>
    <mergeCell ref="J254:J259"/>
    <mergeCell ref="A301:A306"/>
    <mergeCell ref="B301:B306"/>
    <mergeCell ref="J301:J306"/>
    <mergeCell ref="A307:A310"/>
    <mergeCell ref="B307:B310"/>
    <mergeCell ref="J307:J310"/>
    <mergeCell ref="A276:A294"/>
    <mergeCell ref="B276:B294"/>
    <mergeCell ref="J276:J294"/>
    <mergeCell ref="A295:A300"/>
    <mergeCell ref="B295:B300"/>
    <mergeCell ref="J295:J300"/>
    <mergeCell ref="A311:A334"/>
    <mergeCell ref="B311:B334"/>
    <mergeCell ref="J311:J334"/>
    <mergeCell ref="A335:A356"/>
    <mergeCell ref="B335:B337"/>
    <mergeCell ref="J335:J337"/>
    <mergeCell ref="B338:B348"/>
    <mergeCell ref="J338:J348"/>
    <mergeCell ref="B349:B356"/>
    <mergeCell ref="J349:J356"/>
    <mergeCell ref="A453:A457"/>
    <mergeCell ref="B453:B457"/>
    <mergeCell ref="J453:J457"/>
    <mergeCell ref="A458:A461"/>
    <mergeCell ref="B458:B461"/>
    <mergeCell ref="J458:J461"/>
    <mergeCell ref="A357:A369"/>
    <mergeCell ref="B357:B369"/>
    <mergeCell ref="J357:J369"/>
    <mergeCell ref="A370:A452"/>
    <mergeCell ref="B370:B378"/>
    <mergeCell ref="J370:J378"/>
    <mergeCell ref="B379:B400"/>
    <mergeCell ref="J379:J400"/>
    <mergeCell ref="B401:B452"/>
    <mergeCell ref="J401:J452"/>
    <mergeCell ref="A466:R466"/>
    <mergeCell ref="A468:A471"/>
    <mergeCell ref="B468:B471"/>
    <mergeCell ref="C468:C471"/>
    <mergeCell ref="D468:D471"/>
    <mergeCell ref="E468:E471"/>
    <mergeCell ref="F468:F471"/>
    <mergeCell ref="G468:G471"/>
    <mergeCell ref="H468:H471"/>
    <mergeCell ref="J468:J471"/>
    <mergeCell ref="G473:G595"/>
    <mergeCell ref="H473:H595"/>
    <mergeCell ref="J473:J595"/>
    <mergeCell ref="A597:A603"/>
    <mergeCell ref="B597:B603"/>
    <mergeCell ref="C597:C1172"/>
    <mergeCell ref="D597:D1172"/>
    <mergeCell ref="E597:E1172"/>
    <mergeCell ref="F597:F1172"/>
    <mergeCell ref="G597:G1172"/>
    <mergeCell ref="A473:A595"/>
    <mergeCell ref="B473:B595"/>
    <mergeCell ref="C473:C595"/>
    <mergeCell ref="D473:D595"/>
    <mergeCell ref="E473:E595"/>
    <mergeCell ref="F473:F595"/>
    <mergeCell ref="A676:A693"/>
    <mergeCell ref="B676:B693"/>
    <mergeCell ref="J676:J693"/>
    <mergeCell ref="A835:A853"/>
    <mergeCell ref="B835:B853"/>
    <mergeCell ref="J716:J728"/>
    <mergeCell ref="A795:A816"/>
    <mergeCell ref="B795:B816"/>
    <mergeCell ref="S622:S627"/>
    <mergeCell ref="A641:A659"/>
    <mergeCell ref="B641:B659"/>
    <mergeCell ref="J641:J659"/>
    <mergeCell ref="S642:S646"/>
    <mergeCell ref="A660:A675"/>
    <mergeCell ref="B660:B675"/>
    <mergeCell ref="J660:J673"/>
    <mergeCell ref="S661:S667"/>
    <mergeCell ref="H597:H1172"/>
    <mergeCell ref="J597:J603"/>
    <mergeCell ref="S597:S603"/>
    <mergeCell ref="A604:A620"/>
    <mergeCell ref="B604:B620"/>
    <mergeCell ref="J604:J620"/>
    <mergeCell ref="S605:S614"/>
    <mergeCell ref="A747:A774"/>
    <mergeCell ref="B747:B774"/>
    <mergeCell ref="J747:J772"/>
    <mergeCell ref="A621:A640"/>
    <mergeCell ref="B621:B640"/>
    <mergeCell ref="J621:J638"/>
    <mergeCell ref="A716:A730"/>
    <mergeCell ref="B716:B730"/>
    <mergeCell ref="S717:S723"/>
    <mergeCell ref="A731:A746"/>
    <mergeCell ref="B731:B746"/>
    <mergeCell ref="J731:J744"/>
    <mergeCell ref="S732:S737"/>
    <mergeCell ref="S677:S681"/>
    <mergeCell ref="A694:A715"/>
    <mergeCell ref="B694:B715"/>
    <mergeCell ref="J694:J713"/>
    <mergeCell ref="S695:S701"/>
    <mergeCell ref="J795:J814"/>
    <mergeCell ref="S796:S803"/>
    <mergeCell ref="A817:A834"/>
    <mergeCell ref="B817:B834"/>
    <mergeCell ref="J817:J832"/>
    <mergeCell ref="S818:S825"/>
    <mergeCell ref="S748:S754"/>
    <mergeCell ref="A775:A794"/>
    <mergeCell ref="B775:B794"/>
    <mergeCell ref="J775:J792"/>
    <mergeCell ref="S776:S783"/>
    <mergeCell ref="A878:A894"/>
    <mergeCell ref="B878:B894"/>
    <mergeCell ref="J878:J892"/>
    <mergeCell ref="S879:S886"/>
    <mergeCell ref="A895:A939"/>
    <mergeCell ref="B895:B939"/>
    <mergeCell ref="J895:J939"/>
    <mergeCell ref="S900:S905"/>
    <mergeCell ref="J835:J851"/>
    <mergeCell ref="S836:S843"/>
    <mergeCell ref="A854:A877"/>
    <mergeCell ref="B854:B877"/>
    <mergeCell ref="J854:J875"/>
    <mergeCell ref="S855:S862"/>
    <mergeCell ref="A950:A964"/>
    <mergeCell ref="B950:B964"/>
    <mergeCell ref="J950:J964"/>
    <mergeCell ref="S950:S957"/>
    <mergeCell ref="A965:A971"/>
    <mergeCell ref="B965:B971"/>
    <mergeCell ref="J965:J971"/>
    <mergeCell ref="S966:S971"/>
    <mergeCell ref="A940:A942"/>
    <mergeCell ref="B940:B942"/>
    <mergeCell ref="J940:J942"/>
    <mergeCell ref="S941:S942"/>
    <mergeCell ref="A943:A949"/>
    <mergeCell ref="B943:B949"/>
    <mergeCell ref="J943:J949"/>
    <mergeCell ref="S944:S949"/>
    <mergeCell ref="B1008:B1012"/>
    <mergeCell ref="J1008:J1012"/>
    <mergeCell ref="S1009:S1012"/>
    <mergeCell ref="A1013:A1045"/>
    <mergeCell ref="B1013:B1045"/>
    <mergeCell ref="J1013:J1045"/>
    <mergeCell ref="S1014:S1030"/>
    <mergeCell ref="A972:A999"/>
    <mergeCell ref="B972:B999"/>
    <mergeCell ref="J972:J999"/>
    <mergeCell ref="S973:S985"/>
    <mergeCell ref="A1000:A1007"/>
    <mergeCell ref="B1000:B1007"/>
    <mergeCell ref="J1000:J1007"/>
    <mergeCell ref="S1001:S1007"/>
    <mergeCell ref="J1076:J1079"/>
    <mergeCell ref="A1080:A1086"/>
    <mergeCell ref="B1080:B1086"/>
    <mergeCell ref="J1080:J1086"/>
    <mergeCell ref="A1046:A1056"/>
    <mergeCell ref="B1046:B1056"/>
    <mergeCell ref="J1046:J1056"/>
    <mergeCell ref="S1047:S1056"/>
    <mergeCell ref="A1057:A1074"/>
    <mergeCell ref="B1057:B1074"/>
    <mergeCell ref="J1057:J1074"/>
    <mergeCell ref="S1058:S1068"/>
    <mergeCell ref="A1087:A1111"/>
    <mergeCell ref="B1087:B1111"/>
    <mergeCell ref="J1087:J1111"/>
    <mergeCell ref="S1088:S1099"/>
    <mergeCell ref="A1112:A1165"/>
    <mergeCell ref="B1112:B1165"/>
    <mergeCell ref="J1112:J1165"/>
    <mergeCell ref="S1113:S1126"/>
    <mergeCell ref="J1271:J1283"/>
    <mergeCell ref="S1166:S1168"/>
    <mergeCell ref="A1174:A1180"/>
    <mergeCell ref="B1174:B1180"/>
    <mergeCell ref="C1174:C1510"/>
    <mergeCell ref="D1174:D1510"/>
    <mergeCell ref="E1174:E1510"/>
    <mergeCell ref="F1174:F1510"/>
    <mergeCell ref="A1235:A1244"/>
    <mergeCell ref="B1235:B1244"/>
    <mergeCell ref="J1235:J1244"/>
    <mergeCell ref="A1245:A1257"/>
    <mergeCell ref="B1245:B1257"/>
    <mergeCell ref="J1245:J1257"/>
    <mergeCell ref="B1205:B1213"/>
    <mergeCell ref="J1205:J1213"/>
    <mergeCell ref="A1214:A1224"/>
    <mergeCell ref="B1214:B1224"/>
    <mergeCell ref="J1214:J1224"/>
    <mergeCell ref="A1225:A1234"/>
    <mergeCell ref="B1225:B1234"/>
    <mergeCell ref="J1225:J1234"/>
    <mergeCell ref="J1258:J1270"/>
    <mergeCell ref="A1271:A1283"/>
    <mergeCell ref="B1271:B1283"/>
    <mergeCell ref="A1166:A1168"/>
    <mergeCell ref="B1166:B1168"/>
    <mergeCell ref="J1166:J1168"/>
    <mergeCell ref="A1304:A1313"/>
    <mergeCell ref="B1304:B1313"/>
    <mergeCell ref="J1304:J1313"/>
    <mergeCell ref="A1314:A1331"/>
    <mergeCell ref="B1314:B1331"/>
    <mergeCell ref="J1314:J1331"/>
    <mergeCell ref="G1174:G1510"/>
    <mergeCell ref="H1174:H1510"/>
    <mergeCell ref="J1174:J1180"/>
    <mergeCell ref="A1181:A1195"/>
    <mergeCell ref="B1181:B1195"/>
    <mergeCell ref="J1181:J1195"/>
    <mergeCell ref="A1196:A1204"/>
    <mergeCell ref="B1196:B1204"/>
    <mergeCell ref="J1196:J1204"/>
    <mergeCell ref="A1205:A1213"/>
    <mergeCell ref="A1284:A1293"/>
    <mergeCell ref="B1284:B1293"/>
    <mergeCell ref="J1373:J1377"/>
    <mergeCell ref="J1284:J1293"/>
    <mergeCell ref="A1294:A1303"/>
    <mergeCell ref="J1332:J1359"/>
    <mergeCell ref="A1360:A1364"/>
    <mergeCell ref="B1360:B1364"/>
    <mergeCell ref="J1360:J1364"/>
    <mergeCell ref="A1395:A1402"/>
    <mergeCell ref="B1395:B1402"/>
    <mergeCell ref="J1395:J1402"/>
    <mergeCell ref="J1294:J1303"/>
    <mergeCell ref="A1365:A1372"/>
    <mergeCell ref="B1365:B1372"/>
    <mergeCell ref="J1365:J1372"/>
    <mergeCell ref="A1332:A1359"/>
    <mergeCell ref="B1332:B1359"/>
    <mergeCell ref="B1294:B1303"/>
    <mergeCell ref="E1608:E1614"/>
    <mergeCell ref="F1608:F1614"/>
    <mergeCell ref="G1608:G1614"/>
    <mergeCell ref="H1608:H1614"/>
    <mergeCell ref="A1448:A1473"/>
    <mergeCell ref="B1448:B1473"/>
    <mergeCell ref="J1448:J1473"/>
    <mergeCell ref="A1474:A1501"/>
    <mergeCell ref="B1474:B1501"/>
    <mergeCell ref="J1474:J1501"/>
    <mergeCell ref="E1564:E1606"/>
    <mergeCell ref="F1564:F1606"/>
    <mergeCell ref="G1564:G1606"/>
    <mergeCell ref="H1564:H1606"/>
    <mergeCell ref="C1564:C1606"/>
    <mergeCell ref="D1564:D1606"/>
    <mergeCell ref="D1514:D1562"/>
    <mergeCell ref="E1514:E1562"/>
    <mergeCell ref="F1514:F1562"/>
    <mergeCell ref="A1502:A1509"/>
    <mergeCell ref="B1502:B1509"/>
    <mergeCell ref="J1502:J1509"/>
    <mergeCell ref="J1705:J1720"/>
    <mergeCell ref="A1721:A1734"/>
    <mergeCell ref="B1721:B1734"/>
    <mergeCell ref="J1721:J1734"/>
    <mergeCell ref="A1735:A1750"/>
    <mergeCell ref="B1735:B1750"/>
    <mergeCell ref="J1735:J1750"/>
    <mergeCell ref="J1661:J1674"/>
    <mergeCell ref="A1675:A1688"/>
    <mergeCell ref="B1675:B1688"/>
    <mergeCell ref="J1675:J1688"/>
    <mergeCell ref="A1689:A1704"/>
    <mergeCell ref="B1689:B1704"/>
    <mergeCell ref="J1689:J1704"/>
    <mergeCell ref="G1616:G2113"/>
    <mergeCell ref="H1616:H2113"/>
    <mergeCell ref="J1616:J1623"/>
    <mergeCell ref="A1624:A1646"/>
    <mergeCell ref="B1624:B1646"/>
    <mergeCell ref="J1624:J1646"/>
    <mergeCell ref="A1647:A1660"/>
    <mergeCell ref="B1647:B1660"/>
    <mergeCell ref="J1647:J1660"/>
    <mergeCell ref="A1661:A1674"/>
    <mergeCell ref="J1795:J1810"/>
    <mergeCell ref="A1811:A1824"/>
    <mergeCell ref="B1811:B1824"/>
    <mergeCell ref="J1811:J1824"/>
    <mergeCell ref="B1751:B1764"/>
    <mergeCell ref="J1751:J1764"/>
    <mergeCell ref="A1765:A1780"/>
    <mergeCell ref="B1765:B1780"/>
    <mergeCell ref="J1765:J1780"/>
    <mergeCell ref="A1781:A1794"/>
    <mergeCell ref="B1781:B1794"/>
    <mergeCell ref="J1781:J1794"/>
    <mergeCell ref="C1616:C2113"/>
    <mergeCell ref="D1616:D2113"/>
    <mergeCell ref="E1616:E2113"/>
    <mergeCell ref="F1616:F2113"/>
    <mergeCell ref="B1661:B1674"/>
    <mergeCell ref="A1705:A1720"/>
    <mergeCell ref="B1705:B1720"/>
    <mergeCell ref="A1751:A1764"/>
    <mergeCell ref="A1795:A1810"/>
    <mergeCell ref="B1795:B1810"/>
    <mergeCell ref="A1867:A1881"/>
    <mergeCell ref="B1867:B1881"/>
    <mergeCell ref="J1867:J1881"/>
    <mergeCell ref="A1882:A1886"/>
    <mergeCell ref="B1882:B1886"/>
    <mergeCell ref="J1882:J1886"/>
    <mergeCell ref="A1825:A1838"/>
    <mergeCell ref="B1825:B1838"/>
    <mergeCell ref="J1825:J1838"/>
    <mergeCell ref="A1839:A1866"/>
    <mergeCell ref="B1839:B1866"/>
    <mergeCell ref="J1839:J1866"/>
    <mergeCell ref="J1907:J1914"/>
    <mergeCell ref="A1915:A1924"/>
    <mergeCell ref="B1915:B1924"/>
    <mergeCell ref="J1916:J1924"/>
    <mergeCell ref="A1887:A1905"/>
    <mergeCell ref="B1887:B1894"/>
    <mergeCell ref="J1888:J1894"/>
    <mergeCell ref="B1895:B1900"/>
    <mergeCell ref="J1896:J1900"/>
    <mergeCell ref="B1901:B1905"/>
    <mergeCell ref="J1902:J1905"/>
    <mergeCell ref="A1906:A1914"/>
    <mergeCell ref="B1906:B1914"/>
    <mergeCell ref="J1977:J1979"/>
    <mergeCell ref="A1980:A2041"/>
    <mergeCell ref="B1980:B2041"/>
    <mergeCell ref="J1981:J2041"/>
    <mergeCell ref="J1964:J1969"/>
    <mergeCell ref="A1970:A1975"/>
    <mergeCell ref="B1970:B1975"/>
    <mergeCell ref="J1970:J1975"/>
    <mergeCell ref="A1925:A1962"/>
    <mergeCell ref="B1925:B1945"/>
    <mergeCell ref="J1925:J1945"/>
    <mergeCell ref="B1946:B1952"/>
    <mergeCell ref="J1946:J1952"/>
    <mergeCell ref="B1953:B1962"/>
    <mergeCell ref="J1953:J1962"/>
    <mergeCell ref="A1964:A1969"/>
    <mergeCell ref="B1964:B1969"/>
    <mergeCell ref="J2080:J2110"/>
    <mergeCell ref="C2115:C2143"/>
    <mergeCell ref="D2115:D2143"/>
    <mergeCell ref="E2115:E2143"/>
    <mergeCell ref="F2115:F2143"/>
    <mergeCell ref="G2115:G2143"/>
    <mergeCell ref="H2115:H2143"/>
    <mergeCell ref="J2042:J2066"/>
    <mergeCell ref="A2067:A2078"/>
    <mergeCell ref="B2067:B2078"/>
    <mergeCell ref="J2067:J2078"/>
    <mergeCell ref="A2042:A2066"/>
    <mergeCell ref="B2042:B2066"/>
    <mergeCell ref="B2403:B2415"/>
    <mergeCell ref="J2403:J2415"/>
    <mergeCell ref="A2416:A2425"/>
    <mergeCell ref="B2416:B2425"/>
    <mergeCell ref="J2416:J2425"/>
    <mergeCell ref="A2426:A2431"/>
    <mergeCell ref="B2426:B2431"/>
    <mergeCell ref="J2426:J2431"/>
    <mergeCell ref="G2344:G2875"/>
    <mergeCell ref="H2344:H2875"/>
    <mergeCell ref="J2344:J2353"/>
    <mergeCell ref="A2354:A2369"/>
    <mergeCell ref="B2354:B2369"/>
    <mergeCell ref="J2354:J2369"/>
    <mergeCell ref="A2370:A2402"/>
    <mergeCell ref="B2370:B2402"/>
    <mergeCell ref="J2370:J2402"/>
    <mergeCell ref="A2403:A2415"/>
    <mergeCell ref="A2344:A2353"/>
    <mergeCell ref="B2344:B2353"/>
    <mergeCell ref="C2344:C2875"/>
    <mergeCell ref="D2344:D2875"/>
    <mergeCell ref="E2344:E2875"/>
    <mergeCell ref="F2344:F2875"/>
    <mergeCell ref="A2446:A2452"/>
    <mergeCell ref="B2446:B2452"/>
    <mergeCell ref="J2446:J2452"/>
    <mergeCell ref="A2453:A2458"/>
    <mergeCell ref="B2453:B2458"/>
    <mergeCell ref="J2453:J2458"/>
    <mergeCell ref="A2432:A2440"/>
    <mergeCell ref="B2432:B2440"/>
    <mergeCell ref="J2432:J2440"/>
    <mergeCell ref="A2441:A2445"/>
    <mergeCell ref="B2441:B2445"/>
    <mergeCell ref="J2441:J2445"/>
    <mergeCell ref="A2471:A2474"/>
    <mergeCell ref="B2471:B2474"/>
    <mergeCell ref="J2471:J2474"/>
    <mergeCell ref="A2475:A2478"/>
    <mergeCell ref="B2475:B2478"/>
    <mergeCell ref="J2475:J2478"/>
    <mergeCell ref="A2459:A2464"/>
    <mergeCell ref="B2459:B2464"/>
    <mergeCell ref="J2459:J2464"/>
    <mergeCell ref="A2465:A2470"/>
    <mergeCell ref="B2465:B2470"/>
    <mergeCell ref="J2465:J2470"/>
    <mergeCell ref="A2570:A2577"/>
    <mergeCell ref="B2570:B2577"/>
    <mergeCell ref="J2570:J2577"/>
    <mergeCell ref="A2578:A2601"/>
    <mergeCell ref="B2578:B2601"/>
    <mergeCell ref="J2578:J2601"/>
    <mergeCell ref="A2479:A2541"/>
    <mergeCell ref="B2479:B2541"/>
    <mergeCell ref="J2479:J2541"/>
    <mergeCell ref="A2542:A2569"/>
    <mergeCell ref="B2542:B2569"/>
    <mergeCell ref="J2542:J2569"/>
    <mergeCell ref="A2615:A2622"/>
    <mergeCell ref="B2615:B2622"/>
    <mergeCell ref="J2615:J2622"/>
    <mergeCell ref="A2623:A2628"/>
    <mergeCell ref="B2623:B2628"/>
    <mergeCell ref="J2623:J2628"/>
    <mergeCell ref="A2602:A2610"/>
    <mergeCell ref="B2602:B2610"/>
    <mergeCell ref="J2602:J2610"/>
    <mergeCell ref="A2611:A2614"/>
    <mergeCell ref="B2611:B2614"/>
    <mergeCell ref="J2611:J2614"/>
    <mergeCell ref="A2659:A2679"/>
    <mergeCell ref="B2659:B2679"/>
    <mergeCell ref="J2659:J2679"/>
    <mergeCell ref="A2680:A2699"/>
    <mergeCell ref="B2680:B2699"/>
    <mergeCell ref="J2680:J2699"/>
    <mergeCell ref="A2629:A2633"/>
    <mergeCell ref="B2629:B2633"/>
    <mergeCell ref="J2629:J2633"/>
    <mergeCell ref="A2634:A2658"/>
    <mergeCell ref="B2634:B2658"/>
    <mergeCell ref="J2634:J2658"/>
    <mergeCell ref="A2742:A2763"/>
    <mergeCell ref="B2742:B2763"/>
    <mergeCell ref="J2742:J2763"/>
    <mergeCell ref="A2764:A2783"/>
    <mergeCell ref="B2764:B2783"/>
    <mergeCell ref="J2764:J2783"/>
    <mergeCell ref="A2700:A2718"/>
    <mergeCell ref="B2700:B2718"/>
    <mergeCell ref="J2700:J2718"/>
    <mergeCell ref="A2719:A2741"/>
    <mergeCell ref="B2719:B2741"/>
    <mergeCell ref="J2719:J2741"/>
    <mergeCell ref="A2828:A2850"/>
    <mergeCell ref="B2828:B2850"/>
    <mergeCell ref="J2828:J2850"/>
    <mergeCell ref="A2851:A2873"/>
    <mergeCell ref="B2851:B2873"/>
    <mergeCell ref="J2851:J2873"/>
    <mergeCell ref="A2784:A2805"/>
    <mergeCell ref="B2784:B2805"/>
    <mergeCell ref="J2784:J2805"/>
    <mergeCell ref="A2806:A2827"/>
    <mergeCell ref="B2806:B2827"/>
    <mergeCell ref="J2806:J2827"/>
    <mergeCell ref="A2877:A2915"/>
    <mergeCell ref="B2877:B2915"/>
    <mergeCell ref="C2877:C3294"/>
    <mergeCell ref="D2877:D3294"/>
    <mergeCell ref="E2877:E3294"/>
    <mergeCell ref="F2877:F3294"/>
    <mergeCell ref="B2927:B2932"/>
    <mergeCell ref="A2945:A2950"/>
    <mergeCell ref="B2945:B2950"/>
    <mergeCell ref="A2964:A2969"/>
    <mergeCell ref="A2982:A2987"/>
    <mergeCell ref="B2982:B2987"/>
    <mergeCell ref="A3012:A3017"/>
    <mergeCell ref="B3012:B3017"/>
    <mergeCell ref="A3036:A3041"/>
    <mergeCell ref="B3036:B3041"/>
    <mergeCell ref="A3060:A3065"/>
    <mergeCell ref="B3060:B3065"/>
    <mergeCell ref="A3084:A3089"/>
    <mergeCell ref="B3084:B3089"/>
    <mergeCell ref="A3108:A3113"/>
    <mergeCell ref="B3108:B3113"/>
    <mergeCell ref="A3132:A3137"/>
    <mergeCell ref="B3132:B3137"/>
    <mergeCell ref="J2945:J2950"/>
    <mergeCell ref="A2951:A2956"/>
    <mergeCell ref="B2951:B2956"/>
    <mergeCell ref="J2951:J2956"/>
    <mergeCell ref="A2957:A2963"/>
    <mergeCell ref="B2957:B2963"/>
    <mergeCell ref="J2957:J2963"/>
    <mergeCell ref="J2927:J2932"/>
    <mergeCell ref="A2933:A2938"/>
    <mergeCell ref="B2933:B2938"/>
    <mergeCell ref="J2933:J2938"/>
    <mergeCell ref="A2939:A2944"/>
    <mergeCell ref="B2939:B2944"/>
    <mergeCell ref="J2939:J2944"/>
    <mergeCell ref="G2877:G3294"/>
    <mergeCell ref="H2877:H3294"/>
    <mergeCell ref="J2878:J2915"/>
    <mergeCell ref="A2916:A2920"/>
    <mergeCell ref="B2916:B2920"/>
    <mergeCell ref="J2916:J2920"/>
    <mergeCell ref="A2921:A2926"/>
    <mergeCell ref="B2921:B2926"/>
    <mergeCell ref="J2921:J2926"/>
    <mergeCell ref="A2927:A2932"/>
    <mergeCell ref="J2982:J2987"/>
    <mergeCell ref="A2988:A2993"/>
    <mergeCell ref="B2988:B2993"/>
    <mergeCell ref="J2988:J2993"/>
    <mergeCell ref="B2964:B2969"/>
    <mergeCell ref="J2964:J2969"/>
    <mergeCell ref="A2970:A2975"/>
    <mergeCell ref="B2970:B2975"/>
    <mergeCell ref="J2970:J2975"/>
    <mergeCell ref="A2976:A2981"/>
    <mergeCell ref="B2976:B2981"/>
    <mergeCell ref="J2976:J2981"/>
    <mergeCell ref="J3012:J3017"/>
    <mergeCell ref="A3018:A3023"/>
    <mergeCell ref="B3018:B3023"/>
    <mergeCell ref="J3018:J3023"/>
    <mergeCell ref="A2994:A2999"/>
    <mergeCell ref="B2994:B2999"/>
    <mergeCell ref="A3000:A3005"/>
    <mergeCell ref="B3000:B3005"/>
    <mergeCell ref="A3006:A3011"/>
    <mergeCell ref="B3006:B3011"/>
    <mergeCell ref="J3036:J3041"/>
    <mergeCell ref="A3042:A3047"/>
    <mergeCell ref="B3042:B3047"/>
    <mergeCell ref="J3042:J3047"/>
    <mergeCell ref="A3024:A3029"/>
    <mergeCell ref="B3024:B3029"/>
    <mergeCell ref="J3024:J3029"/>
    <mergeCell ref="A3030:A3035"/>
    <mergeCell ref="B3030:B3035"/>
    <mergeCell ref="J3030:J3035"/>
    <mergeCell ref="J3060:J3065"/>
    <mergeCell ref="A3066:A3071"/>
    <mergeCell ref="B3066:B3071"/>
    <mergeCell ref="J3066:J3071"/>
    <mergeCell ref="A3048:A3053"/>
    <mergeCell ref="B3048:B3053"/>
    <mergeCell ref="J3048:J3053"/>
    <mergeCell ref="A3054:A3059"/>
    <mergeCell ref="B3054:B3059"/>
    <mergeCell ref="J3054:J3059"/>
    <mergeCell ref="J3084:J3089"/>
    <mergeCell ref="A3090:A3095"/>
    <mergeCell ref="B3090:B3095"/>
    <mergeCell ref="J3090:J3095"/>
    <mergeCell ref="A3072:A3077"/>
    <mergeCell ref="B3072:B3077"/>
    <mergeCell ref="J3072:J3077"/>
    <mergeCell ref="A3078:A3083"/>
    <mergeCell ref="B3078:B3083"/>
    <mergeCell ref="J3078:J3083"/>
    <mergeCell ref="J3108:J3113"/>
    <mergeCell ref="A3114:A3119"/>
    <mergeCell ref="B3114:B3119"/>
    <mergeCell ref="J3114:J3119"/>
    <mergeCell ref="A3096:A3101"/>
    <mergeCell ref="B3096:B3101"/>
    <mergeCell ref="J3096:J3101"/>
    <mergeCell ref="A3102:A3107"/>
    <mergeCell ref="B3102:B3107"/>
    <mergeCell ref="J3102:J3107"/>
    <mergeCell ref="J3132:J3137"/>
    <mergeCell ref="A3138:A3143"/>
    <mergeCell ref="B3138:B3143"/>
    <mergeCell ref="J3138:J3143"/>
    <mergeCell ref="A3120:A3125"/>
    <mergeCell ref="B3120:B3125"/>
    <mergeCell ref="J3120:J3125"/>
    <mergeCell ref="A3126:A3131"/>
    <mergeCell ref="B3126:B3131"/>
    <mergeCell ref="J3126:J3131"/>
    <mergeCell ref="A3156:A3161"/>
    <mergeCell ref="B3156:B3161"/>
    <mergeCell ref="J3156:J3161"/>
    <mergeCell ref="A3162:A3167"/>
    <mergeCell ref="B3162:B3167"/>
    <mergeCell ref="J3162:J3167"/>
    <mergeCell ref="A3144:A3149"/>
    <mergeCell ref="B3144:B3149"/>
    <mergeCell ref="J3144:J3149"/>
    <mergeCell ref="A3150:A3155"/>
    <mergeCell ref="B3150:B3155"/>
    <mergeCell ref="J3150:J3155"/>
    <mergeCell ref="A3180:A3185"/>
    <mergeCell ref="B3180:B3185"/>
    <mergeCell ref="J3180:J3185"/>
    <mergeCell ref="A3186:A3191"/>
    <mergeCell ref="B3186:B3191"/>
    <mergeCell ref="J3186:J3191"/>
    <mergeCell ref="A3168:A3173"/>
    <mergeCell ref="B3168:B3173"/>
    <mergeCell ref="J3168:J3173"/>
    <mergeCell ref="A3174:A3179"/>
    <mergeCell ref="B3174:B3179"/>
    <mergeCell ref="J3174:J3179"/>
    <mergeCell ref="A3204:A3209"/>
    <mergeCell ref="B3204:B3209"/>
    <mergeCell ref="J3204:J3209"/>
    <mergeCell ref="A3210:A3215"/>
    <mergeCell ref="B3210:B3215"/>
    <mergeCell ref="J3210:J3215"/>
    <mergeCell ref="A3192:A3197"/>
    <mergeCell ref="B3192:B3197"/>
    <mergeCell ref="J3192:J3197"/>
    <mergeCell ref="A3198:A3203"/>
    <mergeCell ref="B3198:B3203"/>
    <mergeCell ref="J3198:J3203"/>
    <mergeCell ref="A3228:A3233"/>
    <mergeCell ref="B3228:B3233"/>
    <mergeCell ref="J3228:J3233"/>
    <mergeCell ref="A3234:A3239"/>
    <mergeCell ref="B3234:B3239"/>
    <mergeCell ref="J3234:J3239"/>
    <mergeCell ref="A3216:A3221"/>
    <mergeCell ref="B3216:B3221"/>
    <mergeCell ref="J3216:J3221"/>
    <mergeCell ref="A3222:A3227"/>
    <mergeCell ref="B3222:B3227"/>
    <mergeCell ref="J3222:J3227"/>
    <mergeCell ref="A3252:A3257"/>
    <mergeCell ref="B3252:B3257"/>
    <mergeCell ref="J3252:J3257"/>
    <mergeCell ref="A2145:R2145"/>
    <mergeCell ref="C3302:I3302"/>
    <mergeCell ref="A3289:A3294"/>
    <mergeCell ref="B3289:B3294"/>
    <mergeCell ref="J3289:J3294"/>
    <mergeCell ref="A3296:A3300"/>
    <mergeCell ref="B3296:B3300"/>
    <mergeCell ref="C3296:C3300"/>
    <mergeCell ref="D3296:D3300"/>
    <mergeCell ref="E3296:E3300"/>
    <mergeCell ref="F3296:F3300"/>
    <mergeCell ref="G3296:G3300"/>
    <mergeCell ref="A3258:A3264"/>
    <mergeCell ref="B3258:B3264"/>
    <mergeCell ref="J3258:J3263"/>
    <mergeCell ref="A3240:A3245"/>
    <mergeCell ref="B3240:B3245"/>
    <mergeCell ref="J3240:J3245"/>
    <mergeCell ref="A3246:A3251"/>
    <mergeCell ref="B3246:B3251"/>
    <mergeCell ref="J3246:J3251"/>
    <mergeCell ref="H3296:H3300"/>
    <mergeCell ref="J3296:J3300"/>
    <mergeCell ref="A3277:A3282"/>
    <mergeCell ref="B3277:B3282"/>
    <mergeCell ref="J3277:J3282"/>
    <mergeCell ref="A3283:A3288"/>
    <mergeCell ref="B3283:B3288"/>
    <mergeCell ref="J3283:J3288"/>
    <mergeCell ref="A3265:A3270"/>
    <mergeCell ref="B3265:B3270"/>
    <mergeCell ref="J3265:J3270"/>
    <mergeCell ref="A3271:A3276"/>
    <mergeCell ref="B3271:B3276"/>
    <mergeCell ref="J3271:J3276"/>
    <mergeCell ref="E14:E25"/>
    <mergeCell ref="F14:F25"/>
    <mergeCell ref="G1514:G1562"/>
    <mergeCell ref="H1514:H1562"/>
    <mergeCell ref="J1514:J1545"/>
    <mergeCell ref="A1547:A1553"/>
    <mergeCell ref="B1547:B1553"/>
    <mergeCell ref="J1547:J1552"/>
    <mergeCell ref="A1554:A1562"/>
    <mergeCell ref="B1554:B1562"/>
    <mergeCell ref="J1554:J1562"/>
    <mergeCell ref="A1514:A1546"/>
    <mergeCell ref="B1514:B1546"/>
    <mergeCell ref="C1514:C1562"/>
    <mergeCell ref="A1512:R1512"/>
    <mergeCell ref="A1403:A1447"/>
    <mergeCell ref="B1403:B1447"/>
    <mergeCell ref="J1403:J1447"/>
    <mergeCell ref="A1378:A1388"/>
    <mergeCell ref="B1378:B1388"/>
    <mergeCell ref="J1378:J1388"/>
    <mergeCell ref="A1389:A1394"/>
    <mergeCell ref="B1389:B1394"/>
    <mergeCell ref="J1389:J1394"/>
    <mergeCell ref="C2147:C2252"/>
    <mergeCell ref="D2147:D2252"/>
    <mergeCell ref="B2284:B2292"/>
    <mergeCell ref="A2284:A2292"/>
    <mergeCell ref="B2293:B2296"/>
    <mergeCell ref="A2293:A2296"/>
    <mergeCell ref="B14:B19"/>
    <mergeCell ref="C14:C25"/>
    <mergeCell ref="D14:D25"/>
    <mergeCell ref="A2079:A2110"/>
    <mergeCell ref="B2079:B2110"/>
    <mergeCell ref="A1976:A1979"/>
    <mergeCell ref="B1976:B1979"/>
    <mergeCell ref="A1616:A1623"/>
    <mergeCell ref="B1616:B1623"/>
    <mergeCell ref="C1608:C1614"/>
    <mergeCell ref="D1608:D1614"/>
    <mergeCell ref="A1373:A1377"/>
    <mergeCell ref="B1373:B1377"/>
    <mergeCell ref="A1258:A1270"/>
    <mergeCell ref="B1258:B1270"/>
    <mergeCell ref="A1075:A1079"/>
    <mergeCell ref="B1075:B1079"/>
    <mergeCell ref="A1008:A1012"/>
    <mergeCell ref="J2254:J2311"/>
    <mergeCell ref="C2254:C2311"/>
    <mergeCell ref="D2254:D2311"/>
    <mergeCell ref="B2305:B2311"/>
    <mergeCell ref="A2305:A2311"/>
    <mergeCell ref="F2147:F2311"/>
    <mergeCell ref="G2147:G2311"/>
    <mergeCell ref="H2147:H2311"/>
    <mergeCell ref="E2147:E2311"/>
    <mergeCell ref="B2297:B2304"/>
    <mergeCell ref="A2297:A2304"/>
    <mergeCell ref="B2254:B2260"/>
    <mergeCell ref="A2254:A2260"/>
    <mergeCell ref="B2261:B2264"/>
    <mergeCell ref="A2261:A2264"/>
    <mergeCell ref="B2265:B2268"/>
    <mergeCell ref="A2265:A2268"/>
    <mergeCell ref="B2269:B2272"/>
    <mergeCell ref="A2269:A2272"/>
    <mergeCell ref="B2273:B2283"/>
    <mergeCell ref="A2273:A2283"/>
    <mergeCell ref="J2148:J2252"/>
    <mergeCell ref="A2147:A2252"/>
    <mergeCell ref="B2147:B2252"/>
  </mergeCells>
  <conditionalFormatting sqref="I639">
    <cfRule type="expression" dxfId="9" priority="10">
      <formula>$B639=1</formula>
    </cfRule>
  </conditionalFormatting>
  <conditionalFormatting sqref="I674">
    <cfRule type="expression" dxfId="8" priority="9">
      <formula>$B674=1</formula>
    </cfRule>
  </conditionalFormatting>
  <conditionalFormatting sqref="I729">
    <cfRule type="expression" dxfId="7" priority="8">
      <formula>$B729=1</formula>
    </cfRule>
  </conditionalFormatting>
  <conditionalFormatting sqref="I745">
    <cfRule type="expression" dxfId="6" priority="7">
      <formula>$B745=1</formula>
    </cfRule>
  </conditionalFormatting>
  <conditionalFormatting sqref="I793">
    <cfRule type="expression" dxfId="5" priority="6">
      <formula>$B793=1</formula>
    </cfRule>
  </conditionalFormatting>
  <conditionalFormatting sqref="I815">
    <cfRule type="expression" dxfId="4" priority="5">
      <formula>$B815=1</formula>
    </cfRule>
  </conditionalFormatting>
  <conditionalFormatting sqref="I833">
    <cfRule type="expression" dxfId="3" priority="4">
      <formula>$B833=1</formula>
    </cfRule>
  </conditionalFormatting>
  <conditionalFormatting sqref="I852">
    <cfRule type="expression" dxfId="2" priority="3">
      <formula>$B852=1</formula>
    </cfRule>
  </conditionalFormatting>
  <conditionalFormatting sqref="I876">
    <cfRule type="expression" dxfId="1" priority="2">
      <formula>$B876=1</formula>
    </cfRule>
  </conditionalFormatting>
  <conditionalFormatting sqref="I893">
    <cfRule type="expression" dxfId="0" priority="1">
      <formula>$B893=1</formula>
    </cfRule>
  </conditionalFormatting>
  <pageMargins left="0.11811023622047245" right="0" top="0" bottom="0" header="0.31496062992125984" footer="0.31496062992125984"/>
  <pageSetup paperSize="9" scale="58" fitToHeight="0" orientation="landscape" r:id="rId1"/>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1-қос 2024ж </vt:lpstr>
      <vt:lpstr>'1-қос 2024ж '!Область_печати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2024-02-16T05:07:12Z</dcterms:modified>
</cp:coreProperties>
</file>