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workbookProtection workbookAlgorithmName="SHA-512" workbookHashValue="BnWQmZ2r+iIBOj38EsbQkFu7blBukpxwI0VIej/jEsX2J1HFneEvLxOZwOmkKSLIN0jMryv67ixMoBK344iNuA==" workbookSaltValue="Np5AkKDBXjvPCGK5nld1lA==" workbookSpinCount="100000" lockStructure="1"/>
  <bookViews>
    <workbookView xWindow="0" yWindow="135" windowWidth="15060" windowHeight="12690" tabRatio="444"/>
  </bookViews>
  <sheets>
    <sheet name="1-қос 23.10.24 " sheetId="5" r:id="rId1"/>
  </sheets>
  <definedNames>
    <definedName name="_xlnm._FilterDatabase" localSheetId="0" hidden="1">'1-қос 23.10.24 '!$A$7:$T$1564</definedName>
    <definedName name="_xlnm.Print_Area" localSheetId="0">'1-қос 23.10.24 '!$A$1:$S$3193</definedName>
  </definedNames>
  <calcPr calcId="144525" concurrentCalc="0"/>
</workbook>
</file>

<file path=xl/calcChain.xml><?xml version="1.0" encoding="utf-8"?>
<calcChain xmlns="http://schemas.openxmlformats.org/spreadsheetml/2006/main">
  <c r="N567" i="5" l="1"/>
  <c r="O1020" i="5"/>
  <c r="P1020" i="5"/>
  <c r="Q1020" i="5"/>
  <c r="N1020" i="5"/>
  <c r="R1060" i="5"/>
  <c r="O1059" i="5"/>
  <c r="P1059" i="5"/>
  <c r="Q1059" i="5"/>
  <c r="N1059" i="5"/>
  <c r="R1059" i="5"/>
  <c r="O895" i="5"/>
  <c r="P895" i="5"/>
  <c r="R895" i="5"/>
  <c r="Q895" i="5"/>
  <c r="N895" i="5"/>
  <c r="R896" i="5"/>
  <c r="Q1070" i="5"/>
  <c r="O1070" i="5"/>
  <c r="P1070" i="5"/>
  <c r="N1070" i="5"/>
  <c r="O1068" i="5"/>
  <c r="P1068" i="5"/>
  <c r="Q1068" i="5"/>
  <c r="N1068" i="5"/>
  <c r="Q1066" i="5"/>
  <c r="Q1065" i="5"/>
  <c r="R1068" i="5"/>
  <c r="R1069" i="5"/>
  <c r="R1071" i="5"/>
  <c r="P1063" i="5"/>
  <c r="Q1063" i="5"/>
  <c r="Q1061" i="5"/>
  <c r="P1061" i="5"/>
  <c r="N1061" i="5"/>
  <c r="O1056" i="5"/>
  <c r="P1056" i="5"/>
  <c r="Q1056" i="5"/>
  <c r="Q1051" i="5"/>
  <c r="O1051" i="5"/>
  <c r="O1048" i="5"/>
  <c r="P1048" i="5"/>
  <c r="Q1048" i="5"/>
  <c r="Q1043" i="5"/>
  <c r="Q1038" i="5"/>
  <c r="O1036" i="5"/>
  <c r="P1036" i="5"/>
  <c r="Q1036" i="5"/>
  <c r="O1033" i="5"/>
  <c r="P1033" i="5"/>
  <c r="Q1033" i="5"/>
  <c r="R1032" i="5"/>
  <c r="O1030" i="5"/>
  <c r="P1030" i="5"/>
  <c r="Q1030" i="5"/>
  <c r="N1030" i="5"/>
  <c r="R1026" i="5"/>
  <c r="O1025" i="5"/>
  <c r="P1025" i="5"/>
  <c r="Q1025" i="5"/>
  <c r="N1025" i="5"/>
  <c r="O1027" i="5"/>
  <c r="P1027" i="5"/>
  <c r="Q1027" i="5"/>
  <c r="N1027" i="5"/>
  <c r="O1021" i="5"/>
  <c r="P1021" i="5"/>
  <c r="Q1021" i="5"/>
  <c r="O1008" i="5"/>
  <c r="P1008" i="5"/>
  <c r="Q1008" i="5"/>
  <c r="N1008" i="5"/>
  <c r="Q1016" i="5"/>
  <c r="Q1012" i="5"/>
  <c r="O1010" i="5"/>
  <c r="P1010" i="5"/>
  <c r="Q1010" i="5"/>
  <c r="O1006" i="5"/>
  <c r="P1006" i="5"/>
  <c r="Q1006" i="5"/>
  <c r="O1002" i="5"/>
  <c r="P1002" i="5"/>
  <c r="Q1002" i="5"/>
  <c r="O993" i="5"/>
  <c r="P993" i="5"/>
  <c r="Q993" i="5"/>
  <c r="N993" i="5"/>
  <c r="O999" i="5"/>
  <c r="P999" i="5"/>
  <c r="Q999" i="5"/>
  <c r="N999" i="5"/>
  <c r="R997" i="5"/>
  <c r="R998" i="5"/>
  <c r="R1000" i="5"/>
  <c r="O996" i="5"/>
  <c r="P996" i="5"/>
  <c r="Q996" i="5"/>
  <c r="N996" i="5"/>
  <c r="R994" i="5"/>
  <c r="O988" i="5"/>
  <c r="P988" i="5"/>
  <c r="Q988" i="5"/>
  <c r="N988" i="5"/>
  <c r="Q991" i="5"/>
  <c r="O991" i="5"/>
  <c r="N991" i="5"/>
  <c r="Q986" i="5"/>
  <c r="P986" i="5"/>
  <c r="N986" i="5"/>
  <c r="R983" i="5"/>
  <c r="R982" i="5"/>
  <c r="R981" i="5"/>
  <c r="O980" i="5"/>
  <c r="P980" i="5"/>
  <c r="Q980" i="5"/>
  <c r="N980" i="5"/>
  <c r="N984" i="5"/>
  <c r="P984" i="5"/>
  <c r="Q984" i="5"/>
  <c r="Q978" i="5"/>
  <c r="P978" i="5"/>
  <c r="N978" i="5"/>
  <c r="Q974" i="5"/>
  <c r="P974" i="5"/>
  <c r="N974" i="5"/>
  <c r="Q971" i="5"/>
  <c r="O971" i="5"/>
  <c r="N971" i="5"/>
  <c r="P969" i="5"/>
  <c r="Q969" i="5"/>
  <c r="P967" i="5"/>
  <c r="Q967" i="5"/>
  <c r="Q963" i="5"/>
  <c r="O960" i="5"/>
  <c r="P960" i="5"/>
  <c r="Q960" i="5"/>
  <c r="Q958" i="5"/>
  <c r="P958" i="5"/>
  <c r="O956" i="5"/>
  <c r="P956" i="5"/>
  <c r="Q956" i="5"/>
  <c r="Q954" i="5"/>
  <c r="P954" i="5"/>
  <c r="N954" i="5"/>
  <c r="Q952" i="5"/>
  <c r="P952" i="5"/>
  <c r="N952" i="5"/>
  <c r="Q948" i="5"/>
  <c r="Q943" i="5"/>
  <c r="Q942" i="5"/>
  <c r="O940" i="5"/>
  <c r="P940" i="5"/>
  <c r="Q940" i="5"/>
  <c r="N940" i="5"/>
  <c r="Q936" i="5"/>
  <c r="Q928" i="5"/>
  <c r="Q930" i="5"/>
  <c r="O926" i="5"/>
  <c r="P926" i="5"/>
  <c r="Q926" i="5"/>
  <c r="O923" i="5"/>
  <c r="P923" i="5"/>
  <c r="Q923" i="5"/>
  <c r="Q918" i="5"/>
  <c r="Q914" i="5"/>
  <c r="Q911" i="5"/>
  <c r="P911" i="5"/>
  <c r="N911" i="5"/>
  <c r="Q907" i="5"/>
  <c r="N907" i="5"/>
  <c r="Q904" i="5"/>
  <c r="P904" i="5"/>
  <c r="N904" i="5"/>
  <c r="Q902" i="5"/>
  <c r="Q898" i="5"/>
  <c r="P893" i="5"/>
  <c r="Q893" i="5"/>
  <c r="Q889" i="5"/>
  <c r="Q886" i="5"/>
  <c r="Q885" i="5"/>
  <c r="Q872" i="5"/>
  <c r="N868" i="5"/>
  <c r="O883" i="5"/>
  <c r="P883" i="5"/>
  <c r="Q883" i="5"/>
  <c r="Q879" i="5"/>
  <c r="Q874" i="5"/>
  <c r="Q868" i="5"/>
  <c r="R863" i="5"/>
  <c r="O862" i="5"/>
  <c r="P862" i="5"/>
  <c r="Q862" i="5"/>
  <c r="N862" i="5"/>
  <c r="Q850" i="5"/>
  <c r="Q865" i="5"/>
  <c r="P865" i="5"/>
  <c r="O865" i="5"/>
  <c r="Q859" i="5"/>
  <c r="Q857" i="5"/>
  <c r="Q855" i="5"/>
  <c r="R848" i="5"/>
  <c r="O841" i="5"/>
  <c r="P841" i="5"/>
  <c r="Q841" i="5"/>
  <c r="N841" i="5"/>
  <c r="R842" i="5"/>
  <c r="O843" i="5"/>
  <c r="P843" i="5"/>
  <c r="Q843" i="5"/>
  <c r="O846" i="5"/>
  <c r="P846" i="5"/>
  <c r="Q846" i="5"/>
  <c r="O837" i="5"/>
  <c r="P837" i="5"/>
  <c r="Q837" i="5"/>
  <c r="Q834" i="5"/>
  <c r="Q831" i="5"/>
  <c r="Q828" i="5"/>
  <c r="R817" i="5"/>
  <c r="Q816" i="5"/>
  <c r="P816" i="5"/>
  <c r="O816" i="5"/>
  <c r="N816" i="5"/>
  <c r="Q802" i="5"/>
  <c r="Q823" i="5"/>
  <c r="O820" i="5"/>
  <c r="P820" i="5"/>
  <c r="Q820" i="5"/>
  <c r="O818" i="5"/>
  <c r="P818" i="5"/>
  <c r="Q818" i="5"/>
  <c r="O790" i="5"/>
  <c r="P790" i="5"/>
  <c r="Q790" i="5"/>
  <c r="N790" i="5"/>
  <c r="O785" i="5"/>
  <c r="P785" i="5"/>
  <c r="Q785" i="5"/>
  <c r="O771" i="5"/>
  <c r="P771" i="5"/>
  <c r="Q771" i="5"/>
  <c r="N771" i="5"/>
  <c r="O814" i="5"/>
  <c r="P814" i="5"/>
  <c r="Q814" i="5"/>
  <c r="Q811" i="5"/>
  <c r="Q809" i="5"/>
  <c r="Q807" i="5"/>
  <c r="Q799" i="5"/>
  <c r="P799" i="5"/>
  <c r="O799" i="5"/>
  <c r="Q797" i="5"/>
  <c r="P797" i="5"/>
  <c r="O797" i="5"/>
  <c r="Q794" i="5"/>
  <c r="Q792" i="5"/>
  <c r="Q782" i="5"/>
  <c r="P782" i="5"/>
  <c r="O782" i="5"/>
  <c r="Q780" i="5"/>
  <c r="P780" i="5"/>
  <c r="O780" i="5"/>
  <c r="Q778" i="5"/>
  <c r="P778" i="5"/>
  <c r="N778" i="5"/>
  <c r="O776" i="5"/>
  <c r="P776" i="5"/>
  <c r="Q776" i="5"/>
  <c r="P773" i="5"/>
  <c r="Q773" i="5"/>
  <c r="P768" i="5"/>
  <c r="Q768" i="5"/>
  <c r="P764" i="5"/>
  <c r="Q764" i="5"/>
  <c r="Q761" i="5"/>
  <c r="P761" i="5"/>
  <c r="O761" i="5"/>
  <c r="Q759" i="5"/>
  <c r="P759" i="5"/>
  <c r="N759" i="5"/>
  <c r="O757" i="5"/>
  <c r="P757" i="5"/>
  <c r="Q757" i="5"/>
  <c r="Q754" i="5"/>
  <c r="O752" i="5"/>
  <c r="P752" i="5"/>
  <c r="Q752" i="5"/>
  <c r="O749" i="5"/>
  <c r="P749" i="5"/>
  <c r="Q749" i="5"/>
  <c r="O744" i="5"/>
  <c r="P744" i="5"/>
  <c r="Q744" i="5"/>
  <c r="O739" i="5"/>
  <c r="P739" i="5"/>
  <c r="Q739" i="5"/>
  <c r="N739" i="5"/>
  <c r="Q741" i="5"/>
  <c r="P741" i="5"/>
  <c r="O741" i="5"/>
  <c r="Q736" i="5"/>
  <c r="O732" i="5"/>
  <c r="P732" i="5"/>
  <c r="Q732" i="5"/>
  <c r="Q723" i="5"/>
  <c r="Q726" i="5"/>
  <c r="Q729" i="5"/>
  <c r="Q718" i="5"/>
  <c r="Q713" i="5"/>
  <c r="O713" i="5"/>
  <c r="N713" i="5"/>
  <c r="R708" i="5"/>
  <c r="O707" i="5"/>
  <c r="P707" i="5"/>
  <c r="Q707" i="5"/>
  <c r="N707" i="5"/>
  <c r="Q710" i="5"/>
  <c r="R705" i="5"/>
  <c r="O704" i="5"/>
  <c r="P704" i="5"/>
  <c r="Q704" i="5"/>
  <c r="N704" i="5"/>
  <c r="Q700" i="5"/>
  <c r="O715" i="5"/>
  <c r="P715" i="5"/>
  <c r="Q715" i="5"/>
  <c r="O695" i="5"/>
  <c r="P695" i="5"/>
  <c r="Q695" i="5"/>
  <c r="N695" i="5"/>
  <c r="R696" i="5"/>
  <c r="O687" i="5"/>
  <c r="P687" i="5"/>
  <c r="Q687" i="5"/>
  <c r="N687" i="5"/>
  <c r="R688" i="5"/>
  <c r="O697" i="5"/>
  <c r="P697" i="5"/>
  <c r="Q697" i="5"/>
  <c r="Q692" i="5"/>
  <c r="Q690" i="5"/>
  <c r="Q682" i="5"/>
  <c r="O679" i="5"/>
  <c r="P679" i="5"/>
  <c r="Q679" i="5"/>
  <c r="Q677" i="5"/>
  <c r="O677" i="5"/>
  <c r="N677" i="5"/>
  <c r="O675" i="5"/>
  <c r="P675" i="5"/>
  <c r="Q675" i="5"/>
  <c r="O672" i="5"/>
  <c r="P672" i="5"/>
  <c r="Q672" i="5"/>
  <c r="O669" i="5"/>
  <c r="P669" i="5"/>
  <c r="Q669" i="5"/>
  <c r="N669" i="5"/>
  <c r="R670" i="5"/>
  <c r="Q666" i="5"/>
  <c r="O666" i="5"/>
  <c r="P666" i="5"/>
  <c r="Q661" i="5"/>
  <c r="O656" i="5"/>
  <c r="P656" i="5"/>
  <c r="Q656" i="5"/>
  <c r="N654" i="5"/>
  <c r="P654" i="5"/>
  <c r="Q654" i="5"/>
  <c r="O652" i="5"/>
  <c r="P652" i="5"/>
  <c r="Q652" i="5"/>
  <c r="Q649" i="5"/>
  <c r="Q646" i="5"/>
  <c r="Q641" i="5"/>
  <c r="R659" i="5"/>
  <c r="O658" i="5"/>
  <c r="P658" i="5"/>
  <c r="Q658" i="5"/>
  <c r="N658" i="5"/>
  <c r="R1070" i="5"/>
  <c r="R999" i="5"/>
  <c r="Q1001" i="5"/>
  <c r="R1025" i="5"/>
  <c r="N973" i="5"/>
  <c r="Q947" i="5"/>
  <c r="Q973" i="5"/>
  <c r="Q962" i="5"/>
  <c r="R996" i="5"/>
  <c r="R980" i="5"/>
  <c r="Q897" i="5"/>
  <c r="Q906" i="5"/>
  <c r="Q935" i="5"/>
  <c r="Q913" i="5"/>
  <c r="N906" i="5"/>
  <c r="Q888" i="5"/>
  <c r="Q867" i="5"/>
  <c r="Q822" i="5"/>
  <c r="Q801" i="5"/>
  <c r="Q849" i="5"/>
  <c r="R841" i="5"/>
  <c r="R816" i="5"/>
  <c r="R658" i="5"/>
  <c r="Q784" i="5"/>
  <c r="Q763" i="5"/>
  <c r="Q681" i="5"/>
  <c r="Q743" i="5"/>
  <c r="Q717" i="5"/>
  <c r="Q699" i="5"/>
  <c r="R695" i="5"/>
  <c r="Q660" i="5"/>
  <c r="Q640" i="5"/>
  <c r="L561" i="5"/>
  <c r="M561" i="5"/>
  <c r="N563" i="5"/>
  <c r="N562" i="5"/>
  <c r="O563" i="5"/>
  <c r="P563" i="5"/>
  <c r="Q563" i="5"/>
  <c r="R564" i="5"/>
  <c r="R565" i="5"/>
  <c r="R566" i="5"/>
  <c r="O567" i="5"/>
  <c r="P567" i="5"/>
  <c r="Q567" i="5"/>
  <c r="R568" i="5"/>
  <c r="N570" i="5"/>
  <c r="O570" i="5"/>
  <c r="P570" i="5"/>
  <c r="Q570" i="5"/>
  <c r="R571" i="5"/>
  <c r="R572" i="5"/>
  <c r="R573" i="5"/>
  <c r="N574" i="5"/>
  <c r="O574" i="5"/>
  <c r="P574" i="5"/>
  <c r="Q574" i="5"/>
  <c r="R575" i="5"/>
  <c r="N576" i="5"/>
  <c r="O576" i="5"/>
  <c r="P576" i="5"/>
  <c r="Q576" i="5"/>
  <c r="R577" i="5"/>
  <c r="R578" i="5"/>
  <c r="R579" i="5"/>
  <c r="N580" i="5"/>
  <c r="O580" i="5"/>
  <c r="P580" i="5"/>
  <c r="Q580" i="5"/>
  <c r="R581" i="5"/>
  <c r="N582" i="5"/>
  <c r="O582" i="5"/>
  <c r="P582" i="5"/>
  <c r="Q582" i="5"/>
  <c r="R583" i="5"/>
  <c r="R584" i="5"/>
  <c r="R585" i="5"/>
  <c r="N587" i="5"/>
  <c r="O587" i="5"/>
  <c r="P587" i="5"/>
  <c r="Q587" i="5"/>
  <c r="R588" i="5"/>
  <c r="R589" i="5"/>
  <c r="R590" i="5"/>
  <c r="R591" i="5"/>
  <c r="N592" i="5"/>
  <c r="O592" i="5"/>
  <c r="P592" i="5"/>
  <c r="Q592" i="5"/>
  <c r="R593" i="5"/>
  <c r="R594" i="5"/>
  <c r="N595" i="5"/>
  <c r="O595" i="5"/>
  <c r="P595" i="5"/>
  <c r="Q595" i="5"/>
  <c r="R596" i="5"/>
  <c r="N597" i="5"/>
  <c r="O597" i="5"/>
  <c r="P597" i="5"/>
  <c r="Q597" i="5"/>
  <c r="R598" i="5"/>
  <c r="R599" i="5"/>
  <c r="N600" i="5"/>
  <c r="O600" i="5"/>
  <c r="P600" i="5"/>
  <c r="Q600" i="5"/>
  <c r="R601" i="5"/>
  <c r="N602" i="5"/>
  <c r="O602" i="5"/>
  <c r="P602" i="5"/>
  <c r="Q602" i="5"/>
  <c r="R603" i="5"/>
  <c r="N605" i="5"/>
  <c r="O605" i="5"/>
  <c r="P605" i="5"/>
  <c r="Q605" i="5"/>
  <c r="R606" i="5"/>
  <c r="R607" i="5"/>
  <c r="R608" i="5"/>
  <c r="R609" i="5"/>
  <c r="N610" i="5"/>
  <c r="O610" i="5"/>
  <c r="P610" i="5"/>
  <c r="Q610" i="5"/>
  <c r="R611" i="5"/>
  <c r="N612" i="5"/>
  <c r="O612" i="5"/>
  <c r="P612" i="5"/>
  <c r="Q612" i="5"/>
  <c r="R613" i="5"/>
  <c r="N614" i="5"/>
  <c r="O614" i="5"/>
  <c r="P614" i="5"/>
  <c r="Q614" i="5"/>
  <c r="R615" i="5"/>
  <c r="R616" i="5"/>
  <c r="N617" i="5"/>
  <c r="O617" i="5"/>
  <c r="P617" i="5"/>
  <c r="Q617" i="5"/>
  <c r="R618" i="5"/>
  <c r="N619" i="5"/>
  <c r="O619" i="5"/>
  <c r="P619" i="5"/>
  <c r="Q619" i="5"/>
  <c r="R620" i="5"/>
  <c r="N622" i="5"/>
  <c r="O622" i="5"/>
  <c r="P622" i="5"/>
  <c r="Q622" i="5"/>
  <c r="R623" i="5"/>
  <c r="R624" i="5"/>
  <c r="R625" i="5"/>
  <c r="R626" i="5"/>
  <c r="N627" i="5"/>
  <c r="O627" i="5"/>
  <c r="P627" i="5"/>
  <c r="Q627" i="5"/>
  <c r="R628" i="5"/>
  <c r="R629" i="5"/>
  <c r="N630" i="5"/>
  <c r="O630" i="5"/>
  <c r="P630" i="5"/>
  <c r="Q630" i="5"/>
  <c r="R631" i="5"/>
  <c r="R632" i="5"/>
  <c r="N633" i="5"/>
  <c r="O633" i="5"/>
  <c r="P633" i="5"/>
  <c r="Q633" i="5"/>
  <c r="R634" i="5"/>
  <c r="R635" i="5"/>
  <c r="N636" i="5"/>
  <c r="O636" i="5"/>
  <c r="P636" i="5"/>
  <c r="Q636" i="5"/>
  <c r="R637" i="5"/>
  <c r="N638" i="5"/>
  <c r="O638" i="5"/>
  <c r="P638" i="5"/>
  <c r="Q638" i="5"/>
  <c r="R639" i="5"/>
  <c r="N641" i="5"/>
  <c r="O641" i="5"/>
  <c r="P641" i="5"/>
  <c r="R642" i="5"/>
  <c r="R643" i="5"/>
  <c r="R644" i="5"/>
  <c r="R645" i="5"/>
  <c r="N646" i="5"/>
  <c r="O646" i="5"/>
  <c r="P646" i="5"/>
  <c r="R647" i="5"/>
  <c r="R648" i="5"/>
  <c r="N649" i="5"/>
  <c r="O649" i="5"/>
  <c r="P649" i="5"/>
  <c r="R650" i="5"/>
  <c r="R651" i="5"/>
  <c r="N652" i="5"/>
  <c r="R652" i="5"/>
  <c r="R653" i="5"/>
  <c r="O654" i="5"/>
  <c r="R654" i="5"/>
  <c r="R655" i="5"/>
  <c r="N656" i="5"/>
  <c r="R656" i="5"/>
  <c r="R657" i="5"/>
  <c r="N661" i="5"/>
  <c r="O661" i="5"/>
  <c r="O660" i="5"/>
  <c r="P661" i="5"/>
  <c r="R662" i="5"/>
  <c r="R663" i="5"/>
  <c r="R664" i="5"/>
  <c r="R665" i="5"/>
  <c r="N666" i="5"/>
  <c r="R667" i="5"/>
  <c r="R668" i="5"/>
  <c r="R669" i="5"/>
  <c r="R671" i="5"/>
  <c r="N672" i="5"/>
  <c r="R672" i="5"/>
  <c r="R673" i="5"/>
  <c r="R674" i="5"/>
  <c r="N675" i="5"/>
  <c r="R675" i="5"/>
  <c r="R676" i="5"/>
  <c r="P677" i="5"/>
  <c r="R677" i="5"/>
  <c r="R678" i="5"/>
  <c r="N679" i="5"/>
  <c r="R679" i="5"/>
  <c r="R680" i="5"/>
  <c r="N682" i="5"/>
  <c r="O682" i="5"/>
  <c r="P682" i="5"/>
  <c r="R683" i="5"/>
  <c r="R684" i="5"/>
  <c r="R685" i="5"/>
  <c r="R686" i="5"/>
  <c r="R687" i="5"/>
  <c r="R689" i="5"/>
  <c r="N690" i="5"/>
  <c r="O690" i="5"/>
  <c r="P690" i="5"/>
  <c r="R691" i="5"/>
  <c r="N692" i="5"/>
  <c r="O692" i="5"/>
  <c r="P692" i="5"/>
  <c r="R693" i="5"/>
  <c r="R694" i="5"/>
  <c r="N697" i="5"/>
  <c r="R697" i="5"/>
  <c r="R698" i="5"/>
  <c r="N700" i="5"/>
  <c r="O700" i="5"/>
  <c r="P700" i="5"/>
  <c r="R701" i="5"/>
  <c r="R702" i="5"/>
  <c r="R703" i="5"/>
  <c r="R704" i="5"/>
  <c r="R706" i="5"/>
  <c r="R707" i="5"/>
  <c r="R709" i="5"/>
  <c r="N710" i="5"/>
  <c r="O710" i="5"/>
  <c r="P710" i="5"/>
  <c r="R711" i="5"/>
  <c r="R712" i="5"/>
  <c r="P713" i="5"/>
  <c r="R713" i="5"/>
  <c r="R714" i="5"/>
  <c r="N715" i="5"/>
  <c r="R715" i="5"/>
  <c r="R716" i="5"/>
  <c r="N718" i="5"/>
  <c r="O718" i="5"/>
  <c r="P718" i="5"/>
  <c r="R719" i="5"/>
  <c r="R720" i="5"/>
  <c r="R721" i="5"/>
  <c r="R722" i="5"/>
  <c r="N723" i="5"/>
  <c r="O723" i="5"/>
  <c r="P723" i="5"/>
  <c r="R724" i="5"/>
  <c r="R725" i="5"/>
  <c r="N726" i="5"/>
  <c r="O726" i="5"/>
  <c r="P726" i="5"/>
  <c r="R727" i="5"/>
  <c r="R728" i="5"/>
  <c r="N729" i="5"/>
  <c r="O729" i="5"/>
  <c r="P729" i="5"/>
  <c r="R730" i="5"/>
  <c r="R731" i="5"/>
  <c r="N732" i="5"/>
  <c r="R732" i="5"/>
  <c r="R733" i="5"/>
  <c r="R734" i="5"/>
  <c r="R735" i="5"/>
  <c r="N736" i="5"/>
  <c r="O736" i="5"/>
  <c r="P736" i="5"/>
  <c r="R737" i="5"/>
  <c r="R738" i="5"/>
  <c r="R739" i="5"/>
  <c r="R740" i="5"/>
  <c r="N741" i="5"/>
  <c r="R741" i="5"/>
  <c r="R742" i="5"/>
  <c r="N744" i="5"/>
  <c r="R744" i="5"/>
  <c r="R745" i="5"/>
  <c r="R746" i="5"/>
  <c r="R747" i="5"/>
  <c r="R748" i="5"/>
  <c r="N749" i="5"/>
  <c r="R749" i="5"/>
  <c r="R750" i="5"/>
  <c r="R751" i="5"/>
  <c r="N752" i="5"/>
  <c r="R752" i="5"/>
  <c r="R753" i="5"/>
  <c r="N754" i="5"/>
  <c r="O754" i="5"/>
  <c r="P754" i="5"/>
  <c r="R755" i="5"/>
  <c r="R756" i="5"/>
  <c r="N757" i="5"/>
  <c r="R757" i="5"/>
  <c r="R758" i="5"/>
  <c r="O759" i="5"/>
  <c r="R759" i="5"/>
  <c r="R760" i="5"/>
  <c r="N761" i="5"/>
  <c r="R761" i="5"/>
  <c r="R762" i="5"/>
  <c r="N764" i="5"/>
  <c r="O764" i="5"/>
  <c r="R765" i="5"/>
  <c r="R766" i="5"/>
  <c r="R767" i="5"/>
  <c r="N768" i="5"/>
  <c r="O768" i="5"/>
  <c r="R769" i="5"/>
  <c r="R770" i="5"/>
  <c r="R772" i="5"/>
  <c r="N773" i="5"/>
  <c r="O773" i="5"/>
  <c r="R774" i="5"/>
  <c r="R775" i="5"/>
  <c r="N776" i="5"/>
  <c r="R776" i="5"/>
  <c r="R777" i="5"/>
  <c r="O778" i="5"/>
  <c r="R778" i="5"/>
  <c r="R779" i="5"/>
  <c r="N780" i="5"/>
  <c r="R780" i="5"/>
  <c r="R781" i="5"/>
  <c r="N782" i="5"/>
  <c r="R782" i="5"/>
  <c r="R783" i="5"/>
  <c r="N785" i="5"/>
  <c r="R785" i="5"/>
  <c r="R786" i="5"/>
  <c r="R787" i="5"/>
  <c r="R788" i="5"/>
  <c r="R789" i="5"/>
  <c r="R791" i="5"/>
  <c r="N792" i="5"/>
  <c r="O792" i="5"/>
  <c r="P792" i="5"/>
  <c r="R793" i="5"/>
  <c r="N794" i="5"/>
  <c r="O794" i="5"/>
  <c r="P794" i="5"/>
  <c r="R795" i="5"/>
  <c r="R796" i="5"/>
  <c r="N797" i="5"/>
  <c r="R797" i="5"/>
  <c r="R798" i="5"/>
  <c r="N799" i="5"/>
  <c r="R799" i="5"/>
  <c r="R800" i="5"/>
  <c r="N802" i="5"/>
  <c r="O802" i="5"/>
  <c r="P802" i="5"/>
  <c r="R803" i="5"/>
  <c r="R804" i="5"/>
  <c r="R805" i="5"/>
  <c r="R806" i="5"/>
  <c r="N807" i="5"/>
  <c r="O807" i="5"/>
  <c r="P807" i="5"/>
  <c r="R808" i="5"/>
  <c r="N809" i="5"/>
  <c r="O809" i="5"/>
  <c r="P809" i="5"/>
  <c r="R810" i="5"/>
  <c r="N811" i="5"/>
  <c r="O811" i="5"/>
  <c r="P811" i="5"/>
  <c r="R812" i="5"/>
  <c r="R813" i="5"/>
  <c r="N814" i="5"/>
  <c r="R814" i="5"/>
  <c r="R815" i="5"/>
  <c r="N818" i="5"/>
  <c r="R818" i="5"/>
  <c r="R819" i="5"/>
  <c r="N820" i="5"/>
  <c r="R820" i="5"/>
  <c r="R821" i="5"/>
  <c r="N823" i="5"/>
  <c r="O823" i="5"/>
  <c r="P823" i="5"/>
  <c r="R824" i="5"/>
  <c r="R825" i="5"/>
  <c r="R826" i="5"/>
  <c r="R827" i="5"/>
  <c r="N828" i="5"/>
  <c r="O828" i="5"/>
  <c r="P828" i="5"/>
  <c r="R829" i="5"/>
  <c r="R830" i="5"/>
  <c r="N831" i="5"/>
  <c r="O831" i="5"/>
  <c r="P831" i="5"/>
  <c r="R832" i="5"/>
  <c r="R833" i="5"/>
  <c r="N834" i="5"/>
  <c r="O834" i="5"/>
  <c r="P834" i="5"/>
  <c r="R835" i="5"/>
  <c r="R836" i="5"/>
  <c r="N837" i="5"/>
  <c r="R837" i="5"/>
  <c r="R838" i="5"/>
  <c r="R839" i="5"/>
  <c r="R840" i="5"/>
  <c r="N843" i="5"/>
  <c r="R843" i="5"/>
  <c r="R844" i="5"/>
  <c r="R845" i="5"/>
  <c r="N846" i="5"/>
  <c r="R846" i="5"/>
  <c r="R847" i="5"/>
  <c r="N850" i="5"/>
  <c r="O850" i="5"/>
  <c r="P850" i="5"/>
  <c r="R851" i="5"/>
  <c r="R852" i="5"/>
  <c r="R853" i="5"/>
  <c r="R854" i="5"/>
  <c r="N855" i="5"/>
  <c r="O855" i="5"/>
  <c r="P855" i="5"/>
  <c r="R856" i="5"/>
  <c r="N857" i="5"/>
  <c r="O857" i="5"/>
  <c r="P857" i="5"/>
  <c r="R858" i="5"/>
  <c r="N859" i="5"/>
  <c r="O859" i="5"/>
  <c r="P859" i="5"/>
  <c r="R860" i="5"/>
  <c r="R861" i="5"/>
  <c r="R864" i="5"/>
  <c r="N865" i="5"/>
  <c r="R865" i="5"/>
  <c r="R866" i="5"/>
  <c r="O868" i="5"/>
  <c r="P868" i="5"/>
  <c r="R869" i="5"/>
  <c r="R870" i="5"/>
  <c r="R871" i="5"/>
  <c r="N872" i="5"/>
  <c r="O872" i="5"/>
  <c r="P872" i="5"/>
  <c r="R873" i="5"/>
  <c r="N874" i="5"/>
  <c r="O874" i="5"/>
  <c r="P874" i="5"/>
  <c r="R875" i="5"/>
  <c r="R876" i="5"/>
  <c r="R877" i="5"/>
  <c r="R878" i="5"/>
  <c r="N879" i="5"/>
  <c r="O879" i="5"/>
  <c r="P879" i="5"/>
  <c r="R880" i="5"/>
  <c r="R881" i="5"/>
  <c r="R882" i="5"/>
  <c r="N883" i="5"/>
  <c r="R883" i="5"/>
  <c r="R884" i="5"/>
  <c r="N886" i="5"/>
  <c r="N885" i="5"/>
  <c r="O886" i="5"/>
  <c r="O885" i="5"/>
  <c r="P886" i="5"/>
  <c r="P885" i="5"/>
  <c r="R887" i="5"/>
  <c r="N889" i="5"/>
  <c r="O889" i="5"/>
  <c r="P889" i="5"/>
  <c r="P888" i="5"/>
  <c r="R890" i="5"/>
  <c r="R891" i="5"/>
  <c r="R892" i="5"/>
  <c r="N893" i="5"/>
  <c r="O893" i="5"/>
  <c r="R894" i="5"/>
  <c r="N898" i="5"/>
  <c r="O898" i="5"/>
  <c r="P898" i="5"/>
  <c r="R899" i="5"/>
  <c r="R900" i="5"/>
  <c r="R901" i="5"/>
  <c r="N902" i="5"/>
  <c r="O902" i="5"/>
  <c r="P902" i="5"/>
  <c r="R903" i="5"/>
  <c r="O904" i="5"/>
  <c r="R904" i="5"/>
  <c r="R905" i="5"/>
  <c r="O907" i="5"/>
  <c r="P907" i="5"/>
  <c r="P906" i="5"/>
  <c r="R908" i="5"/>
  <c r="R909" i="5"/>
  <c r="R910" i="5"/>
  <c r="O911" i="5"/>
  <c r="R911" i="5"/>
  <c r="R912" i="5"/>
  <c r="N914" i="5"/>
  <c r="O914" i="5"/>
  <c r="P914" i="5"/>
  <c r="R915" i="5"/>
  <c r="R916" i="5"/>
  <c r="R917" i="5"/>
  <c r="N918" i="5"/>
  <c r="O918" i="5"/>
  <c r="P918" i="5"/>
  <c r="R919" i="5"/>
  <c r="R920" i="5"/>
  <c r="R921" i="5"/>
  <c r="R922" i="5"/>
  <c r="N923" i="5"/>
  <c r="R924" i="5"/>
  <c r="R925" i="5"/>
  <c r="N926" i="5"/>
  <c r="R927" i="5"/>
  <c r="N928" i="5"/>
  <c r="O928" i="5"/>
  <c r="P928" i="5"/>
  <c r="R929" i="5"/>
  <c r="N930" i="5"/>
  <c r="O930" i="5"/>
  <c r="P930" i="5"/>
  <c r="R931" i="5"/>
  <c r="R932" i="5"/>
  <c r="N936" i="5"/>
  <c r="N935" i="5"/>
  <c r="O936" i="5"/>
  <c r="P936" i="5"/>
  <c r="P935" i="5"/>
  <c r="R937" i="5"/>
  <c r="R938" i="5"/>
  <c r="R939" i="5"/>
  <c r="R940" i="5"/>
  <c r="R941" i="5"/>
  <c r="N943" i="5"/>
  <c r="N942" i="5"/>
  <c r="O943" i="5"/>
  <c r="O942" i="5"/>
  <c r="P943" i="5"/>
  <c r="P942" i="5"/>
  <c r="R944" i="5"/>
  <c r="R945" i="5"/>
  <c r="R946" i="5"/>
  <c r="N948" i="5"/>
  <c r="O948" i="5"/>
  <c r="P948" i="5"/>
  <c r="P947" i="5"/>
  <c r="R949" i="5"/>
  <c r="R950" i="5"/>
  <c r="R951" i="5"/>
  <c r="O952" i="5"/>
  <c r="R952" i="5"/>
  <c r="R953" i="5"/>
  <c r="O954" i="5"/>
  <c r="R954" i="5"/>
  <c r="R955" i="5"/>
  <c r="N956" i="5"/>
  <c r="R956" i="5"/>
  <c r="R957" i="5"/>
  <c r="N958" i="5"/>
  <c r="O958" i="5"/>
  <c r="R959" i="5"/>
  <c r="N960" i="5"/>
  <c r="R961" i="5"/>
  <c r="N963" i="5"/>
  <c r="O963" i="5"/>
  <c r="P963" i="5"/>
  <c r="R964" i="5"/>
  <c r="R965" i="5"/>
  <c r="R966" i="5"/>
  <c r="N967" i="5"/>
  <c r="O967" i="5"/>
  <c r="R968" i="5"/>
  <c r="N969" i="5"/>
  <c r="O969" i="5"/>
  <c r="R970" i="5"/>
  <c r="P971" i="5"/>
  <c r="R971" i="5"/>
  <c r="R972" i="5"/>
  <c r="O974" i="5"/>
  <c r="R975" i="5"/>
  <c r="R976" i="5"/>
  <c r="R977" i="5"/>
  <c r="O978" i="5"/>
  <c r="R978" i="5"/>
  <c r="R979" i="5"/>
  <c r="O984" i="5"/>
  <c r="R984" i="5"/>
  <c r="R985" i="5"/>
  <c r="O986" i="5"/>
  <c r="R986" i="5"/>
  <c r="R987" i="5"/>
  <c r="R989" i="5"/>
  <c r="R990" i="5"/>
  <c r="P991" i="5"/>
  <c r="R991" i="5"/>
  <c r="R992" i="5"/>
  <c r="R995" i="5"/>
  <c r="N1002" i="5"/>
  <c r="R1003" i="5"/>
  <c r="R1004" i="5"/>
  <c r="R1005" i="5"/>
  <c r="N1006" i="5"/>
  <c r="R1006" i="5"/>
  <c r="R1007" i="5"/>
  <c r="R1009" i="5"/>
  <c r="N1010" i="5"/>
  <c r="R1011" i="5"/>
  <c r="N1012" i="5"/>
  <c r="O1012" i="5"/>
  <c r="P1012" i="5"/>
  <c r="R1013" i="5"/>
  <c r="R1014" i="5"/>
  <c r="R1015" i="5"/>
  <c r="N1016" i="5"/>
  <c r="O1016" i="5"/>
  <c r="P1016" i="5"/>
  <c r="P1001" i="5"/>
  <c r="O1001" i="5"/>
  <c r="N1001" i="5"/>
  <c r="O947" i="5"/>
  <c r="N947" i="5"/>
  <c r="O973" i="5"/>
  <c r="P973" i="5"/>
  <c r="P913" i="5"/>
  <c r="O913" i="5"/>
  <c r="R923" i="5"/>
  <c r="N913" i="5"/>
  <c r="P897" i="5"/>
  <c r="N897" i="5"/>
  <c r="O897" i="5"/>
  <c r="R974" i="5"/>
  <c r="O867" i="5"/>
  <c r="N867" i="5"/>
  <c r="P867" i="5"/>
  <c r="R914" i="5"/>
  <c r="R907" i="5"/>
  <c r="R855" i="5"/>
  <c r="R605" i="5"/>
  <c r="R874" i="5"/>
  <c r="R773" i="5"/>
  <c r="R1008" i="5"/>
  <c r="P801" i="5"/>
  <c r="O801" i="5"/>
  <c r="N801" i="5"/>
  <c r="O822" i="5"/>
  <c r="P822" i="5"/>
  <c r="N822" i="5"/>
  <c r="R811" i="5"/>
  <c r="R646" i="5"/>
  <c r="R969" i="5"/>
  <c r="R567" i="5"/>
  <c r="P962" i="5"/>
  <c r="R792" i="5"/>
  <c r="R574" i="5"/>
  <c r="R898" i="5"/>
  <c r="R622" i="5"/>
  <c r="R638" i="5"/>
  <c r="R988" i="5"/>
  <c r="R802" i="5"/>
  <c r="R612" i="5"/>
  <c r="R630" i="5"/>
  <c r="R834" i="5"/>
  <c r="R764" i="5"/>
  <c r="R1010" i="5"/>
  <c r="R809" i="5"/>
  <c r="R948" i="5"/>
  <c r="R963" i="5"/>
  <c r="R831" i="5"/>
  <c r="R872" i="5"/>
  <c r="R926" i="5"/>
  <c r="R936" i="5"/>
  <c r="R636" i="5"/>
  <c r="O962" i="5"/>
  <c r="N962" i="5"/>
  <c r="R886" i="5"/>
  <c r="R1016" i="5"/>
  <c r="R790" i="5"/>
  <c r="R967" i="5"/>
  <c r="R627" i="5"/>
  <c r="R862" i="5"/>
  <c r="R580" i="5"/>
  <c r="P660" i="5"/>
  <c r="R587" i="5"/>
  <c r="R893" i="5"/>
  <c r="R582" i="5"/>
  <c r="P681" i="5"/>
  <c r="R602" i="5"/>
  <c r="R595" i="5"/>
  <c r="R857" i="5"/>
  <c r="O681" i="5"/>
  <c r="R617" i="5"/>
  <c r="R828" i="5"/>
  <c r="R960" i="5"/>
  <c r="N681" i="5"/>
  <c r="R736" i="5"/>
  <c r="O717" i="5"/>
  <c r="R726" i="5"/>
  <c r="P717" i="5"/>
  <c r="R718" i="5"/>
  <c r="R692" i="5"/>
  <c r="R690" i="5"/>
  <c r="R710" i="5"/>
  <c r="R1002" i="5"/>
  <c r="R943" i="5"/>
  <c r="R902" i="5"/>
  <c r="R768" i="5"/>
  <c r="R682" i="5"/>
  <c r="R993" i="5"/>
  <c r="R619" i="5"/>
  <c r="O888" i="5"/>
  <c r="P763" i="5"/>
  <c r="N888" i="5"/>
  <c r="R794" i="5"/>
  <c r="R754" i="5"/>
  <c r="N621" i="5"/>
  <c r="R958" i="5"/>
  <c r="R928" i="5"/>
  <c r="R807" i="5"/>
  <c r="N640" i="5"/>
  <c r="R633" i="5"/>
  <c r="P699" i="5"/>
  <c r="P621" i="5"/>
  <c r="R600" i="5"/>
  <c r="R1012" i="5"/>
  <c r="N849" i="5"/>
  <c r="O621" i="5"/>
  <c r="R614" i="5"/>
  <c r="R723" i="5"/>
  <c r="O849" i="5"/>
  <c r="R879" i="5"/>
  <c r="R823" i="5"/>
  <c r="R729" i="5"/>
  <c r="R868" i="5"/>
  <c r="O640" i="5"/>
  <c r="R592" i="5"/>
  <c r="R666" i="5"/>
  <c r="N660" i="5"/>
  <c r="N604" i="5"/>
  <c r="R563" i="5"/>
  <c r="P743" i="5"/>
  <c r="Q586" i="5"/>
  <c r="O562" i="5"/>
  <c r="R942" i="5"/>
  <c r="R930" i="5"/>
  <c r="R918" i="5"/>
  <c r="R771" i="5"/>
  <c r="O743" i="5"/>
  <c r="R610" i="5"/>
  <c r="P586" i="5"/>
  <c r="O699" i="5"/>
  <c r="P604" i="5"/>
  <c r="R597" i="5"/>
  <c r="O935" i="5"/>
  <c r="R935" i="5"/>
  <c r="N717" i="5"/>
  <c r="Q562" i="5"/>
  <c r="O906" i="5"/>
  <c r="R906" i="5"/>
  <c r="O763" i="5"/>
  <c r="N743" i="5"/>
  <c r="O586" i="5"/>
  <c r="N763" i="5"/>
  <c r="N586" i="5"/>
  <c r="R570" i="5"/>
  <c r="N699" i="5"/>
  <c r="P784" i="5"/>
  <c r="R885" i="5"/>
  <c r="O784" i="5"/>
  <c r="Q621" i="5"/>
  <c r="R889" i="5"/>
  <c r="R859" i="5"/>
  <c r="R850" i="5"/>
  <c r="Q569" i="5"/>
  <c r="N569" i="5"/>
  <c r="N561" i="5"/>
  <c r="Q604" i="5"/>
  <c r="O604" i="5"/>
  <c r="N784" i="5"/>
  <c r="O569" i="5"/>
  <c r="P849" i="5"/>
  <c r="R700" i="5"/>
  <c r="R576" i="5"/>
  <c r="R661" i="5"/>
  <c r="P640" i="5"/>
  <c r="R649" i="5"/>
  <c r="R641" i="5"/>
  <c r="P569" i="5"/>
  <c r="P562" i="5"/>
  <c r="R1017" i="5"/>
  <c r="R1018" i="5"/>
  <c r="R1019" i="5"/>
  <c r="R1022" i="5"/>
  <c r="R1023" i="5"/>
  <c r="R1024" i="5"/>
  <c r="R1028" i="5"/>
  <c r="R1029" i="5"/>
  <c r="R1031" i="5"/>
  <c r="R1034" i="5"/>
  <c r="R1035" i="5"/>
  <c r="R1037" i="5"/>
  <c r="R1039" i="5"/>
  <c r="R1040" i="5"/>
  <c r="R1041" i="5"/>
  <c r="R1042" i="5"/>
  <c r="R1044" i="5"/>
  <c r="R1045" i="5"/>
  <c r="R1046" i="5"/>
  <c r="R1047" i="5"/>
  <c r="R1049" i="5"/>
  <c r="R1050" i="5"/>
  <c r="R1052" i="5"/>
  <c r="R1053" i="5"/>
  <c r="R1054" i="5"/>
  <c r="R1055" i="5"/>
  <c r="R1057" i="5"/>
  <c r="R1058" i="5"/>
  <c r="R1062" i="5"/>
  <c r="R1064" i="5"/>
  <c r="R1067" i="5"/>
  <c r="O561" i="5"/>
  <c r="Q561" i="5"/>
  <c r="P561" i="5"/>
  <c r="R888" i="5"/>
  <c r="R660" i="5"/>
  <c r="R743" i="5"/>
  <c r="R897" i="5"/>
  <c r="R973" i="5"/>
  <c r="R867" i="5"/>
  <c r="R962" i="5"/>
  <c r="R621" i="5"/>
  <c r="R784" i="5"/>
  <c r="R763" i="5"/>
  <c r="R604" i="5"/>
  <c r="R640" i="5"/>
  <c r="R699" i="5"/>
  <c r="R586" i="5"/>
  <c r="R849" i="5"/>
  <c r="R913" i="5"/>
  <c r="R822" i="5"/>
  <c r="R801" i="5"/>
  <c r="R681" i="5"/>
  <c r="R717" i="5"/>
  <c r="R947" i="5"/>
  <c r="R569" i="5"/>
  <c r="R562" i="5"/>
  <c r="P3127" i="5"/>
  <c r="Q3127" i="5"/>
  <c r="O3127" i="5"/>
  <c r="O3126" i="5"/>
  <c r="R3177" i="5"/>
  <c r="R3176" i="5"/>
  <c r="R3175" i="5"/>
  <c r="R3174" i="5"/>
  <c r="R3173" i="5"/>
  <c r="Q3172" i="5"/>
  <c r="Q3171" i="5"/>
  <c r="P3172" i="5"/>
  <c r="P3171" i="5"/>
  <c r="O3172" i="5"/>
  <c r="O3171" i="5"/>
  <c r="R3170" i="5"/>
  <c r="R3169" i="5"/>
  <c r="R3168" i="5"/>
  <c r="R3167" i="5"/>
  <c r="R3164" i="5"/>
  <c r="R3163" i="5"/>
  <c r="R3162" i="5"/>
  <c r="R3161" i="5"/>
  <c r="Q3166" i="5"/>
  <c r="P3166" i="5"/>
  <c r="P3165" i="5"/>
  <c r="O3166" i="5"/>
  <c r="O3165" i="5"/>
  <c r="Q3160" i="5"/>
  <c r="P3160" i="5"/>
  <c r="P3159" i="5"/>
  <c r="O3160" i="5"/>
  <c r="O3159" i="5"/>
  <c r="R3158" i="5"/>
  <c r="R3157" i="5"/>
  <c r="R3156" i="5"/>
  <c r="R3155" i="5"/>
  <c r="R3154" i="5"/>
  <c r="O3153" i="5"/>
  <c r="O3152" i="5"/>
  <c r="Q3153" i="5"/>
  <c r="P3153" i="5"/>
  <c r="P3152" i="5"/>
  <c r="R3151" i="5"/>
  <c r="R3150" i="5"/>
  <c r="R3149" i="5"/>
  <c r="R3148" i="5"/>
  <c r="Q3147" i="5"/>
  <c r="P3147" i="5"/>
  <c r="P3146" i="5"/>
  <c r="O3147" i="5"/>
  <c r="O3146" i="5"/>
  <c r="R3145" i="5"/>
  <c r="R3144" i="5"/>
  <c r="R3143" i="5"/>
  <c r="R3142" i="5"/>
  <c r="P3141" i="5"/>
  <c r="P3140" i="5"/>
  <c r="Q3141" i="5"/>
  <c r="Q3140" i="5"/>
  <c r="O3141" i="5"/>
  <c r="O3140" i="5"/>
  <c r="R3139" i="5"/>
  <c r="R3137" i="5"/>
  <c r="R3136" i="5"/>
  <c r="R3135" i="5"/>
  <c r="R3134" i="5"/>
  <c r="P3138" i="5"/>
  <c r="Q3138" i="5"/>
  <c r="O3138" i="5"/>
  <c r="P3133" i="5"/>
  <c r="Q3133" i="5"/>
  <c r="O3133" i="5"/>
  <c r="R3131" i="5"/>
  <c r="R3130" i="5"/>
  <c r="R3129" i="5"/>
  <c r="R3125" i="5"/>
  <c r="R3124" i="5"/>
  <c r="R3123" i="5"/>
  <c r="R3122" i="5"/>
  <c r="Q3121" i="5"/>
  <c r="Q3120" i="5"/>
  <c r="P3121" i="5"/>
  <c r="P3120" i="5"/>
  <c r="O3121" i="5"/>
  <c r="O3120" i="5"/>
  <c r="P3113" i="5"/>
  <c r="Q3113" i="5"/>
  <c r="O3113" i="5"/>
  <c r="Q3118" i="5"/>
  <c r="P3118" i="5"/>
  <c r="O3118" i="5"/>
  <c r="R3119" i="5"/>
  <c r="R3117" i="5"/>
  <c r="R3116" i="5"/>
  <c r="R3115" i="5"/>
  <c r="R3114" i="5"/>
  <c r="R3111" i="5"/>
  <c r="R3110" i="5"/>
  <c r="R3109" i="5"/>
  <c r="R3108" i="5"/>
  <c r="Q3107" i="5"/>
  <c r="P3107" i="5"/>
  <c r="P3106" i="5"/>
  <c r="O3107" i="5"/>
  <c r="O3106" i="5"/>
  <c r="R3105" i="5"/>
  <c r="R3104" i="5"/>
  <c r="R3103" i="5"/>
  <c r="R3102" i="5"/>
  <c r="Q3101" i="5"/>
  <c r="Q3100" i="5"/>
  <c r="O3101" i="5"/>
  <c r="O3100" i="5"/>
  <c r="P3101" i="5"/>
  <c r="P3100" i="5"/>
  <c r="R3099" i="5"/>
  <c r="R3098" i="5"/>
  <c r="R3097" i="5"/>
  <c r="R3096" i="5"/>
  <c r="Q3095" i="5"/>
  <c r="P3095" i="5"/>
  <c r="P3094" i="5"/>
  <c r="O3095" i="5"/>
  <c r="O3094" i="5"/>
  <c r="Q3089" i="5"/>
  <c r="Q3088" i="5"/>
  <c r="P3089" i="5"/>
  <c r="O3089" i="5"/>
  <c r="R3093" i="5"/>
  <c r="R3092" i="5"/>
  <c r="R3091" i="5"/>
  <c r="R3090" i="5"/>
  <c r="R3087" i="5"/>
  <c r="R3086" i="5"/>
  <c r="R3084" i="5"/>
  <c r="R3083" i="5"/>
  <c r="R3082" i="5"/>
  <c r="R3081" i="5"/>
  <c r="Q3085" i="5"/>
  <c r="P3085" i="5"/>
  <c r="O3085" i="5"/>
  <c r="Q3080" i="5"/>
  <c r="P3080" i="5"/>
  <c r="O3080" i="5"/>
  <c r="R3078" i="5"/>
  <c r="R3077" i="5"/>
  <c r="R3076" i="5"/>
  <c r="R3075" i="5"/>
  <c r="P3074" i="5"/>
  <c r="P3073" i="5"/>
  <c r="Q3074" i="5"/>
  <c r="Q3073" i="5"/>
  <c r="O3074" i="5"/>
  <c r="O3073" i="5"/>
  <c r="P3071" i="5"/>
  <c r="Q3071" i="5"/>
  <c r="O3071" i="5"/>
  <c r="O3066" i="5"/>
  <c r="Q3066" i="5"/>
  <c r="P3066" i="5"/>
  <c r="R3072" i="5"/>
  <c r="R3070" i="5"/>
  <c r="R3069" i="5"/>
  <c r="R3068" i="5"/>
  <c r="R3067" i="5"/>
  <c r="R3064" i="5"/>
  <c r="R3063" i="5"/>
  <c r="R3062" i="5"/>
  <c r="R3061" i="5"/>
  <c r="Q3060" i="5"/>
  <c r="P3060" i="5"/>
  <c r="P3059" i="5"/>
  <c r="O3060" i="5"/>
  <c r="O3059" i="5"/>
  <c r="R3058" i="5"/>
  <c r="R3057" i="5"/>
  <c r="R3056" i="5"/>
  <c r="R3055" i="5"/>
  <c r="R3052" i="5"/>
  <c r="R3051" i="5"/>
  <c r="R3050" i="5"/>
  <c r="R3049" i="5"/>
  <c r="R3048" i="5"/>
  <c r="Q3054" i="5"/>
  <c r="Q3053" i="5"/>
  <c r="P3054" i="5"/>
  <c r="O3054" i="5"/>
  <c r="O3053" i="5"/>
  <c r="Q3047" i="5"/>
  <c r="P3047" i="5"/>
  <c r="P3046" i="5"/>
  <c r="O3047" i="5"/>
  <c r="O3046" i="5"/>
  <c r="R3045" i="5"/>
  <c r="R3044" i="5"/>
  <c r="R3043" i="5"/>
  <c r="R3042" i="5"/>
  <c r="R3041" i="5"/>
  <c r="Q3040" i="5"/>
  <c r="P3040" i="5"/>
  <c r="O3040" i="5"/>
  <c r="R3038" i="5"/>
  <c r="R3037" i="5"/>
  <c r="R3036" i="5"/>
  <c r="R3035" i="5"/>
  <c r="P3034" i="5"/>
  <c r="P3033" i="5"/>
  <c r="Q3034" i="5"/>
  <c r="Q3033" i="5"/>
  <c r="O3034" i="5"/>
  <c r="O3033" i="5"/>
  <c r="R3032" i="5"/>
  <c r="R3031" i="5"/>
  <c r="R3030" i="5"/>
  <c r="R3029" i="5"/>
  <c r="O3028" i="5"/>
  <c r="O3027" i="5"/>
  <c r="Q3028" i="5"/>
  <c r="Q3027" i="5"/>
  <c r="P3028" i="5"/>
  <c r="P3027" i="5"/>
  <c r="R3026" i="5"/>
  <c r="R3025" i="5"/>
  <c r="R3024" i="5"/>
  <c r="R3023" i="5"/>
  <c r="Q3022" i="5"/>
  <c r="P3022" i="5"/>
  <c r="P3021" i="5"/>
  <c r="O3022" i="5"/>
  <c r="O3021" i="5"/>
  <c r="Q3016" i="5"/>
  <c r="P3016" i="5"/>
  <c r="P3015" i="5"/>
  <c r="O3016" i="5"/>
  <c r="O3015" i="5"/>
  <c r="R3020" i="5"/>
  <c r="R3019" i="5"/>
  <c r="R3018" i="5"/>
  <c r="R3017" i="5"/>
  <c r="R3014" i="5"/>
  <c r="R3013" i="5"/>
  <c r="R3012" i="5"/>
  <c r="R3011" i="5"/>
  <c r="Q3010" i="5"/>
  <c r="P3010" i="5"/>
  <c r="P3009" i="5"/>
  <c r="O3010" i="5"/>
  <c r="O3009" i="5"/>
  <c r="R3008" i="5"/>
  <c r="R3007" i="5"/>
  <c r="R3006" i="5"/>
  <c r="R3005" i="5"/>
  <c r="Q2998" i="5"/>
  <c r="Q2997" i="5"/>
  <c r="R3002" i="5"/>
  <c r="Q3004" i="5"/>
  <c r="P3004" i="5"/>
  <c r="P3003" i="5"/>
  <c r="O3004" i="5"/>
  <c r="O3003" i="5"/>
  <c r="R3001" i="5"/>
  <c r="R3000" i="5"/>
  <c r="R2999" i="5"/>
  <c r="O2998" i="5"/>
  <c r="O2997" i="5"/>
  <c r="R2996" i="5"/>
  <c r="R2995" i="5"/>
  <c r="R2994" i="5"/>
  <c r="R2993" i="5"/>
  <c r="Q2992" i="5"/>
  <c r="P2992" i="5"/>
  <c r="P2991" i="5"/>
  <c r="O2992" i="5"/>
  <c r="O2991" i="5"/>
  <c r="O2986" i="5"/>
  <c r="O2985" i="5"/>
  <c r="P2986" i="5"/>
  <c r="P2985" i="5"/>
  <c r="Q2986" i="5"/>
  <c r="R2990" i="5"/>
  <c r="R2989" i="5"/>
  <c r="R2988" i="5"/>
  <c r="R2987" i="5"/>
  <c r="R2976" i="5"/>
  <c r="R2975" i="5"/>
  <c r="R2974" i="5"/>
  <c r="R2973" i="5"/>
  <c r="P2980" i="5"/>
  <c r="P2979" i="5"/>
  <c r="Q2980" i="5"/>
  <c r="Q2979" i="5"/>
  <c r="O2980" i="5"/>
  <c r="O2979" i="5"/>
  <c r="R2978" i="5"/>
  <c r="Q2977" i="5"/>
  <c r="P2977" i="5"/>
  <c r="O2977" i="5"/>
  <c r="Q2972" i="5"/>
  <c r="P2972" i="5"/>
  <c r="O2972" i="5"/>
  <c r="R2946" i="5"/>
  <c r="R2970" i="5"/>
  <c r="R2969" i="5"/>
  <c r="R2968" i="5"/>
  <c r="R2967" i="5"/>
  <c r="P2966" i="5"/>
  <c r="P2965" i="5"/>
  <c r="Q2966" i="5"/>
  <c r="Q2965" i="5"/>
  <c r="O2966" i="5"/>
  <c r="O2965" i="5"/>
  <c r="R2964" i="5"/>
  <c r="R2963" i="5"/>
  <c r="R2962" i="5"/>
  <c r="R2961" i="5"/>
  <c r="Q2960" i="5"/>
  <c r="P2960" i="5"/>
  <c r="P2959" i="5"/>
  <c r="O2960" i="5"/>
  <c r="O2959" i="5"/>
  <c r="R2958" i="5"/>
  <c r="R2957" i="5"/>
  <c r="R2956" i="5"/>
  <c r="R2955" i="5"/>
  <c r="P2954" i="5"/>
  <c r="P2953" i="5"/>
  <c r="Q2954" i="5"/>
  <c r="O2954" i="5"/>
  <c r="O2953" i="5"/>
  <c r="R2952" i="5"/>
  <c r="R2951" i="5"/>
  <c r="R2950" i="5"/>
  <c r="R2949" i="5"/>
  <c r="Q2948" i="5"/>
  <c r="P2948" i="5"/>
  <c r="P2947" i="5"/>
  <c r="O2948" i="5"/>
  <c r="O2947" i="5"/>
  <c r="R2944" i="5"/>
  <c r="R2943" i="5"/>
  <c r="R2940" i="5"/>
  <c r="P2942" i="5"/>
  <c r="Q2942" i="5"/>
  <c r="O2942" i="5"/>
  <c r="P2945" i="5"/>
  <c r="Q2945" i="5"/>
  <c r="O2945" i="5"/>
  <c r="Q2939" i="5"/>
  <c r="Q2938" i="5"/>
  <c r="P2939" i="5"/>
  <c r="P2938" i="5"/>
  <c r="O2939" i="5"/>
  <c r="O2938" i="5"/>
  <c r="R2937" i="5"/>
  <c r="R2936" i="5"/>
  <c r="R2935" i="5"/>
  <c r="R2934" i="5"/>
  <c r="Q2933" i="5"/>
  <c r="Q2932" i="5"/>
  <c r="P2933" i="5"/>
  <c r="P2932" i="5"/>
  <c r="O2933" i="5"/>
  <c r="O2932" i="5"/>
  <c r="R2931" i="5"/>
  <c r="R2929" i="5"/>
  <c r="R2928" i="5"/>
  <c r="R2927" i="5"/>
  <c r="R2926" i="5"/>
  <c r="P2930" i="5"/>
  <c r="Q2930" i="5"/>
  <c r="O2930" i="5"/>
  <c r="P2925" i="5"/>
  <c r="Q2925" i="5"/>
  <c r="O2925" i="5"/>
  <c r="R2923" i="5"/>
  <c r="R2922" i="5"/>
  <c r="R2921" i="5"/>
  <c r="R2920" i="5"/>
  <c r="P2919" i="5"/>
  <c r="P2918" i="5"/>
  <c r="Q2919" i="5"/>
  <c r="O2919" i="5"/>
  <c r="O2918" i="5"/>
  <c r="R2917" i="5"/>
  <c r="R2915" i="5"/>
  <c r="R2914" i="5"/>
  <c r="R2913" i="5"/>
  <c r="R2912" i="5"/>
  <c r="Q2916" i="5"/>
  <c r="P2916" i="5"/>
  <c r="O2916" i="5"/>
  <c r="P2911" i="5"/>
  <c r="Q2911" i="5"/>
  <c r="O2911" i="5"/>
  <c r="R2909" i="5"/>
  <c r="R2907" i="5"/>
  <c r="R2906" i="5"/>
  <c r="R2905" i="5"/>
  <c r="R2904" i="5"/>
  <c r="Q2908" i="5"/>
  <c r="P2908" i="5"/>
  <c r="O2908" i="5"/>
  <c r="Q2903" i="5"/>
  <c r="P2903" i="5"/>
  <c r="O2903" i="5"/>
  <c r="R561" i="5"/>
  <c r="R3166" i="5"/>
  <c r="R3172" i="5"/>
  <c r="R3171" i="5"/>
  <c r="R3147" i="5"/>
  <c r="R3160" i="5"/>
  <c r="Q3165" i="5"/>
  <c r="R3165" i="5"/>
  <c r="R3153" i="5"/>
  <c r="Q3159" i="5"/>
  <c r="R3159" i="5"/>
  <c r="R3140" i="5"/>
  <c r="Q3152" i="5"/>
  <c r="R3152" i="5"/>
  <c r="R3138" i="5"/>
  <c r="Q3146" i="5"/>
  <c r="R3146" i="5"/>
  <c r="Q3079" i="5"/>
  <c r="R3141" i="5"/>
  <c r="Q3132" i="5"/>
  <c r="Q3126" i="5"/>
  <c r="P3132" i="5"/>
  <c r="P3126" i="5"/>
  <c r="O3132" i="5"/>
  <c r="R3133" i="5"/>
  <c r="O3112" i="5"/>
  <c r="P3112" i="5"/>
  <c r="R3120" i="5"/>
  <c r="Q3112" i="5"/>
  <c r="R3121" i="5"/>
  <c r="R3118" i="5"/>
  <c r="R3107" i="5"/>
  <c r="R3113" i="5"/>
  <c r="Q3106" i="5"/>
  <c r="R3106" i="5"/>
  <c r="R3100" i="5"/>
  <c r="R3071" i="5"/>
  <c r="R3101" i="5"/>
  <c r="R3085" i="5"/>
  <c r="R3095" i="5"/>
  <c r="R3074" i="5"/>
  <c r="Q3094" i="5"/>
  <c r="R3094" i="5"/>
  <c r="R3080" i="5"/>
  <c r="P3065" i="5"/>
  <c r="Q3065" i="5"/>
  <c r="O3079" i="5"/>
  <c r="P3079" i="5"/>
  <c r="R3073" i="5"/>
  <c r="O3065" i="5"/>
  <c r="R3060" i="5"/>
  <c r="R3066" i="5"/>
  <c r="Q3059" i="5"/>
  <c r="R3059" i="5"/>
  <c r="R3047" i="5"/>
  <c r="R3040" i="5"/>
  <c r="R3054" i="5"/>
  <c r="P3053" i="5"/>
  <c r="R3053" i="5"/>
  <c r="Q3039" i="5"/>
  <c r="Q3046" i="5"/>
  <c r="R3046" i="5"/>
  <c r="R3033" i="5"/>
  <c r="R3034" i="5"/>
  <c r="R3027" i="5"/>
  <c r="R3028" i="5"/>
  <c r="R3022" i="5"/>
  <c r="Q3021" i="5"/>
  <c r="R3021" i="5"/>
  <c r="R2986" i="5"/>
  <c r="R3016" i="5"/>
  <c r="Q3015" i="5"/>
  <c r="R3015" i="5"/>
  <c r="R3010" i="5"/>
  <c r="Q3009" i="5"/>
  <c r="R3009" i="5"/>
  <c r="R3004" i="5"/>
  <c r="Q3003" i="5"/>
  <c r="R3003" i="5"/>
  <c r="P2998" i="5"/>
  <c r="P2997" i="5"/>
  <c r="R2997" i="5"/>
  <c r="R2972" i="5"/>
  <c r="R2992" i="5"/>
  <c r="Q2985" i="5"/>
  <c r="R2985" i="5"/>
  <c r="Q2991" i="5"/>
  <c r="R2991" i="5"/>
  <c r="R2979" i="5"/>
  <c r="R2980" i="5"/>
  <c r="R2977" i="5"/>
  <c r="O2971" i="5"/>
  <c r="P2971" i="5"/>
  <c r="R2945" i="5"/>
  <c r="Q2971" i="5"/>
  <c r="R2966" i="5"/>
  <c r="R2960" i="5"/>
  <c r="R2965" i="5"/>
  <c r="Q2959" i="5"/>
  <c r="R2959" i="5"/>
  <c r="R2954" i="5"/>
  <c r="R2948" i="5"/>
  <c r="Q2953" i="5"/>
  <c r="R2953" i="5"/>
  <c r="Q2947" i="5"/>
  <c r="R2947" i="5"/>
  <c r="R2938" i="5"/>
  <c r="R2942" i="5"/>
  <c r="R2939" i="5"/>
  <c r="Q2941" i="5"/>
  <c r="P2941" i="5"/>
  <c r="O2941" i="5"/>
  <c r="P2910" i="5"/>
  <c r="R2930" i="5"/>
  <c r="Q2924" i="5"/>
  <c r="R2932" i="5"/>
  <c r="R2933" i="5"/>
  <c r="R2916" i="5"/>
  <c r="R2919" i="5"/>
  <c r="Q2918" i="5"/>
  <c r="R2918" i="5"/>
  <c r="Q2902" i="5"/>
  <c r="Q2910" i="5"/>
  <c r="R2925" i="5"/>
  <c r="O2910" i="5"/>
  <c r="P2924" i="5"/>
  <c r="O2924" i="5"/>
  <c r="P2902" i="5"/>
  <c r="R2911" i="5"/>
  <c r="R2908" i="5"/>
  <c r="R2903" i="5"/>
  <c r="O2902" i="5"/>
  <c r="R2901" i="5"/>
  <c r="R2900" i="5"/>
  <c r="R2899" i="5"/>
  <c r="R2898" i="5"/>
  <c r="P2897" i="5"/>
  <c r="P2896" i="5"/>
  <c r="Q2897" i="5"/>
  <c r="Q2896" i="5"/>
  <c r="O2897" i="5"/>
  <c r="O2896" i="5"/>
  <c r="R3112" i="5"/>
  <c r="R3079" i="5"/>
  <c r="R3132" i="5"/>
  <c r="R3128" i="5"/>
  <c r="R3126" i="5"/>
  <c r="R3127" i="5"/>
  <c r="R3065" i="5"/>
  <c r="R2971" i="5"/>
  <c r="R2998" i="5"/>
  <c r="R2941" i="5"/>
  <c r="R2924" i="5"/>
  <c r="R2902" i="5"/>
  <c r="R2910" i="5"/>
  <c r="R2896" i="5"/>
  <c r="R2897" i="5"/>
  <c r="R2895" i="5"/>
  <c r="R2894" i="5"/>
  <c r="R2893" i="5"/>
  <c r="R2892" i="5"/>
  <c r="O2891" i="5"/>
  <c r="O2890" i="5"/>
  <c r="O2889" i="5"/>
  <c r="P2891" i="5"/>
  <c r="P2890" i="5"/>
  <c r="P2889" i="5"/>
  <c r="Q2891" i="5"/>
  <c r="Q2887" i="5"/>
  <c r="P2887" i="5"/>
  <c r="Q2882" i="5"/>
  <c r="P2882" i="5"/>
  <c r="R2888" i="5"/>
  <c r="R2886" i="5"/>
  <c r="R2885" i="5"/>
  <c r="R2884" i="5"/>
  <c r="R2883" i="5"/>
  <c r="O2887" i="5"/>
  <c r="O2882" i="5"/>
  <c r="O2874" i="5"/>
  <c r="R2880" i="5"/>
  <c r="R2878" i="5"/>
  <c r="R2877" i="5"/>
  <c r="R2876" i="5"/>
  <c r="R2875" i="5"/>
  <c r="R2872" i="5"/>
  <c r="P2879" i="5"/>
  <c r="Q2879" i="5"/>
  <c r="O2879" i="5"/>
  <c r="Q2874" i="5"/>
  <c r="P2874" i="5"/>
  <c r="P2865" i="5"/>
  <c r="Q2865" i="5"/>
  <c r="P2867" i="5"/>
  <c r="Q2867" i="5"/>
  <c r="P2869" i="5"/>
  <c r="Q2869" i="5"/>
  <c r="P2871" i="5"/>
  <c r="Q2871" i="5"/>
  <c r="R2870" i="5"/>
  <c r="R2868" i="5"/>
  <c r="R2866" i="5"/>
  <c r="O2865" i="5"/>
  <c r="O2871" i="5"/>
  <c r="O2869" i="5"/>
  <c r="O2867" i="5"/>
  <c r="N2864" i="5"/>
  <c r="N2863" i="5"/>
  <c r="O2881" i="5"/>
  <c r="R2891" i="5"/>
  <c r="R2879" i="5"/>
  <c r="Q2873" i="5"/>
  <c r="Q2881" i="5"/>
  <c r="P2881" i="5"/>
  <c r="O2873" i="5"/>
  <c r="R2882" i="5"/>
  <c r="P2873" i="5"/>
  <c r="R2869" i="5"/>
  <c r="R2887" i="5"/>
  <c r="R2871" i="5"/>
  <c r="Q2890" i="5"/>
  <c r="R2874" i="5"/>
  <c r="P2864" i="5"/>
  <c r="Q2864" i="5"/>
  <c r="O2864" i="5"/>
  <c r="R2867" i="5"/>
  <c r="R2865" i="5"/>
  <c r="R2152" i="5"/>
  <c r="R2150" i="5"/>
  <c r="R2148" i="5"/>
  <c r="R2147" i="5"/>
  <c r="R2146" i="5"/>
  <c r="R2145" i="5"/>
  <c r="P2144" i="5"/>
  <c r="P2093" i="5"/>
  <c r="Q2093" i="5"/>
  <c r="O2093" i="5"/>
  <c r="P2170" i="5"/>
  <c r="Q2170" i="5"/>
  <c r="O2170" i="5"/>
  <c r="O2160" i="5"/>
  <c r="R2177" i="5"/>
  <c r="R2176" i="5"/>
  <c r="R2174" i="5"/>
  <c r="R2173" i="5"/>
  <c r="R2172" i="5"/>
  <c r="R2171" i="5"/>
  <c r="Q2175" i="5"/>
  <c r="P2175" i="5"/>
  <c r="O2175" i="5"/>
  <c r="R2167" i="5"/>
  <c r="R2165" i="5"/>
  <c r="R2164" i="5"/>
  <c r="R2163" i="5"/>
  <c r="R2162" i="5"/>
  <c r="R2161" i="5"/>
  <c r="Q2160" i="5"/>
  <c r="P2160" i="5"/>
  <c r="Q2166" i="5"/>
  <c r="P2166" i="5"/>
  <c r="O2166" i="5"/>
  <c r="R2158" i="5"/>
  <c r="R2157" i="5"/>
  <c r="R2156" i="5"/>
  <c r="R2155" i="5"/>
  <c r="P2154" i="5"/>
  <c r="Q2154" i="5"/>
  <c r="Q2153" i="5"/>
  <c r="O2154" i="5"/>
  <c r="O2153" i="5"/>
  <c r="Q2151" i="5"/>
  <c r="P2151" i="5"/>
  <c r="Q2149" i="5"/>
  <c r="P2149" i="5"/>
  <c r="Q2144" i="5"/>
  <c r="O2151" i="5"/>
  <c r="O2149" i="5"/>
  <c r="O2144" i="5"/>
  <c r="R2142" i="5"/>
  <c r="R2141" i="5"/>
  <c r="R2140" i="5"/>
  <c r="Q2139" i="5"/>
  <c r="Q2138" i="5"/>
  <c r="P2139" i="5"/>
  <c r="P2138" i="5"/>
  <c r="O2139" i="5"/>
  <c r="R2132" i="5"/>
  <c r="R2131" i="5"/>
  <c r="R2130" i="5"/>
  <c r="R2129" i="5"/>
  <c r="R2137" i="5"/>
  <c r="R2136" i="5"/>
  <c r="R2135" i="5"/>
  <c r="Q2134" i="5"/>
  <c r="Q2133" i="5"/>
  <c r="P2134" i="5"/>
  <c r="P2133" i="5"/>
  <c r="O2134" i="5"/>
  <c r="O2133" i="5"/>
  <c r="Q2128" i="5"/>
  <c r="Q2127" i="5"/>
  <c r="P2128" i="5"/>
  <c r="P2127" i="5"/>
  <c r="O2128" i="5"/>
  <c r="R2126" i="5"/>
  <c r="Q2125" i="5"/>
  <c r="Q2124" i="5"/>
  <c r="P2125" i="5"/>
  <c r="P2124" i="5"/>
  <c r="O2125" i="5"/>
  <c r="O2124" i="5"/>
  <c r="O2122" i="5"/>
  <c r="O2121" i="5"/>
  <c r="R2123" i="5"/>
  <c r="R2122" i="5"/>
  <c r="Q2122" i="5"/>
  <c r="Q2121" i="5"/>
  <c r="P2122" i="5"/>
  <c r="P2121" i="5"/>
  <c r="R2120" i="5"/>
  <c r="R2119" i="5"/>
  <c r="R2118" i="5"/>
  <c r="Q2117" i="5"/>
  <c r="Q2116" i="5"/>
  <c r="P2117" i="5"/>
  <c r="P2116" i="5"/>
  <c r="O2117" i="5"/>
  <c r="R2115" i="5"/>
  <c r="R2114" i="5"/>
  <c r="R2113" i="5"/>
  <c r="O2112" i="5"/>
  <c r="O2111" i="5"/>
  <c r="Q2112" i="5"/>
  <c r="Q2111" i="5"/>
  <c r="P2112" i="5"/>
  <c r="P2111" i="5"/>
  <c r="R2110" i="5"/>
  <c r="R2109" i="5"/>
  <c r="R2108" i="5"/>
  <c r="Q2107" i="5"/>
  <c r="Q2106" i="5"/>
  <c r="P2107" i="5"/>
  <c r="P2106" i="5"/>
  <c r="O2107" i="5"/>
  <c r="R2105" i="5"/>
  <c r="R2104" i="5"/>
  <c r="R2103" i="5"/>
  <c r="P2102" i="5"/>
  <c r="P2101" i="5"/>
  <c r="Q2102" i="5"/>
  <c r="Q2101" i="5"/>
  <c r="O2102" i="5"/>
  <c r="O2101" i="5"/>
  <c r="R2100" i="5"/>
  <c r="R2099" i="5"/>
  <c r="R2098" i="5"/>
  <c r="P2097" i="5"/>
  <c r="P2096" i="5"/>
  <c r="Q2097" i="5"/>
  <c r="Q2096" i="5"/>
  <c r="O2097" i="5"/>
  <c r="O2096" i="5"/>
  <c r="O2092" i="5"/>
  <c r="R2095" i="5"/>
  <c r="R2094" i="5"/>
  <c r="R2091" i="5"/>
  <c r="R2090" i="5"/>
  <c r="R2089" i="5"/>
  <c r="Q2088" i="5"/>
  <c r="Q2087" i="5"/>
  <c r="P2088" i="5"/>
  <c r="P2087" i="5"/>
  <c r="O2088" i="5"/>
  <c r="R2085" i="5"/>
  <c r="R2084" i="5"/>
  <c r="R2083" i="5"/>
  <c r="P2082" i="5"/>
  <c r="P2081" i="5"/>
  <c r="Q2082" i="5"/>
  <c r="Q2081" i="5"/>
  <c r="O2082" i="5"/>
  <c r="R2086" i="5"/>
  <c r="R2080" i="5"/>
  <c r="R2079" i="5"/>
  <c r="Q2078" i="5"/>
  <c r="Q2077" i="5"/>
  <c r="P2078" i="5"/>
  <c r="P2077" i="5"/>
  <c r="O2078" i="5"/>
  <c r="O2074" i="5"/>
  <c r="O2073" i="5"/>
  <c r="R2076" i="5"/>
  <c r="R2075" i="5"/>
  <c r="Q2074" i="5"/>
  <c r="Q2073" i="5"/>
  <c r="P2074" i="5"/>
  <c r="P2073" i="5"/>
  <c r="P2070" i="5"/>
  <c r="P2069" i="5"/>
  <c r="Q2070" i="5"/>
  <c r="Q2069" i="5"/>
  <c r="O2070" i="5"/>
  <c r="O2069" i="5"/>
  <c r="R2072" i="5"/>
  <c r="R2071" i="5"/>
  <c r="P2066" i="5"/>
  <c r="P2065" i="5"/>
  <c r="Q2066" i="5"/>
  <c r="Q2065" i="5"/>
  <c r="R2068" i="5"/>
  <c r="R2067" i="5"/>
  <c r="O2066" i="5"/>
  <c r="O2065" i="5"/>
  <c r="R2064" i="5"/>
  <c r="R2063" i="5"/>
  <c r="Q2062" i="5"/>
  <c r="Q2061" i="5"/>
  <c r="P2062" i="5"/>
  <c r="P2061" i="5"/>
  <c r="O2062" i="5"/>
  <c r="O2061" i="5"/>
  <c r="R2060" i="5"/>
  <c r="R2059" i="5"/>
  <c r="R2058" i="5"/>
  <c r="Q2057" i="5"/>
  <c r="Q2056" i="5"/>
  <c r="P2057" i="5"/>
  <c r="P2056" i="5"/>
  <c r="O2057" i="5"/>
  <c r="O2056" i="5"/>
  <c r="R2055" i="5"/>
  <c r="R2054" i="5"/>
  <c r="R2053" i="5"/>
  <c r="P2052" i="5"/>
  <c r="P2051" i="5"/>
  <c r="Q2052" i="5"/>
  <c r="Q2051" i="5"/>
  <c r="O2052" i="5"/>
  <c r="O2047" i="5"/>
  <c r="O2046" i="5"/>
  <c r="Q2047" i="5"/>
  <c r="Q2046" i="5"/>
  <c r="P2047" i="5"/>
  <c r="P2046" i="5"/>
  <c r="R2050" i="5"/>
  <c r="R2049" i="5"/>
  <c r="R2048" i="5"/>
  <c r="R2045" i="5"/>
  <c r="P2044" i="5"/>
  <c r="Q2044" i="5"/>
  <c r="Q2043" i="5"/>
  <c r="O2044" i="5"/>
  <c r="O2043" i="5"/>
  <c r="R2042" i="5"/>
  <c r="Q2041" i="5"/>
  <c r="Q2040" i="5"/>
  <c r="P2041" i="5"/>
  <c r="P2040" i="5"/>
  <c r="O2041" i="5"/>
  <c r="O2040" i="5"/>
  <c r="R2039" i="5"/>
  <c r="R2038" i="5"/>
  <c r="P2037" i="5"/>
  <c r="P2036" i="5"/>
  <c r="Q2037" i="5"/>
  <c r="Q2036" i="5"/>
  <c r="O2037" i="5"/>
  <c r="O2036" i="5"/>
  <c r="R2035" i="5"/>
  <c r="R2034" i="5"/>
  <c r="Q2033" i="5"/>
  <c r="Q2032" i="5"/>
  <c r="P2033" i="5"/>
  <c r="P2032" i="5"/>
  <c r="O2033" i="5"/>
  <c r="R2029" i="5"/>
  <c r="R2030" i="5"/>
  <c r="R2031" i="5"/>
  <c r="P2028" i="5"/>
  <c r="P2027" i="5"/>
  <c r="Q2028" i="5"/>
  <c r="Q2027" i="5"/>
  <c r="O2028" i="5"/>
  <c r="O2027" i="5"/>
  <c r="O2023" i="5"/>
  <c r="O2022" i="5"/>
  <c r="R2026" i="5"/>
  <c r="R2025" i="5"/>
  <c r="R2024" i="5"/>
  <c r="Q2023" i="5"/>
  <c r="Q2022" i="5"/>
  <c r="P2023" i="5"/>
  <c r="P2022" i="5"/>
  <c r="R2021" i="5"/>
  <c r="R2020" i="5"/>
  <c r="R2019" i="5"/>
  <c r="R2016" i="5"/>
  <c r="R2015" i="5"/>
  <c r="R2014" i="5"/>
  <c r="Q2018" i="5"/>
  <c r="Q2017" i="5"/>
  <c r="P2018" i="5"/>
  <c r="P2017" i="5"/>
  <c r="O2018" i="5"/>
  <c r="O2013" i="5"/>
  <c r="O2012" i="5"/>
  <c r="Q2013" i="5"/>
  <c r="Q2012" i="5"/>
  <c r="P2013" i="5"/>
  <c r="P2012" i="5"/>
  <c r="R2873" i="5"/>
  <c r="R2881" i="5"/>
  <c r="R2864" i="5"/>
  <c r="R2890" i="5"/>
  <c r="Q2889" i="5"/>
  <c r="R2889" i="5"/>
  <c r="Q2143" i="5"/>
  <c r="P2143" i="5"/>
  <c r="R2144" i="5"/>
  <c r="O2143" i="5"/>
  <c r="R2143" i="5"/>
  <c r="R2052" i="5"/>
  <c r="R2170" i="5"/>
  <c r="P2092" i="5"/>
  <c r="R2175" i="5"/>
  <c r="R2070" i="5"/>
  <c r="O2159" i="5"/>
  <c r="R2139" i="5"/>
  <c r="R2151" i="5"/>
  <c r="P2159" i="5"/>
  <c r="Q2092" i="5"/>
  <c r="Q2169" i="5"/>
  <c r="Q2168" i="5"/>
  <c r="R2036" i="5"/>
  <c r="R2023" i="5"/>
  <c r="R2088" i="5"/>
  <c r="R2117" i="5"/>
  <c r="Q2159" i="5"/>
  <c r="R2149" i="5"/>
  <c r="R2121" i="5"/>
  <c r="R2166" i="5"/>
  <c r="R2133" i="5"/>
  <c r="R2134" i="5"/>
  <c r="O2169" i="5"/>
  <c r="O2168" i="5"/>
  <c r="P2169" i="5"/>
  <c r="R2160" i="5"/>
  <c r="R2128" i="5"/>
  <c r="R2078" i="5"/>
  <c r="R2107" i="5"/>
  <c r="R2154" i="5"/>
  <c r="P2153" i="5"/>
  <c r="R2153" i="5"/>
  <c r="O2127" i="5"/>
  <c r="R2127" i="5"/>
  <c r="O2106" i="5"/>
  <c r="R2106" i="5"/>
  <c r="O2116" i="5"/>
  <c r="R2116" i="5"/>
  <c r="O2138" i="5"/>
  <c r="R2124" i="5"/>
  <c r="R2125" i="5"/>
  <c r="R2102" i="5"/>
  <c r="R2112" i="5"/>
  <c r="O2077" i="5"/>
  <c r="R2077" i="5"/>
  <c r="O2087" i="5"/>
  <c r="R2087" i="5"/>
  <c r="R2101" i="5"/>
  <c r="R2046" i="5"/>
  <c r="R2069" i="5"/>
  <c r="R2097" i="5"/>
  <c r="R2096" i="5"/>
  <c r="R2093" i="5"/>
  <c r="O2051" i="5"/>
  <c r="R2051" i="5"/>
  <c r="R2061" i="5"/>
  <c r="R2056" i="5"/>
  <c r="R2028" i="5"/>
  <c r="R2047" i="5"/>
  <c r="R2066" i="5"/>
  <c r="R2057" i="5"/>
  <c r="R2082" i="5"/>
  <c r="O2081" i="5"/>
  <c r="R2081" i="5"/>
  <c r="R2073" i="5"/>
  <c r="R2074" i="5"/>
  <c r="R2065" i="5"/>
  <c r="R2062" i="5"/>
  <c r="R2044" i="5"/>
  <c r="P2043" i="5"/>
  <c r="R2043" i="5"/>
  <c r="R2040" i="5"/>
  <c r="R2037" i="5"/>
  <c r="R2033" i="5"/>
  <c r="R2041" i="5"/>
  <c r="R2027" i="5"/>
  <c r="O2032" i="5"/>
  <c r="R2032" i="5"/>
  <c r="R2022" i="5"/>
  <c r="R2013" i="5"/>
  <c r="R2012" i="5"/>
  <c r="R2018" i="5"/>
  <c r="O2017" i="5"/>
  <c r="R2017" i="5"/>
  <c r="Q2863" i="5"/>
  <c r="R2092" i="5"/>
  <c r="R2159" i="5"/>
  <c r="Q2011" i="5"/>
  <c r="O2011" i="5"/>
  <c r="P2168" i="5"/>
  <c r="P2011" i="5"/>
  <c r="R2169" i="5"/>
  <c r="R2011" i="5"/>
  <c r="R2168" i="5"/>
  <c r="R2010" i="5"/>
  <c r="R2009" i="5"/>
  <c r="R2008" i="5"/>
  <c r="R2007" i="5"/>
  <c r="R2005" i="5"/>
  <c r="R2003" i="5"/>
  <c r="R2001" i="5"/>
  <c r="R2000" i="5"/>
  <c r="R1998" i="5"/>
  <c r="R1996" i="5"/>
  <c r="R1995" i="5"/>
  <c r="R1993" i="5"/>
  <c r="R1992" i="5"/>
  <c r="R1991" i="5"/>
  <c r="R1990" i="5"/>
  <c r="R1988" i="5"/>
  <c r="R1986" i="5"/>
  <c r="R1985" i="5"/>
  <c r="R1984" i="5"/>
  <c r="R1983" i="5"/>
  <c r="R1980" i="5"/>
  <c r="R1978" i="5"/>
  <c r="R1976" i="5"/>
  <c r="R1975" i="5"/>
  <c r="R1974" i="5"/>
  <c r="R1971" i="5"/>
  <c r="R1969" i="5"/>
  <c r="R1967" i="5"/>
  <c r="R1966" i="5"/>
  <c r="R1965" i="5"/>
  <c r="R1964" i="5"/>
  <c r="R1961" i="5"/>
  <c r="R1959" i="5"/>
  <c r="R1958" i="5"/>
  <c r="R1957" i="5"/>
  <c r="R1956" i="5"/>
  <c r="R1954" i="5"/>
  <c r="R1949" i="5"/>
  <c r="R1947" i="5"/>
  <c r="R1945" i="5"/>
  <c r="R1944" i="5"/>
  <c r="R1943" i="5"/>
  <c r="R1942" i="5"/>
  <c r="R1940" i="5"/>
  <c r="R1938" i="5"/>
  <c r="R1936" i="5"/>
  <c r="R1935" i="5"/>
  <c r="R1933" i="5"/>
  <c r="R1932" i="5"/>
  <c r="R1930" i="5"/>
  <c r="R1927" i="5"/>
  <c r="R1925" i="5"/>
  <c r="R1923" i="5"/>
  <c r="R1922" i="5"/>
  <c r="R1921" i="5"/>
  <c r="R1919" i="5"/>
  <c r="R1917" i="5"/>
  <c r="R1915" i="5"/>
  <c r="R1914" i="5"/>
  <c r="R1912" i="5"/>
  <c r="R1910" i="5"/>
  <c r="R1909" i="5"/>
  <c r="R1908" i="5"/>
  <c r="R1907" i="5"/>
  <c r="R1904" i="5"/>
  <c r="R1903" i="5"/>
  <c r="R1900" i="5"/>
  <c r="R1899" i="5"/>
  <c r="R1898" i="5"/>
  <c r="R1897" i="5"/>
  <c r="R1894" i="5"/>
  <c r="R1892" i="5"/>
  <c r="R1891" i="5"/>
  <c r="R1890" i="5"/>
  <c r="R1889" i="5"/>
  <c r="R1886" i="5"/>
  <c r="R1885" i="5"/>
  <c r="R1884" i="5"/>
  <c r="R1883" i="5"/>
  <c r="R1882" i="5"/>
  <c r="R1881" i="5"/>
  <c r="R1880" i="5"/>
  <c r="R1879" i="5"/>
  <c r="R1878" i="5"/>
  <c r="R1877" i="5"/>
  <c r="R1876" i="5"/>
  <c r="R1875" i="5"/>
  <c r="R1874" i="5"/>
  <c r="R1873" i="5"/>
  <c r="R1872" i="5"/>
  <c r="R1871" i="5"/>
  <c r="R1870" i="5"/>
  <c r="R1869" i="5"/>
  <c r="R1868" i="5"/>
  <c r="R1866" i="5"/>
  <c r="R1864" i="5"/>
  <c r="R1862" i="5"/>
  <c r="R1860" i="5"/>
  <c r="R1858" i="5"/>
  <c r="R1857" i="5"/>
  <c r="R1856" i="5"/>
  <c r="R1855" i="5"/>
  <c r="R1853" i="5"/>
  <c r="R1852" i="5"/>
  <c r="R1851" i="5"/>
  <c r="R1850" i="5"/>
  <c r="R1847" i="5"/>
  <c r="R1845" i="5"/>
  <c r="R1842" i="5"/>
  <c r="R1841" i="5"/>
  <c r="R1840" i="5"/>
  <c r="R1837" i="5"/>
  <c r="R1833" i="5"/>
  <c r="R1832" i="5"/>
  <c r="R1831" i="5"/>
  <c r="R1828" i="5"/>
  <c r="R1827" i="5"/>
  <c r="R1826" i="5"/>
  <c r="R1825" i="5"/>
  <c r="R1824" i="5"/>
  <c r="R1823" i="5"/>
  <c r="R1822" i="5"/>
  <c r="R1821" i="5"/>
  <c r="R1820" i="5"/>
  <c r="R1819" i="5"/>
  <c r="R1817" i="5"/>
  <c r="R1815" i="5"/>
  <c r="R1814" i="5"/>
  <c r="R1813" i="5"/>
  <c r="R1812" i="5"/>
  <c r="R1809" i="5"/>
  <c r="R1808" i="5"/>
  <c r="R1807" i="5"/>
  <c r="R1804" i="5"/>
  <c r="R1801" i="5"/>
  <c r="R1800" i="5"/>
  <c r="R1797" i="5"/>
  <c r="R1796" i="5"/>
  <c r="R1795" i="5"/>
  <c r="R1794" i="5"/>
  <c r="R1792" i="5"/>
  <c r="R1789" i="5"/>
  <c r="R1788" i="5"/>
  <c r="R1787" i="5"/>
  <c r="R1786" i="5"/>
  <c r="R1784" i="5"/>
  <c r="R1783" i="5"/>
  <c r="R1782" i="5"/>
  <c r="R1780" i="5"/>
  <c r="R1779" i="5"/>
  <c r="R1778" i="5"/>
  <c r="R1777" i="5"/>
  <c r="R1774" i="5"/>
  <c r="R1772" i="5"/>
  <c r="R1770" i="5"/>
  <c r="R1768" i="5"/>
  <c r="R1767" i="5"/>
  <c r="R1766" i="5"/>
  <c r="R1765" i="5"/>
  <c r="R1762" i="5"/>
  <c r="R1760" i="5"/>
  <c r="R1758" i="5"/>
  <c r="R1756" i="5"/>
  <c r="R1754" i="5"/>
  <c r="R1753" i="5"/>
  <c r="R1752" i="5"/>
  <c r="R1751" i="5"/>
  <c r="R1748" i="5"/>
  <c r="R1746" i="5"/>
  <c r="R1744" i="5"/>
  <c r="R1742" i="5"/>
  <c r="R1740" i="5"/>
  <c r="R1739" i="5"/>
  <c r="R1738" i="5"/>
  <c r="R1737" i="5"/>
  <c r="R1734" i="5"/>
  <c r="R1732" i="5"/>
  <c r="R1730" i="5"/>
  <c r="R1728" i="5"/>
  <c r="R1726" i="5"/>
  <c r="R1724" i="5"/>
  <c r="R1723" i="5"/>
  <c r="R1722" i="5"/>
  <c r="R1721" i="5"/>
  <c r="R1718" i="5"/>
  <c r="R1716" i="5"/>
  <c r="R1714" i="5"/>
  <c r="R1712" i="5"/>
  <c r="R1710" i="5"/>
  <c r="R1709" i="5"/>
  <c r="R1708" i="5"/>
  <c r="R1707" i="5"/>
  <c r="R1704" i="5"/>
  <c r="R1702" i="5"/>
  <c r="R1700" i="5"/>
  <c r="R1698" i="5"/>
  <c r="R1696" i="5"/>
  <c r="R1695" i="5"/>
  <c r="R1694" i="5"/>
  <c r="R1693" i="5"/>
  <c r="R1690" i="5"/>
  <c r="R1688" i="5"/>
  <c r="R1686" i="5"/>
  <c r="R1684" i="5"/>
  <c r="R1682" i="5"/>
  <c r="R1681" i="5"/>
  <c r="R1680" i="5"/>
  <c r="R1679" i="5"/>
  <c r="R1676" i="5"/>
  <c r="R1674" i="5"/>
  <c r="R1672" i="5"/>
  <c r="R1670" i="5"/>
  <c r="R1668" i="5"/>
  <c r="R1667" i="5"/>
  <c r="R1666" i="5"/>
  <c r="R1665" i="5"/>
  <c r="R1662" i="5"/>
  <c r="R1660" i="5"/>
  <c r="R1658" i="5"/>
  <c r="R1656" i="5"/>
  <c r="R1654" i="5"/>
  <c r="R1652" i="5"/>
  <c r="R1651" i="5"/>
  <c r="R1650" i="5"/>
  <c r="R1649" i="5"/>
  <c r="R1646" i="5"/>
  <c r="R1644" i="5"/>
  <c r="R1642" i="5"/>
  <c r="R1640" i="5"/>
  <c r="R1639" i="5"/>
  <c r="R1638" i="5"/>
  <c r="R1636" i="5"/>
  <c r="R1635" i="5"/>
  <c r="R1634" i="5"/>
  <c r="R1633" i="5"/>
  <c r="R1630" i="5"/>
  <c r="R1628" i="5"/>
  <c r="R1626" i="5"/>
  <c r="R1624" i="5"/>
  <c r="R1622" i="5"/>
  <c r="R1621" i="5"/>
  <c r="R1620" i="5"/>
  <c r="R1619" i="5"/>
  <c r="R1616" i="5"/>
  <c r="R1614" i="5"/>
  <c r="R1612" i="5"/>
  <c r="R1610" i="5"/>
  <c r="R1608" i="5"/>
  <c r="R1606" i="5"/>
  <c r="R1605" i="5"/>
  <c r="R1604" i="5"/>
  <c r="R1603" i="5"/>
  <c r="R1600" i="5"/>
  <c r="R1598" i="5"/>
  <c r="R1596" i="5"/>
  <c r="R1594" i="5"/>
  <c r="R1592" i="5"/>
  <c r="R1591" i="5"/>
  <c r="R1590" i="5"/>
  <c r="R1589" i="5"/>
  <c r="R1586" i="5"/>
  <c r="R1585" i="5"/>
  <c r="R1583" i="5"/>
  <c r="R1581" i="5"/>
  <c r="R1580" i="5"/>
  <c r="R1579" i="5"/>
  <c r="R1578" i="5"/>
  <c r="R1576" i="5"/>
  <c r="R1575" i="5"/>
  <c r="R1573" i="5"/>
  <c r="R1572" i="5"/>
  <c r="R1571" i="5"/>
  <c r="R1570" i="5"/>
  <c r="R1567" i="5"/>
  <c r="R1565" i="5"/>
  <c r="R1564" i="5"/>
  <c r="R1563" i="5"/>
  <c r="R1562" i="5"/>
  <c r="O1906" i="5"/>
  <c r="O1911" i="5"/>
  <c r="O1913" i="5"/>
  <c r="O1916" i="5"/>
  <c r="O1918" i="5"/>
  <c r="O1920" i="5"/>
  <c r="O1924" i="5"/>
  <c r="O1926" i="5"/>
  <c r="O1929" i="5"/>
  <c r="O1928" i="5"/>
  <c r="O1931" i="5"/>
  <c r="O1934" i="5"/>
  <c r="O1937" i="5"/>
  <c r="O1939" i="5"/>
  <c r="O1941" i="5"/>
  <c r="O1893" i="5"/>
  <c r="O1888" i="5"/>
  <c r="O1773" i="5"/>
  <c r="O1769" i="5"/>
  <c r="O1764" i="5"/>
  <c r="O1761" i="5"/>
  <c r="O1759" i="5"/>
  <c r="O1757" i="5"/>
  <c r="O1755" i="5"/>
  <c r="O1750" i="5"/>
  <c r="O1747" i="5"/>
  <c r="O1745" i="5"/>
  <c r="O1743" i="5"/>
  <c r="O1741" i="5"/>
  <c r="O1736" i="5"/>
  <c r="O1733" i="5"/>
  <c r="O1731" i="5"/>
  <c r="O1729" i="5"/>
  <c r="O1727" i="5"/>
  <c r="O1725" i="5"/>
  <c r="O1720" i="5"/>
  <c r="O1717" i="5"/>
  <c r="O1715" i="5"/>
  <c r="O1713" i="5"/>
  <c r="O1711" i="5"/>
  <c r="O1706" i="5"/>
  <c r="O1703" i="5"/>
  <c r="O1701" i="5"/>
  <c r="O1699" i="5"/>
  <c r="O1697" i="5"/>
  <c r="O1692" i="5"/>
  <c r="O1689" i="5"/>
  <c r="O1687" i="5"/>
  <c r="O1685" i="5"/>
  <c r="O1683" i="5"/>
  <c r="O1678" i="5"/>
  <c r="O1675" i="5"/>
  <c r="O1673" i="5"/>
  <c r="O1671" i="5"/>
  <c r="O1669" i="5"/>
  <c r="O1664" i="5"/>
  <c r="O1632" i="5"/>
  <c r="O1643" i="5"/>
  <c r="O1627" i="5"/>
  <c r="O1625" i="5"/>
  <c r="O1623" i="5"/>
  <c r="O1618" i="5"/>
  <c r="R1929" i="5"/>
  <c r="P2006" i="5"/>
  <c r="Q2006" i="5"/>
  <c r="O2006" i="5"/>
  <c r="Q2004" i="5"/>
  <c r="P2004" i="5"/>
  <c r="O2004" i="5"/>
  <c r="Q2002" i="5"/>
  <c r="P2002" i="5"/>
  <c r="O2002" i="5"/>
  <c r="Q1999" i="5"/>
  <c r="P1999" i="5"/>
  <c r="O1999" i="5"/>
  <c r="Q1997" i="5"/>
  <c r="P1997" i="5"/>
  <c r="O1997" i="5"/>
  <c r="Q1994" i="5"/>
  <c r="P1994" i="5"/>
  <c r="O1994" i="5"/>
  <c r="Q1989" i="5"/>
  <c r="P1989" i="5"/>
  <c r="O1989" i="5"/>
  <c r="Q1987" i="5"/>
  <c r="P1987" i="5"/>
  <c r="O1987" i="5"/>
  <c r="Q1982" i="5"/>
  <c r="P1982" i="5"/>
  <c r="Q1977" i="5"/>
  <c r="O1977" i="5"/>
  <c r="P1973" i="5"/>
  <c r="Q1973" i="5"/>
  <c r="O1973" i="5"/>
  <c r="Q1970" i="5"/>
  <c r="P1970" i="5"/>
  <c r="Q1968" i="5"/>
  <c r="P1968" i="5"/>
  <c r="Q1963" i="5"/>
  <c r="P1963" i="5"/>
  <c r="O1970" i="5"/>
  <c r="O1968" i="5"/>
  <c r="O1963" i="5"/>
  <c r="Q1960" i="5"/>
  <c r="P1960" i="5"/>
  <c r="O1960" i="5"/>
  <c r="Q1955" i="5"/>
  <c r="P1955" i="5"/>
  <c r="O1955" i="5"/>
  <c r="Q1953" i="5"/>
  <c r="P1953" i="5"/>
  <c r="O1953" i="5"/>
  <c r="Q1948" i="5"/>
  <c r="P1948" i="5"/>
  <c r="O1948" i="5"/>
  <c r="Q1946" i="5"/>
  <c r="P1946" i="5"/>
  <c r="O1946" i="5"/>
  <c r="Q1941" i="5"/>
  <c r="P1941" i="5"/>
  <c r="Q1939" i="5"/>
  <c r="P1939" i="5"/>
  <c r="R1939" i="5"/>
  <c r="Q1937" i="5"/>
  <c r="P1937" i="5"/>
  <c r="Q1934" i="5"/>
  <c r="P1934" i="5"/>
  <c r="Q1931" i="5"/>
  <c r="P1931" i="5"/>
  <c r="Q1928" i="5"/>
  <c r="P1928" i="5"/>
  <c r="Q1926" i="5"/>
  <c r="P1926" i="5"/>
  <c r="Q1924" i="5"/>
  <c r="P1924" i="5"/>
  <c r="P1920" i="5"/>
  <c r="Q1920" i="5"/>
  <c r="Q1918" i="5"/>
  <c r="P1918" i="5"/>
  <c r="R1918" i="5"/>
  <c r="Q1916" i="5"/>
  <c r="P1916" i="5"/>
  <c r="Q1913" i="5"/>
  <c r="P1913" i="5"/>
  <c r="Q1911" i="5"/>
  <c r="P1911" i="5"/>
  <c r="Q1906" i="5"/>
  <c r="P1906" i="5"/>
  <c r="Q1902" i="5"/>
  <c r="Q1901" i="5"/>
  <c r="P1902" i="5"/>
  <c r="P1901" i="5"/>
  <c r="O1902" i="5"/>
  <c r="Q1896" i="5"/>
  <c r="Q1895" i="5"/>
  <c r="P1896" i="5"/>
  <c r="P1895" i="5"/>
  <c r="O1896" i="5"/>
  <c r="Q1893" i="5"/>
  <c r="P1893" i="5"/>
  <c r="Q1888" i="5"/>
  <c r="P1888" i="5"/>
  <c r="Q1867" i="5"/>
  <c r="P1867" i="5"/>
  <c r="Q1865" i="5"/>
  <c r="P1865" i="5"/>
  <c r="O1865" i="5"/>
  <c r="Q1863" i="5"/>
  <c r="P1863" i="5"/>
  <c r="O1863" i="5"/>
  <c r="Q1861" i="5"/>
  <c r="P1861" i="5"/>
  <c r="O1861" i="5"/>
  <c r="Q1859" i="5"/>
  <c r="P1859" i="5"/>
  <c r="O1859" i="5"/>
  <c r="R1859" i="5"/>
  <c r="Q1854" i="5"/>
  <c r="P1854" i="5"/>
  <c r="O1854" i="5"/>
  <c r="Q1849" i="5"/>
  <c r="P1849" i="5"/>
  <c r="O1849" i="5"/>
  <c r="Q1843" i="5"/>
  <c r="P1843" i="5"/>
  <c r="Q1839" i="5"/>
  <c r="P1839" i="5"/>
  <c r="Q1836" i="5"/>
  <c r="P1836" i="5"/>
  <c r="Q1834" i="5"/>
  <c r="P1834" i="5"/>
  <c r="Q1830" i="5"/>
  <c r="P1830" i="5"/>
  <c r="Q1816" i="5"/>
  <c r="P1816" i="5"/>
  <c r="Q1811" i="5"/>
  <c r="P1811" i="5"/>
  <c r="Q1806" i="5"/>
  <c r="Q1805" i="5"/>
  <c r="P1806" i="5"/>
  <c r="P1805" i="5"/>
  <c r="Q1803" i="5"/>
  <c r="Q1802" i="5"/>
  <c r="P1803" i="5"/>
  <c r="P1802" i="5"/>
  <c r="Q1798" i="5"/>
  <c r="P1798" i="5"/>
  <c r="Q1793" i="5"/>
  <c r="P1793" i="5"/>
  <c r="Q1791" i="5"/>
  <c r="P1791" i="5"/>
  <c r="Q1785" i="5"/>
  <c r="P1785" i="5"/>
  <c r="O1785" i="5"/>
  <c r="Q1781" i="5"/>
  <c r="P1781" i="5"/>
  <c r="O1781" i="5"/>
  <c r="Q1776" i="5"/>
  <c r="P1776" i="5"/>
  <c r="O1776" i="5"/>
  <c r="Q1773" i="5"/>
  <c r="P1773" i="5"/>
  <c r="Q1771" i="5"/>
  <c r="P1771" i="5"/>
  <c r="Q1769" i="5"/>
  <c r="P1769" i="5"/>
  <c r="Q1764" i="5"/>
  <c r="P1764" i="5"/>
  <c r="Q1761" i="5"/>
  <c r="P1761" i="5"/>
  <c r="Q1759" i="5"/>
  <c r="P1759" i="5"/>
  <c r="Q1757" i="5"/>
  <c r="P1757" i="5"/>
  <c r="Q1755" i="5"/>
  <c r="P1755" i="5"/>
  <c r="Q1750" i="5"/>
  <c r="P1750" i="5"/>
  <c r="Q1747" i="5"/>
  <c r="P1747" i="5"/>
  <c r="Q1745" i="5"/>
  <c r="P1745" i="5"/>
  <c r="Q1743" i="5"/>
  <c r="P1743" i="5"/>
  <c r="R1743" i="5"/>
  <c r="Q1741" i="5"/>
  <c r="P1741" i="5"/>
  <c r="Q1736" i="5"/>
  <c r="P1736" i="5"/>
  <c r="Q1733" i="5"/>
  <c r="P1733" i="5"/>
  <c r="Q1731" i="5"/>
  <c r="P1731" i="5"/>
  <c r="Q1729" i="5"/>
  <c r="P1729" i="5"/>
  <c r="Q1727" i="5"/>
  <c r="P1727" i="5"/>
  <c r="Q1725" i="5"/>
  <c r="P1725" i="5"/>
  <c r="Q1720" i="5"/>
  <c r="P1720" i="5"/>
  <c r="R1720" i="5"/>
  <c r="Q1717" i="5"/>
  <c r="P1717" i="5"/>
  <c r="Q1715" i="5"/>
  <c r="P1715" i="5"/>
  <c r="Q1713" i="5"/>
  <c r="P1713" i="5"/>
  <c r="Q1711" i="5"/>
  <c r="P1711" i="5"/>
  <c r="Q1706" i="5"/>
  <c r="P1706" i="5"/>
  <c r="Q1703" i="5"/>
  <c r="P1703" i="5"/>
  <c r="Q1701" i="5"/>
  <c r="P1701" i="5"/>
  <c r="Q1699" i="5"/>
  <c r="P1699" i="5"/>
  <c r="R1699" i="5"/>
  <c r="Q1697" i="5"/>
  <c r="P1697" i="5"/>
  <c r="Q1692" i="5"/>
  <c r="P1692" i="5"/>
  <c r="Q1689" i="5"/>
  <c r="P1689" i="5"/>
  <c r="Q1687" i="5"/>
  <c r="P1687" i="5"/>
  <c r="Q1685" i="5"/>
  <c r="P1685" i="5"/>
  <c r="Q1683" i="5"/>
  <c r="P1683" i="5"/>
  <c r="Q1678" i="5"/>
  <c r="P1678" i="5"/>
  <c r="Q1675" i="5"/>
  <c r="Q1673" i="5"/>
  <c r="Q1671" i="5"/>
  <c r="Q1669" i="5"/>
  <c r="Q1664" i="5"/>
  <c r="P1675" i="5"/>
  <c r="P1673" i="5"/>
  <c r="P1671" i="5"/>
  <c r="P1669" i="5"/>
  <c r="Q1659" i="5"/>
  <c r="Q1657" i="5"/>
  <c r="Q1655" i="5"/>
  <c r="Q1653" i="5"/>
  <c r="Q1648" i="5"/>
  <c r="Q1643" i="5"/>
  <c r="Q1637" i="5"/>
  <c r="Q1632" i="5"/>
  <c r="P1645" i="5"/>
  <c r="P1641" i="5"/>
  <c r="R1641" i="5"/>
  <c r="Q1627" i="5"/>
  <c r="Q1625" i="5"/>
  <c r="Q1623" i="5"/>
  <c r="Q1618" i="5"/>
  <c r="Q1629" i="5"/>
  <c r="P1629" i="5"/>
  <c r="P1623" i="5"/>
  <c r="Q1615" i="5"/>
  <c r="Q1613" i="5"/>
  <c r="Q1611" i="5"/>
  <c r="Q1609" i="5"/>
  <c r="Q1607" i="5"/>
  <c r="Q1602" i="5"/>
  <c r="P1615" i="5"/>
  <c r="O1615" i="5"/>
  <c r="R1615" i="5"/>
  <c r="P1613" i="5"/>
  <c r="O1613" i="5"/>
  <c r="Q1599" i="5"/>
  <c r="P1599" i="5"/>
  <c r="Q1597" i="5"/>
  <c r="P1597" i="5"/>
  <c r="Q1595" i="5"/>
  <c r="P1595" i="5"/>
  <c r="Q1593" i="5"/>
  <c r="P1593" i="5"/>
  <c r="Q1588" i="5"/>
  <c r="P1588" i="5"/>
  <c r="Q1584" i="5"/>
  <c r="P1584" i="5"/>
  <c r="O1584" i="5"/>
  <c r="Q1582" i="5"/>
  <c r="P1582" i="5"/>
  <c r="O1582" i="5"/>
  <c r="Q1577" i="5"/>
  <c r="P1577" i="5"/>
  <c r="O1577" i="5"/>
  <c r="Q1574" i="5"/>
  <c r="P1574" i="5"/>
  <c r="O1574" i="5"/>
  <c r="Q1569" i="5"/>
  <c r="P1569" i="5"/>
  <c r="O1569" i="5"/>
  <c r="O1561" i="5"/>
  <c r="P1561" i="5"/>
  <c r="Q1561" i="5"/>
  <c r="O1566" i="5"/>
  <c r="P1566" i="5"/>
  <c r="Q1566" i="5"/>
  <c r="O1588" i="5"/>
  <c r="O1593" i="5"/>
  <c r="O1595" i="5"/>
  <c r="R1595" i="5"/>
  <c r="O1597" i="5"/>
  <c r="O1599" i="5"/>
  <c r="O1602" i="5"/>
  <c r="P1602" i="5"/>
  <c r="P1607" i="5"/>
  <c r="O1609" i="5"/>
  <c r="P1609" i="5"/>
  <c r="O1611" i="5"/>
  <c r="P1611" i="5"/>
  <c r="P1618" i="5"/>
  <c r="P1625" i="5"/>
  <c r="P1627" i="5"/>
  <c r="O1629" i="5"/>
  <c r="P1632" i="5"/>
  <c r="R1632" i="5"/>
  <c r="P1637" i="5"/>
  <c r="P1643" i="5"/>
  <c r="O1645" i="5"/>
  <c r="O1648" i="5"/>
  <c r="P1648" i="5"/>
  <c r="O1653" i="5"/>
  <c r="P1653" i="5"/>
  <c r="O1655" i="5"/>
  <c r="P1655" i="5"/>
  <c r="O1657" i="5"/>
  <c r="P1657" i="5"/>
  <c r="O1659" i="5"/>
  <c r="P1659" i="5"/>
  <c r="O1661" i="5"/>
  <c r="P1661" i="5"/>
  <c r="P1664" i="5"/>
  <c r="O1791" i="5"/>
  <c r="O1793" i="5"/>
  <c r="O1799" i="5"/>
  <c r="R1799" i="5"/>
  <c r="O1803" i="5"/>
  <c r="O1806" i="5"/>
  <c r="O1811" i="5"/>
  <c r="O1818" i="5"/>
  <c r="P1818" i="5"/>
  <c r="O1830" i="5"/>
  <c r="O1835" i="5"/>
  <c r="R1835" i="5"/>
  <c r="O1839" i="5"/>
  <c r="O1844" i="5"/>
  <c r="R1844" i="5"/>
  <c r="O1846" i="5"/>
  <c r="R1846" i="5"/>
  <c r="O1867" i="5"/>
  <c r="R1764" i="5"/>
  <c r="Q1560" i="5"/>
  <c r="R1960" i="5"/>
  <c r="R1999" i="5"/>
  <c r="P1560" i="5"/>
  <c r="R1629" i="5"/>
  <c r="P1962" i="5"/>
  <c r="R1973" i="5"/>
  <c r="R1997" i="5"/>
  <c r="R1793" i="5"/>
  <c r="R1643" i="5"/>
  <c r="R1692" i="5"/>
  <c r="R1715" i="5"/>
  <c r="R1736" i="5"/>
  <c r="R1759" i="5"/>
  <c r="R1593" i="5"/>
  <c r="R1854" i="5"/>
  <c r="R1955" i="5"/>
  <c r="R1675" i="5"/>
  <c r="R1791" i="5"/>
  <c r="R1637" i="5"/>
  <c r="R1816" i="5"/>
  <c r="R1888" i="5"/>
  <c r="R1916" i="5"/>
  <c r="R1937" i="5"/>
  <c r="R1582" i="5"/>
  <c r="R1613" i="5"/>
  <c r="R1697" i="5"/>
  <c r="R1717" i="5"/>
  <c r="R1741" i="5"/>
  <c r="R1761" i="5"/>
  <c r="R1785" i="5"/>
  <c r="R1798" i="5"/>
  <c r="R1926" i="5"/>
  <c r="R1711" i="5"/>
  <c r="R1731" i="5"/>
  <c r="R1755" i="5"/>
  <c r="R1893" i="5"/>
  <c r="R2006" i="5"/>
  <c r="R1703" i="5"/>
  <c r="R1727" i="5"/>
  <c r="R1747" i="5"/>
  <c r="R1771" i="5"/>
  <c r="R1911" i="5"/>
  <c r="R1931" i="5"/>
  <c r="R1588" i="5"/>
  <c r="R1963" i="5"/>
  <c r="R1839" i="5"/>
  <c r="R1968" i="5"/>
  <c r="R1683" i="5"/>
  <c r="R1776" i="5"/>
  <c r="R1865" i="5"/>
  <c r="R1836" i="5"/>
  <c r="R1924" i="5"/>
  <c r="R1946" i="5"/>
  <c r="R1987" i="5"/>
  <c r="R1863" i="5"/>
  <c r="R2004" i="5"/>
  <c r="R1685" i="5"/>
  <c r="R1706" i="5"/>
  <c r="R1729" i="5"/>
  <c r="R1750" i="5"/>
  <c r="R1773" i="5"/>
  <c r="R1989" i="5"/>
  <c r="R1574" i="5"/>
  <c r="R1678" i="5"/>
  <c r="R1701" i="5"/>
  <c r="R1725" i="5"/>
  <c r="R1745" i="5"/>
  <c r="R1769" i="5"/>
  <c r="R1861" i="5"/>
  <c r="R1645" i="5"/>
  <c r="R1597" i="5"/>
  <c r="R1577" i="5"/>
  <c r="R1673" i="5"/>
  <c r="R1781" i="5"/>
  <c r="R1913" i="5"/>
  <c r="R1934" i="5"/>
  <c r="R1584" i="5"/>
  <c r="R1834" i="5"/>
  <c r="R1941" i="5"/>
  <c r="R1569" i="5"/>
  <c r="R1653" i="5"/>
  <c r="R1687" i="5"/>
  <c r="Q1981" i="5"/>
  <c r="R1970" i="5"/>
  <c r="R1953" i="5"/>
  <c r="R1994" i="5"/>
  <c r="R2002" i="5"/>
  <c r="P1981" i="5"/>
  <c r="R1627" i="5"/>
  <c r="O1810" i="5"/>
  <c r="R1811" i="5"/>
  <c r="R1623" i="5"/>
  <c r="O1805" i="5"/>
  <c r="R1805" i="5"/>
  <c r="R1806" i="5"/>
  <c r="R1602" i="5"/>
  <c r="R1669" i="5"/>
  <c r="R1849" i="5"/>
  <c r="R1803" i="5"/>
  <c r="R1648" i="5"/>
  <c r="R1599" i="5"/>
  <c r="R1671" i="5"/>
  <c r="R1689" i="5"/>
  <c r="R1713" i="5"/>
  <c r="R1733" i="5"/>
  <c r="R1757" i="5"/>
  <c r="R1867" i="5"/>
  <c r="R1566" i="5"/>
  <c r="O1901" i="5"/>
  <c r="R1901" i="5"/>
  <c r="R1902" i="5"/>
  <c r="R1830" i="5"/>
  <c r="R1661" i="5"/>
  <c r="R1618" i="5"/>
  <c r="R1611" i="5"/>
  <c r="R1655" i="5"/>
  <c r="R1609" i="5"/>
  <c r="R1948" i="5"/>
  <c r="R1664" i="5"/>
  <c r="Q1962" i="5"/>
  <c r="R1625" i="5"/>
  <c r="O1895" i="5"/>
  <c r="R1895" i="5"/>
  <c r="R1896" i="5"/>
  <c r="R1659" i="5"/>
  <c r="R1920" i="5"/>
  <c r="R1657" i="5"/>
  <c r="O1560" i="5"/>
  <c r="R1561" i="5"/>
  <c r="R1818" i="5"/>
  <c r="R1607" i="5"/>
  <c r="R1802" i="5"/>
  <c r="R1843" i="5"/>
  <c r="R1906" i="5"/>
  <c r="R1928" i="5"/>
  <c r="O1972" i="5"/>
  <c r="Q1972" i="5"/>
  <c r="Q1810" i="5"/>
  <c r="O1962" i="5"/>
  <c r="O1952" i="5"/>
  <c r="P1952" i="5"/>
  <c r="Q1952" i="5"/>
  <c r="P1887" i="5"/>
  <c r="P1905" i="5"/>
  <c r="Q1905" i="5"/>
  <c r="Q1838" i="5"/>
  <c r="Q1617" i="5"/>
  <c r="O1905" i="5"/>
  <c r="Q1887" i="5"/>
  <c r="Q1775" i="5"/>
  <c r="P1775" i="5"/>
  <c r="P1790" i="5"/>
  <c r="P1829" i="5"/>
  <c r="Q1829" i="5"/>
  <c r="O1887" i="5"/>
  <c r="O1775" i="5"/>
  <c r="P1838" i="5"/>
  <c r="P1810" i="5"/>
  <c r="Q1790" i="5"/>
  <c r="O1763" i="5"/>
  <c r="Q1848" i="5"/>
  <c r="P1763" i="5"/>
  <c r="Q1631" i="5"/>
  <c r="Q1763" i="5"/>
  <c r="P1749" i="5"/>
  <c r="P1735" i="5"/>
  <c r="O1735" i="5"/>
  <c r="Q1735" i="5"/>
  <c r="O1719" i="5"/>
  <c r="Q1719" i="5"/>
  <c r="O1705" i="5"/>
  <c r="Q1705" i="5"/>
  <c r="O1631" i="5"/>
  <c r="P1705" i="5"/>
  <c r="Q1749" i="5"/>
  <c r="P1677" i="5"/>
  <c r="Q1568" i="5"/>
  <c r="P1631" i="5"/>
  <c r="O1568" i="5"/>
  <c r="Q1677" i="5"/>
  <c r="P1719" i="5"/>
  <c r="Q1601" i="5"/>
  <c r="O1677" i="5"/>
  <c r="P1691" i="5"/>
  <c r="Q1691" i="5"/>
  <c r="Q1587" i="5"/>
  <c r="P1601" i="5"/>
  <c r="P1587" i="5"/>
  <c r="O1838" i="5"/>
  <c r="O1601" i="5"/>
  <c r="Q1647" i="5"/>
  <c r="P1568" i="5"/>
  <c r="Q1663" i="5"/>
  <c r="P1617" i="5"/>
  <c r="O1790" i="5"/>
  <c r="O1749" i="5"/>
  <c r="O1587" i="5"/>
  <c r="P1647" i="5"/>
  <c r="O1647" i="5"/>
  <c r="O1617" i="5"/>
  <c r="O1691" i="5"/>
  <c r="P1663" i="5"/>
  <c r="O1663" i="5"/>
  <c r="O1829" i="5"/>
  <c r="P1848" i="5"/>
  <c r="O1848" i="5"/>
  <c r="R1560" i="5"/>
  <c r="R1691" i="5"/>
  <c r="R1962" i="5"/>
  <c r="R1617" i="5"/>
  <c r="R1677" i="5"/>
  <c r="R1647" i="5"/>
  <c r="R1905" i="5"/>
  <c r="R1568" i="5"/>
  <c r="R1719" i="5"/>
  <c r="R1952" i="5"/>
  <c r="R1587" i="5"/>
  <c r="R1735" i="5"/>
  <c r="R1848" i="5"/>
  <c r="R1601" i="5"/>
  <c r="R1749" i="5"/>
  <c r="R1790" i="5"/>
  <c r="R1763" i="5"/>
  <c r="R1838" i="5"/>
  <c r="R1887" i="5"/>
  <c r="R1810" i="5"/>
  <c r="R1631" i="5"/>
  <c r="R1829" i="5"/>
  <c r="R1775" i="5"/>
  <c r="R1663" i="5"/>
  <c r="R1705" i="5"/>
  <c r="Q1559" i="5"/>
  <c r="S3186" i="5"/>
  <c r="Q2747" i="5"/>
  <c r="R2597" i="5"/>
  <c r="R2599" i="5"/>
  <c r="P2598" i="5"/>
  <c r="Q2598" i="5"/>
  <c r="O2598" i="5"/>
  <c r="R2598" i="5"/>
  <c r="Q2698" i="5"/>
  <c r="R2613" i="5"/>
  <c r="Q2600" i="5"/>
  <c r="Q2389" i="5"/>
  <c r="O2417" i="5"/>
  <c r="Q2857" i="5"/>
  <c r="Q2855" i="5"/>
  <c r="Q2852" i="5"/>
  <c r="Q2849" i="5"/>
  <c r="Q2846" i="5"/>
  <c r="Q2840" i="5"/>
  <c r="Q2837" i="5"/>
  <c r="Q2834" i="5"/>
  <c r="Q2832" i="5"/>
  <c r="Q2829" i="5"/>
  <c r="Q2826" i="5"/>
  <c r="Q2823" i="5"/>
  <c r="Q2817" i="5"/>
  <c r="P2811" i="5"/>
  <c r="Q2811" i="5"/>
  <c r="P2808" i="5"/>
  <c r="Q2808" i="5"/>
  <c r="Q2806" i="5"/>
  <c r="P2803" i="5"/>
  <c r="Q2803" i="5"/>
  <c r="O2803" i="5"/>
  <c r="Q2800" i="5"/>
  <c r="Q2794" i="5"/>
  <c r="Q2790" i="5"/>
  <c r="Q2787" i="5"/>
  <c r="Q2784" i="5"/>
  <c r="Q2781" i="5"/>
  <c r="Q2778" i="5"/>
  <c r="Q2772" i="5"/>
  <c r="Q2766" i="5"/>
  <c r="R2764" i="5"/>
  <c r="M2763" i="5"/>
  <c r="N2763" i="5"/>
  <c r="O2763" i="5"/>
  <c r="P2763" i="5"/>
  <c r="Q2763" i="5"/>
  <c r="L2763" i="5"/>
  <c r="O2766" i="5"/>
  <c r="P2766" i="5"/>
  <c r="Q2760" i="5"/>
  <c r="Q2757" i="5"/>
  <c r="Q2751" i="5"/>
  <c r="Q2744" i="5"/>
  <c r="Q2741" i="5"/>
  <c r="Q2738" i="5"/>
  <c r="Q2735" i="5"/>
  <c r="Q2729" i="5"/>
  <c r="R2722" i="5"/>
  <c r="M2721" i="5"/>
  <c r="N2721" i="5"/>
  <c r="O2721" i="5"/>
  <c r="P2721" i="5"/>
  <c r="Q2721" i="5"/>
  <c r="L2721" i="5"/>
  <c r="Q2718" i="5"/>
  <c r="Q2716" i="5"/>
  <c r="Q2713" i="5"/>
  <c r="Q2710" i="5"/>
  <c r="Q2704" i="5"/>
  <c r="P2700" i="5"/>
  <c r="Q2700" i="5"/>
  <c r="O2700" i="5"/>
  <c r="Q2696" i="5"/>
  <c r="Q2693" i="5"/>
  <c r="Q2690" i="5"/>
  <c r="Q2684" i="5"/>
  <c r="R2689" i="5"/>
  <c r="R2688" i="5"/>
  <c r="R2687" i="5"/>
  <c r="R2686" i="5"/>
  <c r="R2685" i="5"/>
  <c r="Q2681" i="5"/>
  <c r="Q2678" i="5"/>
  <c r="Q2676" i="5"/>
  <c r="P2673" i="5"/>
  <c r="Q2673" i="5"/>
  <c r="Q2670" i="5"/>
  <c r="Q2664" i="5"/>
  <c r="Q2658" i="5"/>
  <c r="Q2656" i="5"/>
  <c r="P2653" i="5"/>
  <c r="Q2653" i="5"/>
  <c r="O2653" i="5"/>
  <c r="P2650" i="5"/>
  <c r="Q2650" i="5"/>
  <c r="O2650" i="5"/>
  <c r="Q2647" i="5"/>
  <c r="Q2641" i="5"/>
  <c r="M2638" i="5"/>
  <c r="N2638" i="5"/>
  <c r="O2638" i="5"/>
  <c r="P2638" i="5"/>
  <c r="Q2638" i="5"/>
  <c r="L2638" i="5"/>
  <c r="M2636" i="5"/>
  <c r="N2636" i="5"/>
  <c r="O2636" i="5"/>
  <c r="P2636" i="5"/>
  <c r="Q2636" i="5"/>
  <c r="L2636" i="5"/>
  <c r="M2633" i="5"/>
  <c r="N2633" i="5"/>
  <c r="O2633" i="5"/>
  <c r="P2633" i="5"/>
  <c r="Q2633" i="5"/>
  <c r="L2633" i="5"/>
  <c r="R2631" i="5"/>
  <c r="R2632" i="5"/>
  <c r="R2634" i="5"/>
  <c r="R2635" i="5"/>
  <c r="R2637" i="5"/>
  <c r="R2639" i="5"/>
  <c r="M2630" i="5"/>
  <c r="N2630" i="5"/>
  <c r="O2630" i="5"/>
  <c r="P2630" i="5"/>
  <c r="Q2630" i="5"/>
  <c r="L2630" i="5"/>
  <c r="M2627" i="5"/>
  <c r="N2627" i="5"/>
  <c r="O2627" i="5"/>
  <c r="P2627" i="5"/>
  <c r="Q2627" i="5"/>
  <c r="L2627" i="5"/>
  <c r="R2721" i="5"/>
  <c r="Q2703" i="5"/>
  <c r="R2638" i="5"/>
  <c r="Q2728" i="5"/>
  <c r="Q2640" i="5"/>
  <c r="R2630" i="5"/>
  <c r="Q2771" i="5"/>
  <c r="Q2839" i="5"/>
  <c r="R2633" i="5"/>
  <c r="Q2816" i="5"/>
  <c r="Q2793" i="5"/>
  <c r="Q2750" i="5"/>
  <c r="Q2683" i="5"/>
  <c r="Q2663" i="5"/>
  <c r="R2636" i="5"/>
  <c r="M2624" i="5"/>
  <c r="N2624" i="5"/>
  <c r="O2624" i="5"/>
  <c r="P2624" i="5"/>
  <c r="Q2624" i="5"/>
  <c r="L2624" i="5"/>
  <c r="R2623" i="5"/>
  <c r="M2621" i="5"/>
  <c r="N2621" i="5"/>
  <c r="O2621" i="5"/>
  <c r="P2621" i="5"/>
  <c r="Q2621" i="5"/>
  <c r="L2621" i="5"/>
  <c r="R2617" i="5"/>
  <c r="R2618" i="5"/>
  <c r="R2619" i="5"/>
  <c r="R2620" i="5"/>
  <c r="R2616" i="5"/>
  <c r="M2615" i="5"/>
  <c r="N2615" i="5"/>
  <c r="O2615" i="5"/>
  <c r="P2615" i="5"/>
  <c r="Q2615" i="5"/>
  <c r="L2615" i="5"/>
  <c r="Q2610" i="5"/>
  <c r="O2610" i="5"/>
  <c r="P2610" i="5"/>
  <c r="Q2605" i="5"/>
  <c r="Q2602" i="5"/>
  <c r="Q2593" i="5"/>
  <c r="Q2588" i="5"/>
  <c r="Q2585" i="5"/>
  <c r="Q2580" i="5"/>
  <c r="Q2572" i="5"/>
  <c r="Q2563" i="5"/>
  <c r="Q2561" i="5"/>
  <c r="Q2559" i="5"/>
  <c r="Q2557" i="5"/>
  <c r="Q2552" i="5"/>
  <c r="Q2544" i="5"/>
  <c r="Q2541" i="5"/>
  <c r="Q2533" i="5"/>
  <c r="Q2523" i="5"/>
  <c r="Q2519" i="5"/>
  <c r="Q2515" i="5"/>
  <c r="Q2511" i="5"/>
  <c r="Q2506" i="5"/>
  <c r="Q2503" i="5"/>
  <c r="Q2501" i="5"/>
  <c r="Q2498" i="5"/>
  <c r="Q2494" i="5"/>
  <c r="Q2496" i="5"/>
  <c r="Q2489" i="5"/>
  <c r="P2485" i="5"/>
  <c r="P2484" i="5"/>
  <c r="Q2485" i="5"/>
  <c r="Q2484" i="5"/>
  <c r="R2486" i="5"/>
  <c r="R2487" i="5"/>
  <c r="O2485" i="5"/>
  <c r="R2481" i="5"/>
  <c r="R2476" i="5"/>
  <c r="P2480" i="5"/>
  <c r="Q2480" i="5"/>
  <c r="O2480" i="5"/>
  <c r="P2475" i="5"/>
  <c r="Q2475" i="5"/>
  <c r="Q2474" i="5"/>
  <c r="O2475" i="5"/>
  <c r="Q2469" i="5"/>
  <c r="Q2468" i="5"/>
  <c r="Q2463" i="5"/>
  <c r="Q2462" i="5"/>
  <c r="Q2440" i="5"/>
  <c r="O2440" i="5"/>
  <c r="P2440" i="5"/>
  <c r="R2454" i="5"/>
  <c r="M2453" i="5"/>
  <c r="N2453" i="5"/>
  <c r="O2453" i="5"/>
  <c r="P2453" i="5"/>
  <c r="Q2453" i="5"/>
  <c r="L2453" i="5"/>
  <c r="Q2450" i="5"/>
  <c r="M2445" i="5"/>
  <c r="N2445" i="5"/>
  <c r="O2445" i="5"/>
  <c r="P2445" i="5"/>
  <c r="Q2445" i="5"/>
  <c r="R2446" i="5"/>
  <c r="R2447" i="5"/>
  <c r="R2448" i="5"/>
  <c r="R2449" i="5"/>
  <c r="L2445" i="5"/>
  <c r="Q2437" i="5"/>
  <c r="Q2435" i="5"/>
  <c r="Q2430" i="5"/>
  <c r="Q2417" i="5"/>
  <c r="Q2416" i="5"/>
  <c r="Q2395" i="5"/>
  <c r="Q2414" i="5"/>
  <c r="Q2399" i="5"/>
  <c r="Q2393" i="5"/>
  <c r="Q2384" i="5"/>
  <c r="R2359" i="5"/>
  <c r="R2360" i="5"/>
  <c r="R2361" i="5"/>
  <c r="R2362" i="5"/>
  <c r="R2364" i="5"/>
  <c r="R2366" i="5"/>
  <c r="R2369" i="5"/>
  <c r="R2370" i="5"/>
  <c r="R2371" i="5"/>
  <c r="R2372" i="5"/>
  <c r="R2374" i="5"/>
  <c r="R2376" i="5"/>
  <c r="R2377" i="5"/>
  <c r="R2378" i="5"/>
  <c r="R2379" i="5"/>
  <c r="R2381" i="5"/>
  <c r="R2382" i="5"/>
  <c r="R2385" i="5"/>
  <c r="R2386" i="5"/>
  <c r="R2387" i="5"/>
  <c r="R2388" i="5"/>
  <c r="R2390" i="5"/>
  <c r="R2391" i="5"/>
  <c r="R2392" i="5"/>
  <c r="R2394" i="5"/>
  <c r="R2396" i="5"/>
  <c r="R2398" i="5"/>
  <c r="R2400" i="5"/>
  <c r="R2401" i="5"/>
  <c r="R2402" i="5"/>
  <c r="R2403" i="5"/>
  <c r="R2404" i="5"/>
  <c r="R2406" i="5"/>
  <c r="R2407" i="5"/>
  <c r="R2408" i="5"/>
  <c r="R2410" i="5"/>
  <c r="R2411" i="5"/>
  <c r="R2412" i="5"/>
  <c r="R2413" i="5"/>
  <c r="R2415" i="5"/>
  <c r="R2418" i="5"/>
  <c r="R2419" i="5"/>
  <c r="R2420" i="5"/>
  <c r="R2424" i="5"/>
  <c r="R2425" i="5"/>
  <c r="R2426" i="5"/>
  <c r="R2427" i="5"/>
  <c r="R2428" i="5"/>
  <c r="R2431" i="5"/>
  <c r="R2432" i="5"/>
  <c r="R2433" i="5"/>
  <c r="R2434" i="5"/>
  <c r="R2436" i="5"/>
  <c r="R2438" i="5"/>
  <c r="R2441" i="5"/>
  <c r="R2442" i="5"/>
  <c r="R2443" i="5"/>
  <c r="R2444" i="5"/>
  <c r="R2451" i="5"/>
  <c r="R2452" i="5"/>
  <c r="R2457" i="5"/>
  <c r="R2464" i="5"/>
  <c r="R2465" i="5"/>
  <c r="R2466" i="5"/>
  <c r="R2467" i="5"/>
  <c r="R2470" i="5"/>
  <c r="R2471" i="5"/>
  <c r="R2472" i="5"/>
  <c r="R2473" i="5"/>
  <c r="R2477" i="5"/>
  <c r="R2478" i="5"/>
  <c r="R2482" i="5"/>
  <c r="R2483" i="5"/>
  <c r="R2490" i="5"/>
  <c r="R2491" i="5"/>
  <c r="R2492" i="5"/>
  <c r="R2493" i="5"/>
  <c r="R2495" i="5"/>
  <c r="R2497" i="5"/>
  <c r="R2499" i="5"/>
  <c r="R2500" i="5"/>
  <c r="R2502" i="5"/>
  <c r="R2504" i="5"/>
  <c r="R2505" i="5"/>
  <c r="R2507" i="5"/>
  <c r="R2508" i="5"/>
  <c r="R2509" i="5"/>
  <c r="R2510" i="5"/>
  <c r="R2512" i="5"/>
  <c r="R2514" i="5"/>
  <c r="R2516" i="5"/>
  <c r="R2517" i="5"/>
  <c r="R2518" i="5"/>
  <c r="R2520" i="5"/>
  <c r="R2521" i="5"/>
  <c r="R2522" i="5"/>
  <c r="R2524" i="5"/>
  <c r="R2525" i="5"/>
  <c r="R2526" i="5"/>
  <c r="R2527" i="5"/>
  <c r="R2528" i="5"/>
  <c r="R2530" i="5"/>
  <c r="R2532" i="5"/>
  <c r="R2534" i="5"/>
  <c r="R2535" i="5"/>
  <c r="R2536" i="5"/>
  <c r="R2537" i="5"/>
  <c r="R2538" i="5"/>
  <c r="R2540" i="5"/>
  <c r="R2542" i="5"/>
  <c r="R2543" i="5"/>
  <c r="R2545" i="5"/>
  <c r="R2546" i="5"/>
  <c r="R2548" i="5"/>
  <c r="R2550" i="5"/>
  <c r="R2553" i="5"/>
  <c r="R2554" i="5"/>
  <c r="R2555" i="5"/>
  <c r="R2556" i="5"/>
  <c r="R2558" i="5"/>
  <c r="R2560" i="5"/>
  <c r="R2562" i="5"/>
  <c r="R2564" i="5"/>
  <c r="R2566" i="5"/>
  <c r="R2568" i="5"/>
  <c r="R2569" i="5"/>
  <c r="R2571" i="5"/>
  <c r="R2573" i="5"/>
  <c r="R2574" i="5"/>
  <c r="R2576" i="5"/>
  <c r="R2577" i="5"/>
  <c r="R2578" i="5"/>
  <c r="R2581" i="5"/>
  <c r="R2582" i="5"/>
  <c r="R2583" i="5"/>
  <c r="R2584" i="5"/>
  <c r="R2586" i="5"/>
  <c r="R2589" i="5"/>
  <c r="R2590" i="5"/>
  <c r="R2591" i="5"/>
  <c r="R2592" i="5"/>
  <c r="R2594" i="5"/>
  <c r="R2595" i="5"/>
  <c r="R2596" i="5"/>
  <c r="R2601" i="5"/>
  <c r="R2603" i="5"/>
  <c r="R2604" i="5"/>
  <c r="R2606" i="5"/>
  <c r="R2608" i="5"/>
  <c r="R2609" i="5"/>
  <c r="R2611" i="5"/>
  <c r="R2612" i="5"/>
  <c r="R2622" i="5"/>
  <c r="R2625" i="5"/>
  <c r="R2626" i="5"/>
  <c r="R2627" i="5"/>
  <c r="R2628" i="5"/>
  <c r="R2629" i="5"/>
  <c r="R2642" i="5"/>
  <c r="R2643" i="5"/>
  <c r="R2644" i="5"/>
  <c r="R2645" i="5"/>
  <c r="R2646" i="5"/>
  <c r="R2648" i="5"/>
  <c r="R2649" i="5"/>
  <c r="R2652" i="5"/>
  <c r="R2653" i="5"/>
  <c r="R2655" i="5"/>
  <c r="R2657" i="5"/>
  <c r="R2659" i="5"/>
  <c r="R2660" i="5"/>
  <c r="R2665" i="5"/>
  <c r="R2666" i="5"/>
  <c r="R2667" i="5"/>
  <c r="R2668" i="5"/>
  <c r="R2669" i="5"/>
  <c r="R2671" i="5"/>
  <c r="R2672" i="5"/>
  <c r="R2674" i="5"/>
  <c r="R2675" i="5"/>
  <c r="R2677" i="5"/>
  <c r="R2679" i="5"/>
  <c r="R2680" i="5"/>
  <c r="R2682" i="5"/>
  <c r="R2691" i="5"/>
  <c r="R2692" i="5"/>
  <c r="R2694" i="5"/>
  <c r="R2695" i="5"/>
  <c r="R2697" i="5"/>
  <c r="R2699" i="5"/>
  <c r="R2702" i="5"/>
  <c r="R2705" i="5"/>
  <c r="R2706" i="5"/>
  <c r="R2707" i="5"/>
  <c r="R2708" i="5"/>
  <c r="R2709" i="5"/>
  <c r="R2711" i="5"/>
  <c r="R2712" i="5"/>
  <c r="R2714" i="5"/>
  <c r="R2715" i="5"/>
  <c r="R2717" i="5"/>
  <c r="R2719" i="5"/>
  <c r="R2720" i="5"/>
  <c r="R2724" i="5"/>
  <c r="R2725" i="5"/>
  <c r="R2727" i="5"/>
  <c r="R2730" i="5"/>
  <c r="R2731" i="5"/>
  <c r="R2732" i="5"/>
  <c r="R2733" i="5"/>
  <c r="R2734" i="5"/>
  <c r="R2736" i="5"/>
  <c r="R2737" i="5"/>
  <c r="R2739" i="5"/>
  <c r="R2740" i="5"/>
  <c r="R2742" i="5"/>
  <c r="R2743" i="5"/>
  <c r="R2745" i="5"/>
  <c r="R2746" i="5"/>
  <c r="R2748" i="5"/>
  <c r="R2749" i="5"/>
  <c r="R2752" i="5"/>
  <c r="R2753" i="5"/>
  <c r="R2754" i="5"/>
  <c r="R2755" i="5"/>
  <c r="R2756" i="5"/>
  <c r="R2758" i="5"/>
  <c r="R2759" i="5"/>
  <c r="R2761" i="5"/>
  <c r="R2762" i="5"/>
  <c r="R2765" i="5"/>
  <c r="R2766" i="5"/>
  <c r="R2767" i="5"/>
  <c r="R2769" i="5"/>
  <c r="R2770" i="5"/>
  <c r="R2773" i="5"/>
  <c r="R2774" i="5"/>
  <c r="R2775" i="5"/>
  <c r="R2776" i="5"/>
  <c r="R2777" i="5"/>
  <c r="R2779" i="5"/>
  <c r="R2780" i="5"/>
  <c r="R2782" i="5"/>
  <c r="R2783" i="5"/>
  <c r="R2785" i="5"/>
  <c r="R2786" i="5"/>
  <c r="R2788" i="5"/>
  <c r="R2789" i="5"/>
  <c r="R2791" i="5"/>
  <c r="R2792" i="5"/>
  <c r="R2795" i="5"/>
  <c r="R2796" i="5"/>
  <c r="R2797" i="5"/>
  <c r="R2798" i="5"/>
  <c r="R2799" i="5"/>
  <c r="R2801" i="5"/>
  <c r="R2802" i="5"/>
  <c r="R2805" i="5"/>
  <c r="R2807" i="5"/>
  <c r="R2809" i="5"/>
  <c r="R2810" i="5"/>
  <c r="R2812" i="5"/>
  <c r="R2813" i="5"/>
  <c r="R2814" i="5"/>
  <c r="R2815" i="5"/>
  <c r="R2818" i="5"/>
  <c r="R2819" i="5"/>
  <c r="R2820" i="5"/>
  <c r="R2821" i="5"/>
  <c r="R2822" i="5"/>
  <c r="R2824" i="5"/>
  <c r="R2825" i="5"/>
  <c r="R2827" i="5"/>
  <c r="R2828" i="5"/>
  <c r="R2830" i="5"/>
  <c r="R2831" i="5"/>
  <c r="R2833" i="5"/>
  <c r="R2835" i="5"/>
  <c r="R2836" i="5"/>
  <c r="R2838" i="5"/>
  <c r="R2841" i="5"/>
  <c r="R2842" i="5"/>
  <c r="R2843" i="5"/>
  <c r="R2844" i="5"/>
  <c r="R2845" i="5"/>
  <c r="R2847" i="5"/>
  <c r="R2848" i="5"/>
  <c r="R2850" i="5"/>
  <c r="R2851" i="5"/>
  <c r="R2856" i="5"/>
  <c r="R2858" i="5"/>
  <c r="R2859" i="5"/>
  <c r="R2861" i="5"/>
  <c r="R2862" i="5"/>
  <c r="Q2429" i="5"/>
  <c r="Q2587" i="5"/>
  <c r="R2475" i="5"/>
  <c r="R2485" i="5"/>
  <c r="R2624" i="5"/>
  <c r="R2445" i="5"/>
  <c r="Q2579" i="5"/>
  <c r="R2453" i="5"/>
  <c r="Q2439" i="5"/>
  <c r="L2614" i="5"/>
  <c r="Q2614" i="5"/>
  <c r="Q2488" i="5"/>
  <c r="R2615" i="5"/>
  <c r="O2614" i="5"/>
  <c r="R2440" i="5"/>
  <c r="P2614" i="5"/>
  <c r="N2614" i="5"/>
  <c r="M2614" i="5"/>
  <c r="R2621" i="5"/>
  <c r="Q2551" i="5"/>
  <c r="O2484" i="5"/>
  <c r="R2484" i="5"/>
  <c r="R2480" i="5"/>
  <c r="Q2479" i="5"/>
  <c r="R2614" i="5"/>
  <c r="A3186" i="5"/>
  <c r="R3185" i="5"/>
  <c r="P3184" i="5"/>
  <c r="O3184" i="5"/>
  <c r="R3183" i="5"/>
  <c r="R3182" i="5"/>
  <c r="R3180" i="5"/>
  <c r="P3179" i="5"/>
  <c r="O3179" i="5"/>
  <c r="O3088" i="5"/>
  <c r="P3039" i="5"/>
  <c r="O3039" i="5"/>
  <c r="R2984" i="5"/>
  <c r="R2983" i="5"/>
  <c r="R2982" i="5"/>
  <c r="R2981" i="5"/>
  <c r="P2860" i="5"/>
  <c r="O2860" i="5"/>
  <c r="P2857" i="5"/>
  <c r="O2857" i="5"/>
  <c r="P2855" i="5"/>
  <c r="O2855" i="5"/>
  <c r="P2852" i="5"/>
  <c r="O2852" i="5"/>
  <c r="P2849" i="5"/>
  <c r="O2849" i="5"/>
  <c r="P2846" i="5"/>
  <c r="O2846" i="5"/>
  <c r="P2840" i="5"/>
  <c r="O2840" i="5"/>
  <c r="P2837" i="5"/>
  <c r="O2837" i="5"/>
  <c r="P2834" i="5"/>
  <c r="O2834" i="5"/>
  <c r="P2832" i="5"/>
  <c r="O2832" i="5"/>
  <c r="P2829" i="5"/>
  <c r="O2829" i="5"/>
  <c r="P2826" i="5"/>
  <c r="O2826" i="5"/>
  <c r="P2823" i="5"/>
  <c r="O2823" i="5"/>
  <c r="P2817" i="5"/>
  <c r="O2817" i="5"/>
  <c r="O2811" i="5"/>
  <c r="R2811" i="5"/>
  <c r="O2808" i="5"/>
  <c r="R2808" i="5"/>
  <c r="P2806" i="5"/>
  <c r="O2806" i="5"/>
  <c r="R2803" i="5"/>
  <c r="P2800" i="5"/>
  <c r="O2800" i="5"/>
  <c r="P2794" i="5"/>
  <c r="O2794" i="5"/>
  <c r="P2790" i="5"/>
  <c r="O2790" i="5"/>
  <c r="P2787" i="5"/>
  <c r="O2787" i="5"/>
  <c r="P2784" i="5"/>
  <c r="O2784" i="5"/>
  <c r="P2781" i="5"/>
  <c r="O2781" i="5"/>
  <c r="P2778" i="5"/>
  <c r="O2778" i="5"/>
  <c r="P2772" i="5"/>
  <c r="O2772" i="5"/>
  <c r="P2768" i="5"/>
  <c r="O2768" i="5"/>
  <c r="R2763" i="5"/>
  <c r="P2760" i="5"/>
  <c r="O2760" i="5"/>
  <c r="P2757" i="5"/>
  <c r="O2757" i="5"/>
  <c r="P2751" i="5"/>
  <c r="O2751" i="5"/>
  <c r="P2747" i="5"/>
  <c r="O2747" i="5"/>
  <c r="P2744" i="5"/>
  <c r="O2744" i="5"/>
  <c r="P2741" i="5"/>
  <c r="O2741" i="5"/>
  <c r="P2738" i="5"/>
  <c r="O2738" i="5"/>
  <c r="P2735" i="5"/>
  <c r="O2735" i="5"/>
  <c r="P2729" i="5"/>
  <c r="O2729" i="5"/>
  <c r="P2726" i="5"/>
  <c r="O2726" i="5"/>
  <c r="P2723" i="5"/>
  <c r="O2723" i="5"/>
  <c r="P2718" i="5"/>
  <c r="O2718" i="5"/>
  <c r="P2716" i="5"/>
  <c r="O2716" i="5"/>
  <c r="P2713" i="5"/>
  <c r="O2713" i="5"/>
  <c r="P2710" i="5"/>
  <c r="O2710" i="5"/>
  <c r="P2704" i="5"/>
  <c r="O2704" i="5"/>
  <c r="R2700" i="5"/>
  <c r="P2698" i="5"/>
  <c r="O2698" i="5"/>
  <c r="P2696" i="5"/>
  <c r="O2696" i="5"/>
  <c r="P2693" i="5"/>
  <c r="O2693" i="5"/>
  <c r="P2690" i="5"/>
  <c r="O2690" i="5"/>
  <c r="P2684" i="5"/>
  <c r="O2684" i="5"/>
  <c r="P2681" i="5"/>
  <c r="O2681" i="5"/>
  <c r="P2678" i="5"/>
  <c r="O2678" i="5"/>
  <c r="P2676" i="5"/>
  <c r="O2676" i="5"/>
  <c r="O2673" i="5"/>
  <c r="R2673" i="5"/>
  <c r="P2670" i="5"/>
  <c r="O2670" i="5"/>
  <c r="P2664" i="5"/>
  <c r="O2664" i="5"/>
  <c r="P2661" i="5"/>
  <c r="O2661" i="5"/>
  <c r="P2658" i="5"/>
  <c r="O2658" i="5"/>
  <c r="P2656" i="5"/>
  <c r="O2656" i="5"/>
  <c r="R2650" i="5"/>
  <c r="P2647" i="5"/>
  <c r="O2647" i="5"/>
  <c r="P2641" i="5"/>
  <c r="O2641" i="5"/>
  <c r="R2610" i="5"/>
  <c r="P2607" i="5"/>
  <c r="O2607" i="5"/>
  <c r="P2605" i="5"/>
  <c r="O2605" i="5"/>
  <c r="P2602" i="5"/>
  <c r="O2602" i="5"/>
  <c r="P2600" i="5"/>
  <c r="O2600" i="5"/>
  <c r="P2593" i="5"/>
  <c r="O2593" i="5"/>
  <c r="P2588" i="5"/>
  <c r="O2588" i="5"/>
  <c r="P2585" i="5"/>
  <c r="O2585" i="5"/>
  <c r="P2580" i="5"/>
  <c r="O2580" i="5"/>
  <c r="P2575" i="5"/>
  <c r="O2575" i="5"/>
  <c r="P2572" i="5"/>
  <c r="O2572" i="5"/>
  <c r="P2570" i="5"/>
  <c r="O2570" i="5"/>
  <c r="P2567" i="5"/>
  <c r="O2567" i="5"/>
  <c r="P2565" i="5"/>
  <c r="O2565" i="5"/>
  <c r="P2563" i="5"/>
  <c r="O2563" i="5"/>
  <c r="P2561" i="5"/>
  <c r="O2561" i="5"/>
  <c r="P2559" i="5"/>
  <c r="O2559" i="5"/>
  <c r="P2557" i="5"/>
  <c r="O2557" i="5"/>
  <c r="P2552" i="5"/>
  <c r="O2552" i="5"/>
  <c r="P2549" i="5"/>
  <c r="O2549" i="5"/>
  <c r="P2547" i="5"/>
  <c r="O2547" i="5"/>
  <c r="P2544" i="5"/>
  <c r="O2544" i="5"/>
  <c r="P2541" i="5"/>
  <c r="O2541" i="5"/>
  <c r="P2539" i="5"/>
  <c r="O2539" i="5"/>
  <c r="P2533" i="5"/>
  <c r="O2533" i="5"/>
  <c r="P2531" i="5"/>
  <c r="O2531" i="5"/>
  <c r="P2529" i="5"/>
  <c r="O2529" i="5"/>
  <c r="P2523" i="5"/>
  <c r="O2523" i="5"/>
  <c r="P2519" i="5"/>
  <c r="O2519" i="5"/>
  <c r="P2515" i="5"/>
  <c r="O2515" i="5"/>
  <c r="P2513" i="5"/>
  <c r="O2513" i="5"/>
  <c r="P2511" i="5"/>
  <c r="O2511" i="5"/>
  <c r="P2506" i="5"/>
  <c r="O2506" i="5"/>
  <c r="P2503" i="5"/>
  <c r="O2503" i="5"/>
  <c r="P2501" i="5"/>
  <c r="O2501" i="5"/>
  <c r="P2498" i="5"/>
  <c r="O2498" i="5"/>
  <c r="P2496" i="5"/>
  <c r="O2496" i="5"/>
  <c r="P2494" i="5"/>
  <c r="O2494" i="5"/>
  <c r="P2489" i="5"/>
  <c r="O2489" i="5"/>
  <c r="O2479" i="5"/>
  <c r="P2474" i="5"/>
  <c r="O2474" i="5"/>
  <c r="P2469" i="5"/>
  <c r="P2468" i="5"/>
  <c r="O2469" i="5"/>
  <c r="P2463" i="5"/>
  <c r="P2462" i="5"/>
  <c r="O2463" i="5"/>
  <c r="P2456" i="5"/>
  <c r="O2456" i="5"/>
  <c r="P2450" i="5"/>
  <c r="P2439" i="5"/>
  <c r="O2450" i="5"/>
  <c r="O2439" i="5"/>
  <c r="P2437" i="5"/>
  <c r="O2437" i="5"/>
  <c r="P2435" i="5"/>
  <c r="O2435" i="5"/>
  <c r="P2430" i="5"/>
  <c r="O2430" i="5"/>
  <c r="P2423" i="5"/>
  <c r="O2423" i="5"/>
  <c r="P2417" i="5"/>
  <c r="R2417" i="5"/>
  <c r="P2414" i="5"/>
  <c r="O2414" i="5"/>
  <c r="P2409" i="5"/>
  <c r="O2409" i="5"/>
  <c r="P2405" i="5"/>
  <c r="O2405" i="5"/>
  <c r="P2399" i="5"/>
  <c r="O2399" i="5"/>
  <c r="P2397" i="5"/>
  <c r="O2397" i="5"/>
  <c r="P2395" i="5"/>
  <c r="O2395" i="5"/>
  <c r="P2393" i="5"/>
  <c r="O2393" i="5"/>
  <c r="P2389" i="5"/>
  <c r="O2389" i="5"/>
  <c r="P2384" i="5"/>
  <c r="O2384" i="5"/>
  <c r="Q2383" i="5"/>
  <c r="Q2380" i="5"/>
  <c r="P2380" i="5"/>
  <c r="O2380" i="5"/>
  <c r="Q2375" i="5"/>
  <c r="P2375" i="5"/>
  <c r="O2375" i="5"/>
  <c r="Q2373" i="5"/>
  <c r="P2373" i="5"/>
  <c r="O2373" i="5"/>
  <c r="Q2368" i="5"/>
  <c r="P2368" i="5"/>
  <c r="O2368" i="5"/>
  <c r="Q2365" i="5"/>
  <c r="P2365" i="5"/>
  <c r="O2365" i="5"/>
  <c r="Q2363" i="5"/>
  <c r="P2363" i="5"/>
  <c r="O2363" i="5"/>
  <c r="Q2358" i="5"/>
  <c r="P2358" i="5"/>
  <c r="O2358" i="5"/>
  <c r="R2355" i="5"/>
  <c r="R2354" i="5"/>
  <c r="P2353" i="5"/>
  <c r="O2353" i="5"/>
  <c r="N2353" i="5"/>
  <c r="R2352" i="5"/>
  <c r="R2351" i="5"/>
  <c r="P2350" i="5"/>
  <c r="O2350" i="5"/>
  <c r="N2350" i="5"/>
  <c r="R2349" i="5"/>
  <c r="R2348" i="5"/>
  <c r="P2347" i="5"/>
  <c r="O2347" i="5"/>
  <c r="N2347" i="5"/>
  <c r="R2286" i="5"/>
  <c r="R2285" i="5"/>
  <c r="R2284" i="5"/>
  <c r="R2283" i="5"/>
  <c r="R2282" i="5"/>
  <c r="R2281" i="5"/>
  <c r="R2280" i="5"/>
  <c r="R2279" i="5"/>
  <c r="R2278" i="5"/>
  <c r="P2277" i="5"/>
  <c r="O2277" i="5"/>
  <c r="R2276" i="5"/>
  <c r="R2275" i="5"/>
  <c r="R2274" i="5"/>
  <c r="R2273" i="5"/>
  <c r="R2272" i="5"/>
  <c r="R2271" i="5"/>
  <c r="R2270" i="5"/>
  <c r="R2269" i="5"/>
  <c r="P2268" i="5"/>
  <c r="O2268" i="5"/>
  <c r="N2268" i="5"/>
  <c r="M2268" i="5"/>
  <c r="R2267" i="5"/>
  <c r="R2266" i="5"/>
  <c r="R2265" i="5"/>
  <c r="R2264" i="5"/>
  <c r="P2263" i="5"/>
  <c r="O2263" i="5"/>
  <c r="N2263" i="5"/>
  <c r="M2263" i="5"/>
  <c r="R2262" i="5"/>
  <c r="R2260" i="5"/>
  <c r="R2259" i="5"/>
  <c r="P2258" i="5"/>
  <c r="O2258" i="5"/>
  <c r="N2258" i="5"/>
  <c r="M2258" i="5"/>
  <c r="R2257" i="5"/>
  <c r="R2256" i="5"/>
  <c r="P2255" i="5"/>
  <c r="O2255" i="5"/>
  <c r="N2255" i="5"/>
  <c r="M2255" i="5"/>
  <c r="R2254" i="5"/>
  <c r="P2253" i="5"/>
  <c r="O2253" i="5"/>
  <c r="N2253" i="5"/>
  <c r="M2253" i="5"/>
  <c r="R2252" i="5"/>
  <c r="R2251" i="5"/>
  <c r="R2250" i="5"/>
  <c r="R2249" i="5"/>
  <c r="R2248" i="5"/>
  <c r="P2247" i="5"/>
  <c r="O2247" i="5"/>
  <c r="N2247" i="5"/>
  <c r="M2247" i="5"/>
  <c r="R2246" i="5"/>
  <c r="P2245" i="5"/>
  <c r="O2245" i="5"/>
  <c r="N2245" i="5"/>
  <c r="M2245" i="5"/>
  <c r="R2244" i="5"/>
  <c r="R2243" i="5"/>
  <c r="R2242" i="5"/>
  <c r="R2241" i="5"/>
  <c r="R2240" i="5"/>
  <c r="P2239" i="5"/>
  <c r="O2239" i="5"/>
  <c r="N2239" i="5"/>
  <c r="M2239" i="5"/>
  <c r="R2238" i="5"/>
  <c r="N2237" i="5"/>
  <c r="M2237" i="5"/>
  <c r="R2236" i="5"/>
  <c r="R2235" i="5"/>
  <c r="R2234" i="5"/>
  <c r="P2233" i="5"/>
  <c r="O2233" i="5"/>
  <c r="N2233" i="5"/>
  <c r="M2233" i="5"/>
  <c r="R2232" i="5"/>
  <c r="R2231" i="5"/>
  <c r="R2230" i="5"/>
  <c r="R2229" i="5"/>
  <c r="P2228" i="5"/>
  <c r="O2228" i="5"/>
  <c r="N2228" i="5"/>
  <c r="M2228" i="5"/>
  <c r="R2227" i="5"/>
  <c r="R2226" i="5"/>
  <c r="R2225" i="5"/>
  <c r="R2224" i="5"/>
  <c r="P2223" i="5"/>
  <c r="O2223" i="5"/>
  <c r="N2223" i="5"/>
  <c r="M2223" i="5"/>
  <c r="R2222" i="5"/>
  <c r="P2221" i="5"/>
  <c r="O2221" i="5"/>
  <c r="N2221" i="5"/>
  <c r="M2221" i="5"/>
  <c r="R2220" i="5"/>
  <c r="R2219" i="5"/>
  <c r="R2218" i="5"/>
  <c r="R2217" i="5"/>
  <c r="R2216" i="5"/>
  <c r="P2215" i="5"/>
  <c r="O2215" i="5"/>
  <c r="N2215" i="5"/>
  <c r="M2215" i="5"/>
  <c r="R2214" i="5"/>
  <c r="R2213" i="5"/>
  <c r="R2212" i="5"/>
  <c r="R2211" i="5"/>
  <c r="P2210" i="5"/>
  <c r="O2210" i="5"/>
  <c r="N2210" i="5"/>
  <c r="M2210" i="5"/>
  <c r="R2209" i="5"/>
  <c r="R2208" i="5"/>
  <c r="R2207" i="5"/>
  <c r="P2206" i="5"/>
  <c r="O2206" i="5"/>
  <c r="N2206" i="5"/>
  <c r="M2206" i="5"/>
  <c r="R2205" i="5"/>
  <c r="R2204" i="5"/>
  <c r="R2203" i="5"/>
  <c r="R2202" i="5"/>
  <c r="R2201" i="5"/>
  <c r="R2200" i="5"/>
  <c r="P2199" i="5"/>
  <c r="O2199" i="5"/>
  <c r="N2199" i="5"/>
  <c r="M2199" i="5"/>
  <c r="R2198" i="5"/>
  <c r="R2197" i="5"/>
  <c r="P2196" i="5"/>
  <c r="O2196" i="5"/>
  <c r="N2196" i="5"/>
  <c r="M2196" i="5"/>
  <c r="R2195" i="5"/>
  <c r="P2194" i="5"/>
  <c r="O2194" i="5"/>
  <c r="N2194" i="5"/>
  <c r="M2194" i="5"/>
  <c r="R2193" i="5"/>
  <c r="R2192" i="5"/>
  <c r="R2191" i="5"/>
  <c r="P2190" i="5"/>
  <c r="O2190" i="5"/>
  <c r="N2190" i="5"/>
  <c r="M2190" i="5"/>
  <c r="R2189" i="5"/>
  <c r="R2188" i="5"/>
  <c r="P2187" i="5"/>
  <c r="O2187" i="5"/>
  <c r="N2187" i="5"/>
  <c r="M2187" i="5"/>
  <c r="R2186" i="5"/>
  <c r="R2185" i="5"/>
  <c r="R2184" i="5"/>
  <c r="R2183" i="5"/>
  <c r="P2182" i="5"/>
  <c r="O2182" i="5"/>
  <c r="N2182" i="5"/>
  <c r="M2182" i="5"/>
  <c r="L2180" i="5"/>
  <c r="L3186" i="5"/>
  <c r="S2178" i="5"/>
  <c r="R2138" i="5"/>
  <c r="R2111" i="5"/>
  <c r="O1982" i="5"/>
  <c r="P1979" i="5"/>
  <c r="R1979" i="5"/>
  <c r="P1977" i="5"/>
  <c r="R1977" i="5"/>
  <c r="P1552" i="5"/>
  <c r="O1552" i="5"/>
  <c r="N1552" i="5"/>
  <c r="M1552" i="5"/>
  <c r="R1508" i="5"/>
  <c r="R1507" i="5"/>
  <c r="R1506" i="5"/>
  <c r="P1505" i="5"/>
  <c r="O1505" i="5"/>
  <c r="N1505" i="5"/>
  <c r="M1505" i="5"/>
  <c r="R1504" i="5"/>
  <c r="R1503" i="5"/>
  <c r="R1502" i="5"/>
  <c r="R1501" i="5"/>
  <c r="P1500" i="5"/>
  <c r="O1500" i="5"/>
  <c r="N1500" i="5"/>
  <c r="M1500" i="5"/>
  <c r="R1498" i="5"/>
  <c r="R1497" i="5"/>
  <c r="R1496" i="5"/>
  <c r="R1495" i="5"/>
  <c r="P1494" i="5"/>
  <c r="P1492" i="5"/>
  <c r="O1494" i="5"/>
  <c r="O1492" i="5"/>
  <c r="N1494" i="5"/>
  <c r="N1492" i="5"/>
  <c r="M1494" i="5"/>
  <c r="R1493" i="5"/>
  <c r="R1491" i="5"/>
  <c r="P1490" i="5"/>
  <c r="O1490" i="5"/>
  <c r="N1490" i="5"/>
  <c r="M1490" i="5"/>
  <c r="R1489" i="5"/>
  <c r="R1488" i="5"/>
  <c r="R1487" i="5"/>
  <c r="R1486" i="5"/>
  <c r="P1485" i="5"/>
  <c r="O1485" i="5"/>
  <c r="N1485" i="5"/>
  <c r="M1485" i="5"/>
  <c r="R1484" i="5"/>
  <c r="R1483" i="5"/>
  <c r="P1482" i="5"/>
  <c r="O1482" i="5"/>
  <c r="N1482" i="5"/>
  <c r="M1482" i="5"/>
  <c r="R1481" i="5"/>
  <c r="R1480" i="5"/>
  <c r="R1479" i="5"/>
  <c r="R1478" i="5"/>
  <c r="P1477" i="5"/>
  <c r="O1477" i="5"/>
  <c r="N1477" i="5"/>
  <c r="M1477" i="5"/>
  <c r="R1476" i="5"/>
  <c r="R1475" i="5"/>
  <c r="R1474" i="5"/>
  <c r="R1473" i="5"/>
  <c r="P1472" i="5"/>
  <c r="O1472" i="5"/>
  <c r="N1472" i="5"/>
  <c r="M1472" i="5"/>
  <c r="R1471" i="5"/>
  <c r="R1470" i="5"/>
  <c r="R1469" i="5"/>
  <c r="P1468" i="5"/>
  <c r="O1468" i="5"/>
  <c r="N1468" i="5"/>
  <c r="M1468" i="5"/>
  <c r="R1467" i="5"/>
  <c r="R1466" i="5"/>
  <c r="P1465" i="5"/>
  <c r="O1465" i="5"/>
  <c r="N1465" i="5"/>
  <c r="M1465" i="5"/>
  <c r="R1464" i="5"/>
  <c r="R1463" i="5"/>
  <c r="R1462" i="5"/>
  <c r="R1461" i="5"/>
  <c r="P1460" i="5"/>
  <c r="O1460" i="5"/>
  <c r="N1460" i="5"/>
  <c r="M1460" i="5"/>
  <c r="L1458" i="5"/>
  <c r="L2178" i="5"/>
  <c r="S1456" i="5"/>
  <c r="R1455" i="5"/>
  <c r="Q1454" i="5"/>
  <c r="P1454" i="5"/>
  <c r="O1454" i="5"/>
  <c r="R1453" i="5"/>
  <c r="Q1452" i="5"/>
  <c r="P1452" i="5"/>
  <c r="O1452" i="5"/>
  <c r="R1451" i="5"/>
  <c r="Q1450" i="5"/>
  <c r="P1450" i="5"/>
  <c r="O1450" i="5"/>
  <c r="R1449" i="5"/>
  <c r="R1448" i="5"/>
  <c r="R1447" i="5"/>
  <c r="Q1446" i="5"/>
  <c r="P1446" i="5"/>
  <c r="O1446" i="5"/>
  <c r="R1444" i="5"/>
  <c r="R1443" i="5"/>
  <c r="R1442" i="5"/>
  <c r="R1441" i="5"/>
  <c r="Q1439" i="5"/>
  <c r="P1439" i="5"/>
  <c r="R1438" i="5"/>
  <c r="Q1437" i="5"/>
  <c r="P1437" i="5"/>
  <c r="O1437" i="5"/>
  <c r="R1436" i="5"/>
  <c r="R1435" i="5"/>
  <c r="Q1434" i="5"/>
  <c r="P1434" i="5"/>
  <c r="O1434" i="5"/>
  <c r="R1433" i="5"/>
  <c r="Q1432" i="5"/>
  <c r="P1432" i="5"/>
  <c r="O1432" i="5"/>
  <c r="R1431" i="5"/>
  <c r="Q1430" i="5"/>
  <c r="P1430" i="5"/>
  <c r="O1430" i="5"/>
  <c r="R1429" i="5"/>
  <c r="Q1428" i="5"/>
  <c r="P1428" i="5"/>
  <c r="O1428" i="5"/>
  <c r="R1427" i="5"/>
  <c r="R1426" i="5"/>
  <c r="Q1425" i="5"/>
  <c r="P1425" i="5"/>
  <c r="O1425" i="5"/>
  <c r="R1424" i="5"/>
  <c r="Q1423" i="5"/>
  <c r="P1423" i="5"/>
  <c r="O1423" i="5"/>
  <c r="R1422" i="5"/>
  <c r="Q1421" i="5"/>
  <c r="P1421" i="5"/>
  <c r="O1421" i="5"/>
  <c r="R1420" i="5"/>
  <c r="R1419" i="5"/>
  <c r="Q1418" i="5"/>
  <c r="P1418" i="5"/>
  <c r="R1417" i="5"/>
  <c r="Q1416" i="5"/>
  <c r="P1416" i="5"/>
  <c r="O1416" i="5"/>
  <c r="R1415" i="5"/>
  <c r="P1414" i="5"/>
  <c r="O1414" i="5"/>
  <c r="R1413" i="5"/>
  <c r="R1412" i="5"/>
  <c r="R1411" i="5"/>
  <c r="R1410" i="5"/>
  <c r="Q1409" i="5"/>
  <c r="P1409" i="5"/>
  <c r="O1409" i="5"/>
  <c r="R1407" i="5"/>
  <c r="Q1406" i="5"/>
  <c r="P1406" i="5"/>
  <c r="O1406" i="5"/>
  <c r="R1405" i="5"/>
  <c r="Q1404" i="5"/>
  <c r="P1404" i="5"/>
  <c r="O1404" i="5"/>
  <c r="R1403" i="5"/>
  <c r="Q1402" i="5"/>
  <c r="P1402" i="5"/>
  <c r="O1402" i="5"/>
  <c r="R1402" i="5"/>
  <c r="R1401" i="5"/>
  <c r="R1400" i="5"/>
  <c r="R1399" i="5"/>
  <c r="Q1398" i="5"/>
  <c r="P1398" i="5"/>
  <c r="O1398" i="5"/>
  <c r="R1394" i="5"/>
  <c r="Q1393" i="5"/>
  <c r="P1393" i="5"/>
  <c r="O1393" i="5"/>
  <c r="R1392" i="5"/>
  <c r="R1391" i="5"/>
  <c r="Q1390" i="5"/>
  <c r="P1390" i="5"/>
  <c r="O1390" i="5"/>
  <c r="R1389" i="5"/>
  <c r="R1388" i="5"/>
  <c r="R1387" i="5"/>
  <c r="R1386" i="5"/>
  <c r="Q1385" i="5"/>
  <c r="P1385" i="5"/>
  <c r="O1385" i="5"/>
  <c r="R1384" i="5"/>
  <c r="Q1383" i="5"/>
  <c r="P1383" i="5"/>
  <c r="O1383" i="5"/>
  <c r="R1382" i="5"/>
  <c r="P1381" i="5"/>
  <c r="R1381" i="5"/>
  <c r="R1380" i="5"/>
  <c r="Q1379" i="5"/>
  <c r="P1379" i="5"/>
  <c r="R1378" i="5"/>
  <c r="Q1377" i="5"/>
  <c r="P1377" i="5"/>
  <c r="O1377" i="5"/>
  <c r="R1376" i="5"/>
  <c r="Q1375" i="5"/>
  <c r="P1375" i="5"/>
  <c r="O1375" i="5"/>
  <c r="R1374" i="5"/>
  <c r="Q1373" i="5"/>
  <c r="P1373" i="5"/>
  <c r="O1373" i="5"/>
  <c r="R1372" i="5"/>
  <c r="P1371" i="5"/>
  <c r="O1371" i="5"/>
  <c r="R1370" i="5"/>
  <c r="P1369" i="5"/>
  <c r="O1369" i="5"/>
  <c r="R1368" i="5"/>
  <c r="O1367" i="5"/>
  <c r="R1367" i="5"/>
  <c r="R1366" i="5"/>
  <c r="P1365" i="5"/>
  <c r="O1365" i="5"/>
  <c r="R1364" i="5"/>
  <c r="R1363" i="5"/>
  <c r="R1362" i="5"/>
  <c r="Q1361" i="5"/>
  <c r="P1361" i="5"/>
  <c r="O1361" i="5"/>
  <c r="R1359" i="5"/>
  <c r="Q1358" i="5"/>
  <c r="P1358" i="5"/>
  <c r="O1358" i="5"/>
  <c r="R1357" i="5"/>
  <c r="Q1356" i="5"/>
  <c r="P1356" i="5"/>
  <c r="O1356" i="5"/>
  <c r="R1354" i="5"/>
  <c r="Q1353" i="5"/>
  <c r="P1353" i="5"/>
  <c r="O1353" i="5"/>
  <c r="R1352" i="5"/>
  <c r="R1351" i="5"/>
  <c r="R1350" i="5"/>
  <c r="Q1349" i="5"/>
  <c r="P1349" i="5"/>
  <c r="O1349" i="5"/>
  <c r="R1345" i="5"/>
  <c r="Q1344" i="5"/>
  <c r="P1344" i="5"/>
  <c r="O1344" i="5"/>
  <c r="R1343" i="5"/>
  <c r="Q1342" i="5"/>
  <c r="P1342" i="5"/>
  <c r="O1342" i="5"/>
  <c r="R1341" i="5"/>
  <c r="Q1340" i="5"/>
  <c r="P1340" i="5"/>
  <c r="O1340" i="5"/>
  <c r="R1339" i="5"/>
  <c r="R1338" i="5"/>
  <c r="R1337" i="5"/>
  <c r="Q1336" i="5"/>
  <c r="P1336" i="5"/>
  <c r="O1336" i="5"/>
  <c r="R1335" i="5"/>
  <c r="R1334" i="5"/>
  <c r="R1333" i="5"/>
  <c r="Q1332" i="5"/>
  <c r="P1332" i="5"/>
  <c r="O1332" i="5"/>
  <c r="R1330" i="5"/>
  <c r="Q1329" i="5"/>
  <c r="P1329" i="5"/>
  <c r="O1329" i="5"/>
  <c r="R1328" i="5"/>
  <c r="Q1327" i="5"/>
  <c r="P1327" i="5"/>
  <c r="O1327" i="5"/>
  <c r="R1326" i="5"/>
  <c r="R1325" i="5"/>
  <c r="R1324" i="5"/>
  <c r="Q1323" i="5"/>
  <c r="P1323" i="5"/>
  <c r="O1323" i="5"/>
  <c r="R1321" i="5"/>
  <c r="Q1320" i="5"/>
  <c r="P1320" i="5"/>
  <c r="O1320" i="5"/>
  <c r="R1319" i="5"/>
  <c r="R1318" i="5"/>
  <c r="R1317" i="5"/>
  <c r="Q1316" i="5"/>
  <c r="P1316" i="5"/>
  <c r="O1316" i="5"/>
  <c r="R1314" i="5"/>
  <c r="Q1313" i="5"/>
  <c r="P1313" i="5"/>
  <c r="O1313" i="5"/>
  <c r="R1312" i="5"/>
  <c r="Q1311" i="5"/>
  <c r="P1311" i="5"/>
  <c r="O1311" i="5"/>
  <c r="R1310" i="5"/>
  <c r="R1309" i="5"/>
  <c r="R1308" i="5"/>
  <c r="Q1307" i="5"/>
  <c r="P1307" i="5"/>
  <c r="O1307" i="5"/>
  <c r="R1306" i="5"/>
  <c r="R1305" i="5"/>
  <c r="R1304" i="5"/>
  <c r="Q1303" i="5"/>
  <c r="P1303" i="5"/>
  <c r="O1303" i="5"/>
  <c r="R1302" i="5"/>
  <c r="Q1301" i="5"/>
  <c r="P1301" i="5"/>
  <c r="O1301" i="5"/>
  <c r="R1300" i="5"/>
  <c r="Q1299" i="5"/>
  <c r="P1299" i="5"/>
  <c r="O1299" i="5"/>
  <c r="R1298" i="5"/>
  <c r="Q1297" i="5"/>
  <c r="P1297" i="5"/>
  <c r="O1297" i="5"/>
  <c r="R1295" i="5"/>
  <c r="Q1294" i="5"/>
  <c r="P1294" i="5"/>
  <c r="O1294" i="5"/>
  <c r="R1293" i="5"/>
  <c r="Q1292" i="5"/>
  <c r="P1292" i="5"/>
  <c r="O1292" i="5"/>
  <c r="R1291" i="5"/>
  <c r="Q1290" i="5"/>
  <c r="P1290" i="5"/>
  <c r="O1290" i="5"/>
  <c r="R1289" i="5"/>
  <c r="R1288" i="5"/>
  <c r="R1287" i="5"/>
  <c r="Q1286" i="5"/>
  <c r="P1286" i="5"/>
  <c r="O1286" i="5"/>
  <c r="R1285" i="5"/>
  <c r="Q1284" i="5"/>
  <c r="P1284" i="5"/>
  <c r="O1284" i="5"/>
  <c r="R1283" i="5"/>
  <c r="Q1282" i="5"/>
  <c r="P1282" i="5"/>
  <c r="O1282" i="5"/>
  <c r="R1281" i="5"/>
  <c r="R1280" i="5"/>
  <c r="Q1279" i="5"/>
  <c r="P1279" i="5"/>
  <c r="O1279" i="5"/>
  <c r="R1278" i="5"/>
  <c r="Q1277" i="5"/>
  <c r="P1277" i="5"/>
  <c r="O1277" i="5"/>
  <c r="R1276" i="5"/>
  <c r="R1275" i="5"/>
  <c r="R1274" i="5"/>
  <c r="Q1273" i="5"/>
  <c r="P1273" i="5"/>
  <c r="O1273" i="5"/>
  <c r="R1272" i="5"/>
  <c r="Q1271" i="5"/>
  <c r="P1271" i="5"/>
  <c r="O1271" i="5"/>
  <c r="R1270" i="5"/>
  <c r="Q1269" i="5"/>
  <c r="P1269" i="5"/>
  <c r="O1269" i="5"/>
  <c r="R1268" i="5"/>
  <c r="R1267" i="5"/>
  <c r="R1266" i="5"/>
  <c r="Q1265" i="5"/>
  <c r="P1265" i="5"/>
  <c r="O1265" i="5"/>
  <c r="R1263" i="5"/>
  <c r="Q1262" i="5"/>
  <c r="P1262" i="5"/>
  <c r="O1262" i="5"/>
  <c r="R1261" i="5"/>
  <c r="Q1260" i="5"/>
  <c r="P1260" i="5"/>
  <c r="O1260" i="5"/>
  <c r="R1259" i="5"/>
  <c r="Q1258" i="5"/>
  <c r="P1258" i="5"/>
  <c r="O1258" i="5"/>
  <c r="R1257" i="5"/>
  <c r="Q1256" i="5"/>
  <c r="P1256" i="5"/>
  <c r="O1256" i="5"/>
  <c r="R1255" i="5"/>
  <c r="R1254" i="5"/>
  <c r="R1253" i="5"/>
  <c r="Q1252" i="5"/>
  <c r="P1252" i="5"/>
  <c r="O1252" i="5"/>
  <c r="R1250" i="5"/>
  <c r="Q1249" i="5"/>
  <c r="P1249" i="5"/>
  <c r="O1249" i="5"/>
  <c r="R1248" i="5"/>
  <c r="Q1247" i="5"/>
  <c r="P1247" i="5"/>
  <c r="O1247" i="5"/>
  <c r="R1246" i="5"/>
  <c r="P1245" i="5"/>
  <c r="O1245" i="5"/>
  <c r="R1244" i="5"/>
  <c r="Q1243" i="5"/>
  <c r="P1243" i="5"/>
  <c r="O1243" i="5"/>
  <c r="R1242" i="5"/>
  <c r="R1241" i="5"/>
  <c r="R1240" i="5"/>
  <c r="Q1239" i="5"/>
  <c r="P1239" i="5"/>
  <c r="O1239" i="5"/>
  <c r="R1237" i="5"/>
  <c r="Q1236" i="5"/>
  <c r="P1236" i="5"/>
  <c r="O1236" i="5"/>
  <c r="R1235" i="5"/>
  <c r="Q1234" i="5"/>
  <c r="P1234" i="5"/>
  <c r="O1234" i="5"/>
  <c r="R1233" i="5"/>
  <c r="Q1232" i="5"/>
  <c r="P1232" i="5"/>
  <c r="O1232" i="5"/>
  <c r="R1231" i="5"/>
  <c r="Q1230" i="5"/>
  <c r="P1230" i="5"/>
  <c r="O1230" i="5"/>
  <c r="R1229" i="5"/>
  <c r="Q1228" i="5"/>
  <c r="P1228" i="5"/>
  <c r="O1228" i="5"/>
  <c r="R1227" i="5"/>
  <c r="R1226" i="5"/>
  <c r="R1225" i="5"/>
  <c r="Q1224" i="5"/>
  <c r="P1224" i="5"/>
  <c r="O1224" i="5"/>
  <c r="R1222" i="5"/>
  <c r="Q1221" i="5"/>
  <c r="P1221" i="5"/>
  <c r="O1221" i="5"/>
  <c r="R1220" i="5"/>
  <c r="Q1219" i="5"/>
  <c r="P1219" i="5"/>
  <c r="O1219" i="5"/>
  <c r="R1218" i="5"/>
  <c r="Q1217" i="5"/>
  <c r="P1217" i="5"/>
  <c r="O1217" i="5"/>
  <c r="R1216" i="5"/>
  <c r="Q1215" i="5"/>
  <c r="P1215" i="5"/>
  <c r="O1215" i="5"/>
  <c r="R1214" i="5"/>
  <c r="R1213" i="5"/>
  <c r="R1212" i="5"/>
  <c r="Q1211" i="5"/>
  <c r="P1211" i="5"/>
  <c r="O1211" i="5"/>
  <c r="R1209" i="5"/>
  <c r="R1208" i="5"/>
  <c r="Q1207" i="5"/>
  <c r="P1207" i="5"/>
  <c r="R1206" i="5"/>
  <c r="Q1205" i="5"/>
  <c r="P1205" i="5"/>
  <c r="R1204" i="5"/>
  <c r="Q1203" i="5"/>
  <c r="P1203" i="5"/>
  <c r="O1203" i="5"/>
  <c r="R1202" i="5"/>
  <c r="Q1201" i="5"/>
  <c r="P1201" i="5"/>
  <c r="O1201" i="5"/>
  <c r="R1200" i="5"/>
  <c r="R1199" i="5"/>
  <c r="R1198" i="5"/>
  <c r="Q1197" i="5"/>
  <c r="P1197" i="5"/>
  <c r="O1197" i="5"/>
  <c r="R1195" i="5"/>
  <c r="Q1194" i="5"/>
  <c r="P1194" i="5"/>
  <c r="O1194" i="5"/>
  <c r="R1193" i="5"/>
  <c r="Q1192" i="5"/>
  <c r="P1192" i="5"/>
  <c r="O1192" i="5"/>
  <c r="R1191" i="5"/>
  <c r="Q1190" i="5"/>
  <c r="P1190" i="5"/>
  <c r="O1190" i="5"/>
  <c r="R1189" i="5"/>
  <c r="Q1188" i="5"/>
  <c r="P1188" i="5"/>
  <c r="O1188" i="5"/>
  <c r="R1187" i="5"/>
  <c r="R1186" i="5"/>
  <c r="R1185" i="5"/>
  <c r="Q1184" i="5"/>
  <c r="P1184" i="5"/>
  <c r="O1184" i="5"/>
  <c r="R1182" i="5"/>
  <c r="O1181" i="5"/>
  <c r="R1181" i="5"/>
  <c r="R1180" i="5"/>
  <c r="P1179" i="5"/>
  <c r="R1179" i="5"/>
  <c r="R1178" i="5"/>
  <c r="Q1177" i="5"/>
  <c r="P1177" i="5"/>
  <c r="O1177" i="5"/>
  <c r="R1176" i="5"/>
  <c r="Q1175" i="5"/>
  <c r="P1175" i="5"/>
  <c r="O1175" i="5"/>
  <c r="R1174" i="5"/>
  <c r="Q1173" i="5"/>
  <c r="P1173" i="5"/>
  <c r="O1173" i="5"/>
  <c r="R1172" i="5"/>
  <c r="R1171" i="5"/>
  <c r="R1170" i="5"/>
  <c r="Q1169" i="5"/>
  <c r="Q1168" i="5"/>
  <c r="P1169" i="5"/>
  <c r="O1169" i="5"/>
  <c r="R1167" i="5"/>
  <c r="Q1166" i="5"/>
  <c r="P1166" i="5"/>
  <c r="O1166" i="5"/>
  <c r="R1165" i="5"/>
  <c r="Q1164" i="5"/>
  <c r="P1164" i="5"/>
  <c r="O1164" i="5"/>
  <c r="R1163" i="5"/>
  <c r="Q1162" i="5"/>
  <c r="P1162" i="5"/>
  <c r="O1162" i="5"/>
  <c r="R1161" i="5"/>
  <c r="Q1160" i="5"/>
  <c r="P1160" i="5"/>
  <c r="O1160" i="5"/>
  <c r="R1159" i="5"/>
  <c r="R1158" i="5"/>
  <c r="R1157" i="5"/>
  <c r="Q1156" i="5"/>
  <c r="P1156" i="5"/>
  <c r="O1156" i="5"/>
  <c r="R1154" i="5"/>
  <c r="Q1153" i="5"/>
  <c r="P1153" i="5"/>
  <c r="O1153" i="5"/>
  <c r="R1152" i="5"/>
  <c r="Q1151" i="5"/>
  <c r="P1151" i="5"/>
  <c r="O1151" i="5"/>
  <c r="R1150" i="5"/>
  <c r="Q1149" i="5"/>
  <c r="P1149" i="5"/>
  <c r="O1149" i="5"/>
  <c r="R1148" i="5"/>
  <c r="Q1147" i="5"/>
  <c r="P1147" i="5"/>
  <c r="O1147" i="5"/>
  <c r="R1146" i="5"/>
  <c r="Q1145" i="5"/>
  <c r="P1145" i="5"/>
  <c r="O1145" i="5"/>
  <c r="R1144" i="5"/>
  <c r="R1143" i="5"/>
  <c r="R1142" i="5"/>
  <c r="Q1141" i="5"/>
  <c r="P1141" i="5"/>
  <c r="O1141" i="5"/>
  <c r="R1139" i="5"/>
  <c r="Q1138" i="5"/>
  <c r="P1138" i="5"/>
  <c r="O1138" i="5"/>
  <c r="R1137" i="5"/>
  <c r="Q1136" i="5"/>
  <c r="P1136" i="5"/>
  <c r="O1136" i="5"/>
  <c r="R1135" i="5"/>
  <c r="Q1134" i="5"/>
  <c r="P1134" i="5"/>
  <c r="O1134" i="5"/>
  <c r="R1133" i="5"/>
  <c r="Q1132" i="5"/>
  <c r="P1132" i="5"/>
  <c r="O1132" i="5"/>
  <c r="R1131" i="5"/>
  <c r="Q1130" i="5"/>
  <c r="P1130" i="5"/>
  <c r="O1130" i="5"/>
  <c r="R1129" i="5"/>
  <c r="R1128" i="5"/>
  <c r="R1127" i="5"/>
  <c r="Q1126" i="5"/>
  <c r="P1126" i="5"/>
  <c r="O1126" i="5"/>
  <c r="O1123" i="5"/>
  <c r="R1122" i="5"/>
  <c r="Q1121" i="5"/>
  <c r="P1121" i="5"/>
  <c r="O1121" i="5"/>
  <c r="R1120" i="5"/>
  <c r="Q1119" i="5"/>
  <c r="P1119" i="5"/>
  <c r="O1119" i="5"/>
  <c r="R1118" i="5"/>
  <c r="P1117" i="5"/>
  <c r="O1117" i="5"/>
  <c r="R1116" i="5"/>
  <c r="R1115" i="5"/>
  <c r="R1114" i="5"/>
  <c r="Q1113" i="5"/>
  <c r="P1113" i="5"/>
  <c r="O1113" i="5"/>
  <c r="R1111" i="5"/>
  <c r="Q1110" i="5"/>
  <c r="P1110" i="5"/>
  <c r="O1110" i="5"/>
  <c r="R1109" i="5"/>
  <c r="Q1108" i="5"/>
  <c r="P1108" i="5"/>
  <c r="O1108" i="5"/>
  <c r="R1107" i="5"/>
  <c r="Q1106" i="5"/>
  <c r="P1106" i="5"/>
  <c r="O1106" i="5"/>
  <c r="R1105" i="5"/>
  <c r="Q1104" i="5"/>
  <c r="P1104" i="5"/>
  <c r="O1104" i="5"/>
  <c r="R1103" i="5"/>
  <c r="Q1102" i="5"/>
  <c r="P1102" i="5"/>
  <c r="O1102" i="5"/>
  <c r="R1101" i="5"/>
  <c r="R1100" i="5"/>
  <c r="R1099" i="5"/>
  <c r="Q1098" i="5"/>
  <c r="P1098" i="5"/>
  <c r="O1098" i="5"/>
  <c r="R1096" i="5"/>
  <c r="Q1095" i="5"/>
  <c r="P1095" i="5"/>
  <c r="O1095" i="5"/>
  <c r="R1094" i="5"/>
  <c r="Q1093" i="5"/>
  <c r="P1093" i="5"/>
  <c r="O1093" i="5"/>
  <c r="R1092" i="5"/>
  <c r="R1091" i="5"/>
  <c r="R1090" i="5"/>
  <c r="Q1089" i="5"/>
  <c r="P1089" i="5"/>
  <c r="O1089" i="5"/>
  <c r="R1088" i="5"/>
  <c r="Q1087" i="5"/>
  <c r="P1087" i="5"/>
  <c r="O1087" i="5"/>
  <c r="R1086" i="5"/>
  <c r="R1085" i="5"/>
  <c r="R1084" i="5"/>
  <c r="Q1083" i="5"/>
  <c r="P1083" i="5"/>
  <c r="O1083" i="5"/>
  <c r="R1081" i="5"/>
  <c r="Q1080" i="5"/>
  <c r="P1080" i="5"/>
  <c r="O1080" i="5"/>
  <c r="R1079" i="5"/>
  <c r="Q1078" i="5"/>
  <c r="P1078" i="5"/>
  <c r="O1078" i="5"/>
  <c r="R1077" i="5"/>
  <c r="R1076" i="5"/>
  <c r="R1075" i="5"/>
  <c r="Q1074" i="5"/>
  <c r="P1074" i="5"/>
  <c r="O1074" i="5"/>
  <c r="P1066" i="5"/>
  <c r="P1065" i="5"/>
  <c r="O1066" i="5"/>
  <c r="O1065" i="5"/>
  <c r="N1066" i="5"/>
  <c r="N1065" i="5"/>
  <c r="O1063" i="5"/>
  <c r="N1063" i="5"/>
  <c r="O1061" i="5"/>
  <c r="R1061" i="5"/>
  <c r="N1056" i="5"/>
  <c r="P1051" i="5"/>
  <c r="N1051" i="5"/>
  <c r="N1048" i="5"/>
  <c r="P1043" i="5"/>
  <c r="O1043" i="5"/>
  <c r="N1043" i="5"/>
  <c r="P1038" i="5"/>
  <c r="O1038" i="5"/>
  <c r="N1038" i="5"/>
  <c r="N1036" i="5"/>
  <c r="R1036" i="5"/>
  <c r="N1033" i="5"/>
  <c r="R1027" i="5"/>
  <c r="N1021" i="5"/>
  <c r="R559" i="5"/>
  <c r="P558" i="5"/>
  <c r="R558" i="5"/>
  <c r="R557" i="5"/>
  <c r="P556" i="5"/>
  <c r="R556" i="5"/>
  <c r="R555" i="5"/>
  <c r="P554" i="5"/>
  <c r="O554" i="5"/>
  <c r="N554" i="5"/>
  <c r="M554" i="5"/>
  <c r="L554" i="5"/>
  <c r="R553" i="5"/>
  <c r="R552" i="5"/>
  <c r="R551" i="5"/>
  <c r="R550" i="5"/>
  <c r="P549" i="5"/>
  <c r="O549" i="5"/>
  <c r="N549" i="5"/>
  <c r="M549" i="5"/>
  <c r="L549" i="5"/>
  <c r="R546" i="5"/>
  <c r="P545" i="5"/>
  <c r="R545" i="5"/>
  <c r="R544" i="5"/>
  <c r="P543" i="5"/>
  <c r="S540" i="5"/>
  <c r="M540" i="5"/>
  <c r="L540" i="5"/>
  <c r="R539" i="5"/>
  <c r="P538" i="5"/>
  <c r="P537" i="5"/>
  <c r="O538" i="5"/>
  <c r="R536" i="5"/>
  <c r="R535" i="5"/>
  <c r="P534" i="5"/>
  <c r="P533" i="5"/>
  <c r="O534" i="5"/>
  <c r="R531" i="5"/>
  <c r="P530" i="5"/>
  <c r="P529" i="5"/>
  <c r="O529" i="5"/>
  <c r="N529" i="5"/>
  <c r="R528" i="5"/>
  <c r="P527" i="5"/>
  <c r="O527" i="5"/>
  <c r="N527" i="5"/>
  <c r="R526" i="5"/>
  <c r="R525" i="5"/>
  <c r="R524" i="5"/>
  <c r="Q523" i="5"/>
  <c r="Q522" i="5"/>
  <c r="Q521" i="5"/>
  <c r="P523" i="5"/>
  <c r="O523" i="5"/>
  <c r="N523" i="5"/>
  <c r="P518" i="5"/>
  <c r="O518" i="5"/>
  <c r="N518" i="5"/>
  <c r="P516" i="5"/>
  <c r="O516" i="5"/>
  <c r="N516" i="5"/>
  <c r="P514" i="5"/>
  <c r="O514" i="5"/>
  <c r="N514" i="5"/>
  <c r="P512" i="5"/>
  <c r="O512" i="5"/>
  <c r="N512" i="5"/>
  <c r="P510" i="5"/>
  <c r="O510" i="5"/>
  <c r="N510" i="5"/>
  <c r="P508" i="5"/>
  <c r="O508" i="5"/>
  <c r="N508" i="5"/>
  <c r="P506" i="5"/>
  <c r="O506" i="5"/>
  <c r="N506" i="5"/>
  <c r="P503" i="5"/>
  <c r="O503" i="5"/>
  <c r="N503" i="5"/>
  <c r="P501" i="5"/>
  <c r="O501" i="5"/>
  <c r="N501" i="5"/>
  <c r="R500" i="5"/>
  <c r="R499" i="5"/>
  <c r="P498" i="5"/>
  <c r="O498" i="5"/>
  <c r="N498" i="5"/>
  <c r="R497" i="5"/>
  <c r="R496" i="5"/>
  <c r="P495" i="5"/>
  <c r="O495" i="5"/>
  <c r="N495" i="5"/>
  <c r="R494" i="5"/>
  <c r="R493" i="5"/>
  <c r="R492" i="5"/>
  <c r="P491" i="5"/>
  <c r="O491" i="5"/>
  <c r="N491" i="5"/>
  <c r="R490" i="5"/>
  <c r="P489" i="5"/>
  <c r="O489" i="5"/>
  <c r="N489" i="5"/>
  <c r="R488" i="5"/>
  <c r="P487" i="5"/>
  <c r="O487" i="5"/>
  <c r="N487" i="5"/>
  <c r="R486" i="5"/>
  <c r="P485" i="5"/>
  <c r="O485" i="5"/>
  <c r="N485" i="5"/>
  <c r="R484" i="5"/>
  <c r="P483" i="5"/>
  <c r="O483" i="5"/>
  <c r="N483" i="5"/>
  <c r="R482" i="5"/>
  <c r="R481" i="5"/>
  <c r="R480" i="5"/>
  <c r="P479" i="5"/>
  <c r="O479" i="5"/>
  <c r="N479" i="5"/>
  <c r="R477" i="5"/>
  <c r="R476" i="5"/>
  <c r="R475" i="5"/>
  <c r="P474" i="5"/>
  <c r="O474" i="5"/>
  <c r="N474" i="5"/>
  <c r="N472" i="5"/>
  <c r="R472" i="5"/>
  <c r="N471" i="5"/>
  <c r="N470" i="5"/>
  <c r="P470" i="5"/>
  <c r="O470" i="5"/>
  <c r="N469" i="5"/>
  <c r="R469" i="5"/>
  <c r="P468" i="5"/>
  <c r="P466" i="5"/>
  <c r="N468" i="5"/>
  <c r="R467" i="5"/>
  <c r="O466" i="5"/>
  <c r="N465" i="5"/>
  <c r="N463" i="5"/>
  <c r="R464" i="5"/>
  <c r="P463" i="5"/>
  <c r="O463" i="5"/>
  <c r="N462" i="5"/>
  <c r="N460" i="5"/>
  <c r="R461" i="5"/>
  <c r="P460" i="5"/>
  <c r="O460" i="5"/>
  <c r="R459" i="5"/>
  <c r="R458" i="5"/>
  <c r="P457" i="5"/>
  <c r="O457" i="5"/>
  <c r="N457" i="5"/>
  <c r="R456" i="5"/>
  <c r="P455" i="5"/>
  <c r="O455" i="5"/>
  <c r="N455" i="5"/>
  <c r="R454" i="5"/>
  <c r="R453" i="5"/>
  <c r="R452" i="5"/>
  <c r="P451" i="5"/>
  <c r="O451" i="5"/>
  <c r="N451" i="5"/>
  <c r="N450" i="5"/>
  <c r="R449" i="5"/>
  <c r="R448" i="5"/>
  <c r="P447" i="5"/>
  <c r="O447" i="5"/>
  <c r="R446" i="5"/>
  <c r="P445" i="5"/>
  <c r="O445" i="5"/>
  <c r="N445" i="5"/>
  <c r="R444" i="5"/>
  <c r="R443" i="5"/>
  <c r="R442" i="5"/>
  <c r="P441" i="5"/>
  <c r="O441" i="5"/>
  <c r="N441" i="5"/>
  <c r="N440" i="5"/>
  <c r="R440" i="5"/>
  <c r="N439" i="5"/>
  <c r="R439" i="5"/>
  <c r="P438" i="5"/>
  <c r="O438" i="5"/>
  <c r="R437" i="5"/>
  <c r="P436" i="5"/>
  <c r="O436" i="5"/>
  <c r="N436" i="5"/>
  <c r="R435" i="5"/>
  <c r="P434" i="5"/>
  <c r="O434" i="5"/>
  <c r="N434" i="5"/>
  <c r="N433" i="5"/>
  <c r="N432" i="5"/>
  <c r="P432" i="5"/>
  <c r="O432" i="5"/>
  <c r="R431" i="5"/>
  <c r="R430" i="5"/>
  <c r="P429" i="5"/>
  <c r="O429" i="5"/>
  <c r="N429" i="5"/>
  <c r="R428" i="5"/>
  <c r="R427" i="5"/>
  <c r="R426" i="5"/>
  <c r="P425" i="5"/>
  <c r="O425" i="5"/>
  <c r="N425" i="5"/>
  <c r="R424" i="5"/>
  <c r="P423" i="5"/>
  <c r="O423" i="5"/>
  <c r="N423" i="5"/>
  <c r="R422" i="5"/>
  <c r="R421" i="5"/>
  <c r="P420" i="5"/>
  <c r="O420" i="5"/>
  <c r="N420" i="5"/>
  <c r="P415" i="5"/>
  <c r="P413" i="5"/>
  <c r="P411" i="5"/>
  <c r="P409" i="5"/>
  <c r="P407" i="5"/>
  <c r="P403" i="5"/>
  <c r="P400" i="5"/>
  <c r="P397" i="5"/>
  <c r="R395" i="5"/>
  <c r="O394" i="5"/>
  <c r="R394" i="5"/>
  <c r="R393" i="5"/>
  <c r="O392" i="5"/>
  <c r="R392" i="5"/>
  <c r="R391" i="5"/>
  <c r="R390" i="5"/>
  <c r="R389" i="5"/>
  <c r="R388" i="5"/>
  <c r="O387" i="5"/>
  <c r="R387" i="5"/>
  <c r="R385" i="5"/>
  <c r="N384" i="5"/>
  <c r="R384" i="5"/>
  <c r="R383" i="5"/>
  <c r="N382" i="5"/>
  <c r="R382" i="5"/>
  <c r="R381" i="5"/>
  <c r="N380" i="5"/>
  <c r="R380" i="5"/>
  <c r="R379" i="5"/>
  <c r="R378" i="5"/>
  <c r="N377" i="5"/>
  <c r="Q375" i="5"/>
  <c r="R374" i="5"/>
  <c r="R373" i="5"/>
  <c r="R372" i="5"/>
  <c r="R371" i="5"/>
  <c r="R370" i="5"/>
  <c r="R369" i="5"/>
  <c r="R368" i="5"/>
  <c r="Q367" i="5"/>
  <c r="Q366" i="5"/>
  <c r="Q365" i="5"/>
  <c r="P367" i="5"/>
  <c r="P366" i="5"/>
  <c r="P365" i="5"/>
  <c r="O367" i="5"/>
  <c r="O366" i="5"/>
  <c r="R364" i="5"/>
  <c r="P363" i="5"/>
  <c r="O363" i="5"/>
  <c r="N363" i="5"/>
  <c r="R362" i="5"/>
  <c r="P361" i="5"/>
  <c r="O361" i="5"/>
  <c r="N361" i="5"/>
  <c r="R360" i="5"/>
  <c r="R359" i="5"/>
  <c r="R358" i="5"/>
  <c r="R357" i="5"/>
  <c r="Q356" i="5"/>
  <c r="Q355" i="5"/>
  <c r="Q354" i="5"/>
  <c r="P356" i="5"/>
  <c r="O356" i="5"/>
  <c r="N356" i="5"/>
  <c r="R353" i="5"/>
  <c r="R352" i="5"/>
  <c r="P351" i="5"/>
  <c r="P346" i="5"/>
  <c r="O351" i="5"/>
  <c r="O350" i="5"/>
  <c r="R349" i="5"/>
  <c r="N348" i="5"/>
  <c r="Q347" i="5"/>
  <c r="Q346" i="5"/>
  <c r="R345" i="5"/>
  <c r="R344" i="5"/>
  <c r="R343" i="5"/>
  <c r="R342" i="5"/>
  <c r="Q341" i="5"/>
  <c r="Q340" i="5"/>
  <c r="Q339" i="5"/>
  <c r="P341" i="5"/>
  <c r="O341" i="5"/>
  <c r="O340" i="5"/>
  <c r="O339" i="5"/>
  <c r="N341" i="5"/>
  <c r="N340" i="5"/>
  <c r="N339" i="5"/>
  <c r="R338" i="5"/>
  <c r="R337" i="5"/>
  <c r="R336" i="5"/>
  <c r="R335" i="5"/>
  <c r="Q334" i="5"/>
  <c r="Q332" i="5"/>
  <c r="P334" i="5"/>
  <c r="P333" i="5"/>
  <c r="O334" i="5"/>
  <c r="O333" i="5"/>
  <c r="N334" i="5"/>
  <c r="N332" i="5"/>
  <c r="R329" i="5"/>
  <c r="R328" i="5"/>
  <c r="P327" i="5"/>
  <c r="R327" i="5"/>
  <c r="R326" i="5"/>
  <c r="R325" i="5"/>
  <c r="N324" i="5"/>
  <c r="R323" i="5"/>
  <c r="P322" i="5"/>
  <c r="N322" i="5"/>
  <c r="R321" i="5"/>
  <c r="P320" i="5"/>
  <c r="N320" i="5"/>
  <c r="R319" i="5"/>
  <c r="P318" i="5"/>
  <c r="N318" i="5"/>
  <c r="R317" i="5"/>
  <c r="R316" i="5"/>
  <c r="R315" i="5"/>
  <c r="R314" i="5"/>
  <c r="P313" i="5"/>
  <c r="N313" i="5"/>
  <c r="R312" i="5"/>
  <c r="R311" i="5"/>
  <c r="R310" i="5"/>
  <c r="R309" i="5"/>
  <c r="Q308" i="5"/>
  <c r="Q307" i="5"/>
  <c r="Q306" i="5"/>
  <c r="P308" i="5"/>
  <c r="O308" i="5"/>
  <c r="O307" i="5"/>
  <c r="O306" i="5"/>
  <c r="N308" i="5"/>
  <c r="R305" i="5"/>
  <c r="R304" i="5"/>
  <c r="R303" i="5"/>
  <c r="R302" i="5"/>
  <c r="Q301" i="5"/>
  <c r="Q300" i="5"/>
  <c r="Q299" i="5"/>
  <c r="P301" i="5"/>
  <c r="P300" i="5"/>
  <c r="P299" i="5"/>
  <c r="O301" i="5"/>
  <c r="O300" i="5"/>
  <c r="O299" i="5"/>
  <c r="N301" i="5"/>
  <c r="N300" i="5"/>
  <c r="R298" i="5"/>
  <c r="O297" i="5"/>
  <c r="N297" i="5"/>
  <c r="R296" i="5"/>
  <c r="P295" i="5"/>
  <c r="O295" i="5"/>
  <c r="N295" i="5"/>
  <c r="R294" i="5"/>
  <c r="R293" i="5"/>
  <c r="R292" i="5"/>
  <c r="R291" i="5"/>
  <c r="Q290" i="5"/>
  <c r="Q289" i="5"/>
  <c r="Q288" i="5"/>
  <c r="P290" i="5"/>
  <c r="O290" i="5"/>
  <c r="N290" i="5"/>
  <c r="R287" i="5"/>
  <c r="R286" i="5"/>
  <c r="R285" i="5"/>
  <c r="R284" i="5"/>
  <c r="Q283" i="5"/>
  <c r="Q282" i="5"/>
  <c r="P283" i="5"/>
  <c r="O283" i="5"/>
  <c r="O282" i="5"/>
  <c r="R280" i="5"/>
  <c r="R279" i="5"/>
  <c r="P278" i="5"/>
  <c r="O278" i="5"/>
  <c r="R277" i="5"/>
  <c r="R276" i="5"/>
  <c r="R275" i="5"/>
  <c r="P274" i="5"/>
  <c r="R274" i="5"/>
  <c r="R273" i="5"/>
  <c r="P272" i="5"/>
  <c r="R271" i="5"/>
  <c r="R270" i="5"/>
  <c r="R269" i="5"/>
  <c r="R268" i="5"/>
  <c r="P267" i="5"/>
  <c r="O267" i="5"/>
  <c r="R266" i="5"/>
  <c r="P265" i="5"/>
  <c r="R265" i="5"/>
  <c r="R264" i="5"/>
  <c r="P263" i="5"/>
  <c r="R263" i="5"/>
  <c r="R262" i="5"/>
  <c r="R261" i="5"/>
  <c r="Q260" i="5"/>
  <c r="Q259" i="5"/>
  <c r="Q258" i="5"/>
  <c r="P260" i="5"/>
  <c r="R257" i="5"/>
  <c r="R256" i="5"/>
  <c r="R255" i="5"/>
  <c r="R254" i="5"/>
  <c r="R253" i="5"/>
  <c r="Q252" i="5"/>
  <c r="P252" i="5"/>
  <c r="O252" i="5"/>
  <c r="N252" i="5"/>
  <c r="R251" i="5"/>
  <c r="R250" i="5"/>
  <c r="R249" i="5"/>
  <c r="R248" i="5"/>
  <c r="Q247" i="5"/>
  <c r="P247" i="5"/>
  <c r="O247" i="5"/>
  <c r="N247" i="5"/>
  <c r="R246" i="5"/>
  <c r="R245" i="5"/>
  <c r="Q244" i="5"/>
  <c r="P244" i="5"/>
  <c r="O244" i="5"/>
  <c r="N244" i="5"/>
  <c r="R243" i="5"/>
  <c r="R242" i="5"/>
  <c r="R241" i="5"/>
  <c r="R240" i="5"/>
  <c r="P239" i="5"/>
  <c r="O239" i="5"/>
  <c r="N239" i="5"/>
  <c r="P235" i="5"/>
  <c r="O235" i="5"/>
  <c r="N235" i="5"/>
  <c r="P232" i="5"/>
  <c r="O232" i="5"/>
  <c r="N232" i="5"/>
  <c r="R231" i="5"/>
  <c r="R230" i="5"/>
  <c r="R229" i="5"/>
  <c r="P228" i="5"/>
  <c r="O228" i="5"/>
  <c r="N228" i="5"/>
  <c r="R227" i="5"/>
  <c r="R226" i="5"/>
  <c r="P225" i="5"/>
  <c r="O225" i="5"/>
  <c r="N225" i="5"/>
  <c r="R224" i="5"/>
  <c r="R223" i="5"/>
  <c r="P222" i="5"/>
  <c r="O222" i="5"/>
  <c r="N222" i="5"/>
  <c r="R221" i="5"/>
  <c r="R220" i="5"/>
  <c r="P219" i="5"/>
  <c r="O219" i="5"/>
  <c r="N219" i="5"/>
  <c r="R218" i="5"/>
  <c r="R217" i="5"/>
  <c r="P216" i="5"/>
  <c r="O216" i="5"/>
  <c r="N216" i="5"/>
  <c r="R215" i="5"/>
  <c r="R214" i="5"/>
  <c r="R213" i="5"/>
  <c r="R212" i="5"/>
  <c r="R211" i="5"/>
  <c r="R210" i="5"/>
  <c r="P209" i="5"/>
  <c r="O209" i="5"/>
  <c r="N209" i="5"/>
  <c r="R208" i="5"/>
  <c r="R207" i="5"/>
  <c r="R206" i="5"/>
  <c r="R205" i="5"/>
  <c r="R204" i="5"/>
  <c r="Q203" i="5"/>
  <c r="Q202" i="5"/>
  <c r="Q201" i="5"/>
  <c r="P203" i="5"/>
  <c r="O203" i="5"/>
  <c r="N203" i="5"/>
  <c r="R200" i="5"/>
  <c r="P199" i="5"/>
  <c r="O199" i="5"/>
  <c r="N199" i="5"/>
  <c r="R198" i="5"/>
  <c r="P197" i="5"/>
  <c r="O197" i="5"/>
  <c r="N197" i="5"/>
  <c r="R196" i="5"/>
  <c r="P195" i="5"/>
  <c r="O195" i="5"/>
  <c r="N195" i="5"/>
  <c r="R194" i="5"/>
  <c r="R193" i="5"/>
  <c r="P192" i="5"/>
  <c r="O192" i="5"/>
  <c r="N192" i="5"/>
  <c r="R191" i="5"/>
  <c r="R190" i="5"/>
  <c r="P189" i="5"/>
  <c r="O189" i="5"/>
  <c r="N189" i="5"/>
  <c r="R188" i="5"/>
  <c r="P187" i="5"/>
  <c r="O187" i="5"/>
  <c r="N187" i="5"/>
  <c r="R186" i="5"/>
  <c r="P185" i="5"/>
  <c r="O185" i="5"/>
  <c r="N185" i="5"/>
  <c r="R184" i="5"/>
  <c r="R183" i="5"/>
  <c r="P182" i="5"/>
  <c r="O182" i="5"/>
  <c r="N182" i="5"/>
  <c r="R181" i="5"/>
  <c r="P180" i="5"/>
  <c r="O180" i="5"/>
  <c r="N180" i="5"/>
  <c r="R179" i="5"/>
  <c r="R178" i="5"/>
  <c r="R177" i="5"/>
  <c r="R176" i="5"/>
  <c r="R175" i="5"/>
  <c r="R174" i="5"/>
  <c r="P173" i="5"/>
  <c r="O173" i="5"/>
  <c r="N173" i="5"/>
  <c r="R172" i="5"/>
  <c r="R171" i="5"/>
  <c r="R170" i="5"/>
  <c r="R169" i="5"/>
  <c r="R168" i="5"/>
  <c r="Q167" i="5"/>
  <c r="Q166" i="5"/>
  <c r="Q165" i="5"/>
  <c r="P167" i="5"/>
  <c r="O167" i="5"/>
  <c r="N167" i="5"/>
  <c r="R164" i="5"/>
  <c r="P163" i="5"/>
  <c r="O163" i="5"/>
  <c r="N163" i="5"/>
  <c r="R162" i="5"/>
  <c r="P161" i="5"/>
  <c r="O161" i="5"/>
  <c r="N161" i="5"/>
  <c r="R160" i="5"/>
  <c r="R159" i="5"/>
  <c r="P158" i="5"/>
  <c r="O158" i="5"/>
  <c r="N158" i="5"/>
  <c r="R157" i="5"/>
  <c r="N156" i="5"/>
  <c r="R156" i="5"/>
  <c r="R155" i="5"/>
  <c r="P154" i="5"/>
  <c r="O154" i="5"/>
  <c r="N154" i="5"/>
  <c r="R153" i="5"/>
  <c r="R152" i="5"/>
  <c r="P151" i="5"/>
  <c r="O151" i="5"/>
  <c r="N151" i="5"/>
  <c r="R150" i="5"/>
  <c r="P149" i="5"/>
  <c r="O149" i="5"/>
  <c r="N149" i="5"/>
  <c r="R148" i="5"/>
  <c r="P147" i="5"/>
  <c r="O147" i="5"/>
  <c r="N147" i="5"/>
  <c r="R146" i="5"/>
  <c r="R145" i="5"/>
  <c r="P144" i="5"/>
  <c r="O144" i="5"/>
  <c r="N144" i="5"/>
  <c r="R143" i="5"/>
  <c r="P142" i="5"/>
  <c r="O142" i="5"/>
  <c r="N142" i="5"/>
  <c r="R141" i="5"/>
  <c r="R140" i="5"/>
  <c r="R139" i="5"/>
  <c r="R138" i="5"/>
  <c r="R137" i="5"/>
  <c r="R136" i="5"/>
  <c r="P135" i="5"/>
  <c r="O135" i="5"/>
  <c r="N135" i="5"/>
  <c r="R134" i="5"/>
  <c r="R133" i="5"/>
  <c r="R132" i="5"/>
  <c r="R131" i="5"/>
  <c r="R130" i="5"/>
  <c r="P129" i="5"/>
  <c r="O129" i="5"/>
  <c r="N129" i="5"/>
  <c r="Q127" i="5"/>
  <c r="R126" i="5"/>
  <c r="R125" i="5"/>
  <c r="P124" i="5"/>
  <c r="O124" i="5"/>
  <c r="N124" i="5"/>
  <c r="R123" i="5"/>
  <c r="P122" i="5"/>
  <c r="O122" i="5"/>
  <c r="N122" i="5"/>
  <c r="R121" i="5"/>
  <c r="P120" i="5"/>
  <c r="O120" i="5"/>
  <c r="N120" i="5"/>
  <c r="R119" i="5"/>
  <c r="R118" i="5"/>
  <c r="P117" i="5"/>
  <c r="O117" i="5"/>
  <c r="N117" i="5"/>
  <c r="R116" i="5"/>
  <c r="R115" i="5"/>
  <c r="P114" i="5"/>
  <c r="O114" i="5"/>
  <c r="N114" i="5"/>
  <c r="R113" i="5"/>
  <c r="R112" i="5"/>
  <c r="R111" i="5"/>
  <c r="P110" i="5"/>
  <c r="O110" i="5"/>
  <c r="N110" i="5"/>
  <c r="R109" i="5"/>
  <c r="P108" i="5"/>
  <c r="R108" i="5"/>
  <c r="R107" i="5"/>
  <c r="R106" i="5"/>
  <c r="R105" i="5"/>
  <c r="R104" i="5"/>
  <c r="R103" i="5"/>
  <c r="R102" i="5"/>
  <c r="P101" i="5"/>
  <c r="O101" i="5"/>
  <c r="N101" i="5"/>
  <c r="R100" i="5"/>
  <c r="P99" i="5"/>
  <c r="O99" i="5"/>
  <c r="N99" i="5"/>
  <c r="R98" i="5"/>
  <c r="R97" i="5"/>
  <c r="R96" i="5"/>
  <c r="R95" i="5"/>
  <c r="R94" i="5"/>
  <c r="P93" i="5"/>
  <c r="O93" i="5"/>
  <c r="N93" i="5"/>
  <c r="Q91" i="5"/>
  <c r="R90" i="5"/>
  <c r="R89" i="5"/>
  <c r="R88" i="5"/>
  <c r="R87" i="5"/>
  <c r="P86" i="5"/>
  <c r="P84" i="5"/>
  <c r="O86" i="5"/>
  <c r="O84" i="5"/>
  <c r="N85" i="5"/>
  <c r="Q84" i="5"/>
  <c r="N84" i="5"/>
  <c r="R83" i="5"/>
  <c r="R82" i="5"/>
  <c r="Q81" i="5"/>
  <c r="P81" i="5"/>
  <c r="O81" i="5"/>
  <c r="N81" i="5"/>
  <c r="R80" i="5"/>
  <c r="R79" i="5"/>
  <c r="R78" i="5"/>
  <c r="Q77" i="5"/>
  <c r="P77" i="5"/>
  <c r="O77" i="5"/>
  <c r="N77" i="5"/>
  <c r="R76" i="5"/>
  <c r="R75" i="5"/>
  <c r="R74" i="5"/>
  <c r="R73" i="5"/>
  <c r="Q72" i="5"/>
  <c r="P72" i="5"/>
  <c r="O72" i="5"/>
  <c r="N72" i="5"/>
  <c r="R71" i="5"/>
  <c r="R70" i="5"/>
  <c r="R69" i="5"/>
  <c r="R68" i="5"/>
  <c r="Q67" i="5"/>
  <c r="P67" i="5"/>
  <c r="O67" i="5"/>
  <c r="N67" i="5"/>
  <c r="R64" i="5"/>
  <c r="R63" i="5"/>
  <c r="P62" i="5"/>
  <c r="O62" i="5"/>
  <c r="N62" i="5"/>
  <c r="N61" i="5"/>
  <c r="R61" i="5"/>
  <c r="P60" i="5"/>
  <c r="O60" i="5"/>
  <c r="R59" i="5"/>
  <c r="R58" i="5"/>
  <c r="R57" i="5"/>
  <c r="R56" i="5"/>
  <c r="P55" i="5"/>
  <c r="O55" i="5"/>
  <c r="N55" i="5"/>
  <c r="Q53" i="5"/>
  <c r="R51" i="5"/>
  <c r="P50" i="5"/>
  <c r="O50" i="5"/>
  <c r="O49" i="5"/>
  <c r="N50" i="5"/>
  <c r="N49" i="5"/>
  <c r="R41" i="5"/>
  <c r="R40" i="5"/>
  <c r="P39" i="5"/>
  <c r="O39" i="5"/>
  <c r="N39" i="5"/>
  <c r="R38" i="5"/>
  <c r="P37" i="5"/>
  <c r="O37" i="5"/>
  <c r="N37" i="5"/>
  <c r="R35" i="5"/>
  <c r="P34" i="5"/>
  <c r="O34" i="5"/>
  <c r="N34" i="5"/>
  <c r="R29" i="5"/>
  <c r="P28" i="5"/>
  <c r="O28" i="5"/>
  <c r="O27" i="5"/>
  <c r="N28" i="5"/>
  <c r="N27" i="5"/>
  <c r="R22" i="5"/>
  <c r="R21" i="5"/>
  <c r="R20" i="5"/>
  <c r="R18" i="5"/>
  <c r="P17" i="5"/>
  <c r="P16" i="5"/>
  <c r="O17" i="5"/>
  <c r="O16" i="5"/>
  <c r="N17" i="5"/>
  <c r="R15" i="5"/>
  <c r="R14" i="5"/>
  <c r="R12" i="5"/>
  <c r="P11" i="5"/>
  <c r="P10" i="5"/>
  <c r="O11" i="5"/>
  <c r="O10" i="5"/>
  <c r="N11" i="5"/>
  <c r="O2863" i="5"/>
  <c r="R1033" i="5"/>
  <c r="R1051" i="5"/>
  <c r="R1038" i="5"/>
  <c r="R1056" i="5"/>
  <c r="R1021" i="5"/>
  <c r="R1063" i="5"/>
  <c r="R1048" i="5"/>
  <c r="R1043" i="5"/>
  <c r="R1065" i="5"/>
  <c r="R1066" i="5"/>
  <c r="R1030" i="5"/>
  <c r="P3088" i="5"/>
  <c r="R3088" i="5"/>
  <c r="R3089" i="5"/>
  <c r="R3039" i="5"/>
  <c r="R2237" i="5"/>
  <c r="R2670" i="5"/>
  <c r="R2726" i="5"/>
  <c r="R2757" i="5"/>
  <c r="R2826" i="5"/>
  <c r="R2698" i="5"/>
  <c r="R2696" i="5"/>
  <c r="O1981" i="5"/>
  <c r="O1559" i="5"/>
  <c r="R1982" i="5"/>
  <c r="P1972" i="5"/>
  <c r="R2469" i="5"/>
  <c r="R2533" i="5"/>
  <c r="R2559" i="5"/>
  <c r="R1286" i="5"/>
  <c r="R2800" i="5"/>
  <c r="R2852" i="5"/>
  <c r="R2501" i="5"/>
  <c r="R2529" i="5"/>
  <c r="R2552" i="5"/>
  <c r="R2572" i="5"/>
  <c r="R2605" i="5"/>
  <c r="R2723" i="5"/>
  <c r="R2823" i="5"/>
  <c r="R2849" i="5"/>
  <c r="R2430" i="5"/>
  <c r="R2678" i="5"/>
  <c r="R2768" i="5"/>
  <c r="R62" i="5"/>
  <c r="R199" i="5"/>
  <c r="R222" i="5"/>
  <c r="R182" i="5"/>
  <c r="R366" i="5"/>
  <c r="R1269" i="5"/>
  <c r="R2363" i="5"/>
  <c r="R2456" i="5"/>
  <c r="R2693" i="5"/>
  <c r="R2784" i="5"/>
  <c r="R2182" i="5"/>
  <c r="R2199" i="5"/>
  <c r="R114" i="5"/>
  <c r="R1205" i="5"/>
  <c r="R2435" i="5"/>
  <c r="R2681" i="5"/>
  <c r="R2772" i="5"/>
  <c r="R2368" i="5"/>
  <c r="R2474" i="5"/>
  <c r="R2641" i="5"/>
  <c r="R2676" i="5"/>
  <c r="R2794" i="5"/>
  <c r="R3179" i="5"/>
  <c r="R297" i="5"/>
  <c r="R1277" i="5"/>
  <c r="R1369" i="5"/>
  <c r="R1430" i="5"/>
  <c r="R2393" i="5"/>
  <c r="R2511" i="5"/>
  <c r="R2539" i="5"/>
  <c r="R2561" i="5"/>
  <c r="R2585" i="5"/>
  <c r="R2735" i="5"/>
  <c r="R2832" i="5"/>
  <c r="R2857" i="5"/>
  <c r="R356" i="5"/>
  <c r="O365" i="5"/>
  <c r="R365" i="5"/>
  <c r="R1379" i="5"/>
  <c r="R2373" i="5"/>
  <c r="R2395" i="5"/>
  <c r="R2489" i="5"/>
  <c r="R2513" i="5"/>
  <c r="R2563" i="5"/>
  <c r="R2588" i="5"/>
  <c r="O2587" i="5"/>
  <c r="R2710" i="5"/>
  <c r="R2738" i="5"/>
  <c r="P2587" i="5"/>
  <c r="R2375" i="5"/>
  <c r="R2437" i="5"/>
  <c r="R2684" i="5"/>
  <c r="R2658" i="5"/>
  <c r="R2716" i="5"/>
  <c r="R2840" i="5"/>
  <c r="S3187" i="5"/>
  <c r="R2790" i="5"/>
  <c r="R2778" i="5"/>
  <c r="R2860" i="5"/>
  <c r="R2397" i="5"/>
  <c r="R2494" i="5"/>
  <c r="R2515" i="5"/>
  <c r="R2544" i="5"/>
  <c r="R2565" i="5"/>
  <c r="R2593" i="5"/>
  <c r="R2656" i="5"/>
  <c r="R2713" i="5"/>
  <c r="R2741" i="5"/>
  <c r="R2806" i="5"/>
  <c r="R2837" i="5"/>
  <c r="R2690" i="5"/>
  <c r="R2781" i="5"/>
  <c r="R2380" i="5"/>
  <c r="R2405" i="5"/>
  <c r="R2498" i="5"/>
  <c r="R2549" i="5"/>
  <c r="R2570" i="5"/>
  <c r="P2640" i="5"/>
  <c r="R2190" i="5"/>
  <c r="R1219" i="5"/>
  <c r="R1313" i="5"/>
  <c r="Q1355" i="5"/>
  <c r="O2468" i="5"/>
  <c r="R2468" i="5"/>
  <c r="R2503" i="5"/>
  <c r="R2531" i="5"/>
  <c r="R2557" i="5"/>
  <c r="R2575" i="5"/>
  <c r="R2607" i="5"/>
  <c r="R2829" i="5"/>
  <c r="R2358" i="5"/>
  <c r="R154" i="5"/>
  <c r="R1234" i="5"/>
  <c r="R1320" i="5"/>
  <c r="R2384" i="5"/>
  <c r="R2704" i="5"/>
  <c r="O2703" i="5"/>
  <c r="P2703" i="5"/>
  <c r="R479" i="5"/>
  <c r="R478" i="5"/>
  <c r="R2365" i="5"/>
  <c r="R2409" i="5"/>
  <c r="R2744" i="5"/>
  <c r="R2277" i="5"/>
  <c r="N60" i="5"/>
  <c r="R60" i="5"/>
  <c r="R2496" i="5"/>
  <c r="R2519" i="5"/>
  <c r="R2547" i="5"/>
  <c r="R2567" i="5"/>
  <c r="R2600" i="5"/>
  <c r="R2718" i="5"/>
  <c r="R2747" i="5"/>
  <c r="R2817" i="5"/>
  <c r="R2846" i="5"/>
  <c r="R2423" i="5"/>
  <c r="O2416" i="5"/>
  <c r="R2389" i="5"/>
  <c r="R2855" i="5"/>
  <c r="R2834" i="5"/>
  <c r="R2787" i="5"/>
  <c r="R2760" i="5"/>
  <c r="R2751" i="5"/>
  <c r="R2729" i="5"/>
  <c r="R2664" i="5"/>
  <c r="O2640" i="5"/>
  <c r="R2661" i="5"/>
  <c r="R2647" i="5"/>
  <c r="R2602" i="5"/>
  <c r="R2580" i="5"/>
  <c r="R2541" i="5"/>
  <c r="R2523" i="5"/>
  <c r="R2506" i="5"/>
  <c r="O2462" i="5"/>
  <c r="R2462" i="5"/>
  <c r="R2463" i="5"/>
  <c r="R2450" i="5"/>
  <c r="R2414" i="5"/>
  <c r="R2399" i="5"/>
  <c r="R1110" i="5"/>
  <c r="R197" i="5"/>
  <c r="R1236" i="5"/>
  <c r="R1428" i="5"/>
  <c r="N376" i="5"/>
  <c r="N375" i="5"/>
  <c r="R1177" i="5"/>
  <c r="R1409" i="5"/>
  <c r="R1450" i="5"/>
  <c r="R1243" i="5"/>
  <c r="R1290" i="5"/>
  <c r="R122" i="5"/>
  <c r="R163" i="5"/>
  <c r="R1087" i="5"/>
  <c r="R1106" i="5"/>
  <c r="R2223" i="5"/>
  <c r="P2793" i="5"/>
  <c r="R2187" i="5"/>
  <c r="P350" i="5"/>
  <c r="P347" i="5"/>
  <c r="R495" i="5"/>
  <c r="R180" i="5"/>
  <c r="R318" i="5"/>
  <c r="O332" i="5"/>
  <c r="R1093" i="5"/>
  <c r="R1249" i="5"/>
  <c r="R1439" i="5"/>
  <c r="Q281" i="5"/>
  <c r="R189" i="5"/>
  <c r="P532" i="5"/>
  <c r="R117" i="5"/>
  <c r="R158" i="5"/>
  <c r="P332" i="5"/>
  <c r="R149" i="5"/>
  <c r="R308" i="5"/>
  <c r="R1156" i="5"/>
  <c r="R1175" i="5"/>
  <c r="R1406" i="5"/>
  <c r="R434" i="5"/>
  <c r="R1245" i="5"/>
  <c r="Q333" i="5"/>
  <c r="R1297" i="5"/>
  <c r="R1349" i="5"/>
  <c r="R192" i="5"/>
  <c r="R247" i="5"/>
  <c r="R322" i="5"/>
  <c r="R1162" i="5"/>
  <c r="R1371" i="5"/>
  <c r="P2579" i="5"/>
  <c r="R151" i="5"/>
  <c r="R1279" i="5"/>
  <c r="R1342" i="5"/>
  <c r="N66" i="5"/>
  <c r="N65" i="5"/>
  <c r="R451" i="5"/>
  <c r="R1232" i="5"/>
  <c r="P1322" i="5"/>
  <c r="R474" i="5"/>
  <c r="R1095" i="5"/>
  <c r="R1203" i="5"/>
  <c r="R1404" i="5"/>
  <c r="R1454" i="5"/>
  <c r="N355" i="5"/>
  <c r="N354" i="5"/>
  <c r="Q1251" i="5"/>
  <c r="O1073" i="5"/>
  <c r="P2663" i="5"/>
  <c r="O166" i="5"/>
  <c r="O165" i="5"/>
  <c r="R1327" i="5"/>
  <c r="R549" i="5"/>
  <c r="R1307" i="5"/>
  <c r="R1373" i="5"/>
  <c r="P1315" i="5"/>
  <c r="P1348" i="5"/>
  <c r="R1393" i="5"/>
  <c r="Q1445" i="5"/>
  <c r="M1459" i="5"/>
  <c r="R278" i="5"/>
  <c r="P1238" i="5"/>
  <c r="P1331" i="5"/>
  <c r="O259" i="5"/>
  <c r="O258" i="5"/>
  <c r="R445" i="5"/>
  <c r="P289" i="5"/>
  <c r="P288" i="5"/>
  <c r="P85" i="5"/>
  <c r="R99" i="5"/>
  <c r="R173" i="5"/>
  <c r="R1098" i="5"/>
  <c r="R1166" i="5"/>
  <c r="R1188" i="5"/>
  <c r="R1292" i="5"/>
  <c r="R1301" i="5"/>
  <c r="Q1348" i="5"/>
  <c r="R2194" i="5"/>
  <c r="P2416" i="5"/>
  <c r="R1136" i="5"/>
  <c r="L548" i="5"/>
  <c r="L547" i="5"/>
  <c r="L1456" i="5"/>
  <c r="L3187" i="5"/>
  <c r="R1207" i="5"/>
  <c r="R50" i="5"/>
  <c r="Q1238" i="5"/>
  <c r="P1397" i="5"/>
  <c r="R529" i="5"/>
  <c r="R1153" i="5"/>
  <c r="P1355" i="5"/>
  <c r="R1377" i="5"/>
  <c r="R67" i="5"/>
  <c r="R77" i="5"/>
  <c r="O85" i="5"/>
  <c r="R110" i="5"/>
  <c r="R320" i="5"/>
  <c r="R455" i="5"/>
  <c r="R487" i="5"/>
  <c r="R1173" i="5"/>
  <c r="R1194" i="5"/>
  <c r="R1336" i="5"/>
  <c r="O1348" i="5"/>
  <c r="N2346" i="5"/>
  <c r="N36" i="5"/>
  <c r="N26" i="5"/>
  <c r="P2346" i="5"/>
  <c r="R225" i="5"/>
  <c r="P1112" i="5"/>
  <c r="R2221" i="5"/>
  <c r="R1472" i="5"/>
  <c r="P324" i="5"/>
  <c r="R324" i="5"/>
  <c r="R1505" i="5"/>
  <c r="R1353" i="5"/>
  <c r="R1418" i="5"/>
  <c r="P1140" i="5"/>
  <c r="O1331" i="5"/>
  <c r="R1130" i="5"/>
  <c r="P2683" i="5"/>
  <c r="O1082" i="5"/>
  <c r="R124" i="5"/>
  <c r="R147" i="5"/>
  <c r="R483" i="5"/>
  <c r="R491" i="5"/>
  <c r="P1082" i="5"/>
  <c r="R1311" i="5"/>
  <c r="R1425" i="5"/>
  <c r="Q1397" i="5"/>
  <c r="R2210" i="5"/>
  <c r="Q1140" i="5"/>
  <c r="R144" i="5"/>
  <c r="R1282" i="5"/>
  <c r="P2367" i="5"/>
  <c r="O92" i="5"/>
  <c r="O91" i="5"/>
  <c r="R1273" i="5"/>
  <c r="P49" i="5"/>
  <c r="R49" i="5"/>
  <c r="P355" i="5"/>
  <c r="P354" i="5"/>
  <c r="R1294" i="5"/>
  <c r="P27" i="5"/>
  <c r="R27" i="5"/>
  <c r="R28" i="5"/>
  <c r="R1356" i="5"/>
  <c r="O1355" i="5"/>
  <c r="R1468" i="5"/>
  <c r="Q1296" i="5"/>
  <c r="R2268" i="5"/>
  <c r="O2346" i="5"/>
  <c r="P1264" i="5"/>
  <c r="R1265" i="5"/>
  <c r="O2181" i="5"/>
  <c r="O2180" i="5"/>
  <c r="N2181" i="5"/>
  <c r="N2180" i="5"/>
  <c r="P2181" i="5"/>
  <c r="P2180" i="5"/>
  <c r="R290" i="5"/>
  <c r="N289" i="5"/>
  <c r="N288" i="5"/>
  <c r="R468" i="5"/>
  <c r="N466" i="5"/>
  <c r="R466" i="5"/>
  <c r="R489" i="5"/>
  <c r="R523" i="5"/>
  <c r="Q2357" i="5"/>
  <c r="Q1264" i="5"/>
  <c r="R363" i="5"/>
  <c r="R432" i="5"/>
  <c r="P1210" i="5"/>
  <c r="R1247" i="5"/>
  <c r="R1329" i="5"/>
  <c r="R228" i="5"/>
  <c r="R1201" i="5"/>
  <c r="Q1210" i="5"/>
  <c r="R1284" i="5"/>
  <c r="R2215" i="5"/>
  <c r="O2367" i="5"/>
  <c r="R219" i="5"/>
  <c r="R252" i="5"/>
  <c r="R1117" i="5"/>
  <c r="R1221" i="5"/>
  <c r="R1230" i="5"/>
  <c r="P1251" i="5"/>
  <c r="R2206" i="5"/>
  <c r="R2253" i="5"/>
  <c r="R2263" i="5"/>
  <c r="P2357" i="5"/>
  <c r="R267" i="5"/>
  <c r="Q1183" i="5"/>
  <c r="P1183" i="5"/>
  <c r="R1119" i="5"/>
  <c r="P128" i="5"/>
  <c r="P127" i="5"/>
  <c r="N346" i="5"/>
  <c r="N347" i="5"/>
  <c r="O386" i="5"/>
  <c r="R386" i="5"/>
  <c r="R1485" i="5"/>
  <c r="R120" i="5"/>
  <c r="R161" i="5"/>
  <c r="Q1082" i="5"/>
  <c r="R1375" i="5"/>
  <c r="R1434" i="5"/>
  <c r="O1459" i="5"/>
  <c r="O128" i="5"/>
  <c r="O127" i="5"/>
  <c r="O355" i="5"/>
  <c r="O354" i="5"/>
  <c r="R457" i="5"/>
  <c r="R498" i="5"/>
  <c r="Q1315" i="5"/>
  <c r="Q1331" i="5"/>
  <c r="R1365" i="5"/>
  <c r="R1385" i="5"/>
  <c r="R1477" i="5"/>
  <c r="P3178" i="5"/>
  <c r="O9" i="5"/>
  <c r="R135" i="5"/>
  <c r="R470" i="5"/>
  <c r="R1113" i="5"/>
  <c r="M548" i="5"/>
  <c r="M547" i="5"/>
  <c r="M1456" i="5"/>
  <c r="Q1073" i="5"/>
  <c r="P1155" i="5"/>
  <c r="R1262" i="5"/>
  <c r="O1408" i="5"/>
  <c r="R1423" i="5"/>
  <c r="R1452" i="5"/>
  <c r="O1499" i="5"/>
  <c r="R1552" i="5"/>
  <c r="R2228" i="5"/>
  <c r="P2383" i="5"/>
  <c r="R441" i="5"/>
  <c r="R185" i="5"/>
  <c r="P202" i="5"/>
  <c r="P201" i="5"/>
  <c r="R216" i="5"/>
  <c r="N548" i="5"/>
  <c r="N547" i="5"/>
  <c r="Q1155" i="5"/>
  <c r="Q1360" i="5"/>
  <c r="P1445" i="5"/>
  <c r="P1499" i="5"/>
  <c r="R2350" i="5"/>
  <c r="P2839" i="5"/>
  <c r="O1322" i="5"/>
  <c r="R2245" i="5"/>
  <c r="R460" i="5"/>
  <c r="R554" i="5"/>
  <c r="R1421" i="5"/>
  <c r="O66" i="5"/>
  <c r="O65" i="5"/>
  <c r="P548" i="5"/>
  <c r="P547" i="5"/>
  <c r="R1104" i="5"/>
  <c r="R1217" i="5"/>
  <c r="M1499" i="5"/>
  <c r="O3178" i="5"/>
  <c r="R1271" i="5"/>
  <c r="P2750" i="5"/>
  <c r="P36" i="5"/>
  <c r="R195" i="5"/>
  <c r="R527" i="5"/>
  <c r="O548" i="5"/>
  <c r="O547" i="5"/>
  <c r="R1089" i="5"/>
  <c r="Q1223" i="5"/>
  <c r="R1383" i="5"/>
  <c r="R1432" i="5"/>
  <c r="Q2367" i="5"/>
  <c r="R1121" i="5"/>
  <c r="R1160" i="5"/>
  <c r="R1460" i="5"/>
  <c r="R423" i="5"/>
  <c r="R462" i="5"/>
  <c r="P1168" i="5"/>
  <c r="R471" i="5"/>
  <c r="N1499" i="5"/>
  <c r="O36" i="5"/>
  <c r="O26" i="5"/>
  <c r="R55" i="5"/>
  <c r="R84" i="5"/>
  <c r="R187" i="5"/>
  <c r="R1164" i="5"/>
  <c r="R1190" i="5"/>
  <c r="R1256" i="5"/>
  <c r="R1416" i="5"/>
  <c r="R2258" i="5"/>
  <c r="R129" i="5"/>
  <c r="N128" i="5"/>
  <c r="R313" i="5"/>
  <c r="N1459" i="5"/>
  <c r="R2196" i="5"/>
  <c r="M2181" i="5"/>
  <c r="O2357" i="5"/>
  <c r="O289" i="5"/>
  <c r="O288" i="5"/>
  <c r="R295" i="5"/>
  <c r="P92" i="5"/>
  <c r="P91" i="5"/>
  <c r="P1408" i="5"/>
  <c r="O238" i="5"/>
  <c r="O237" i="5"/>
  <c r="R361" i="5"/>
  <c r="N238" i="5"/>
  <c r="R244" i="5"/>
  <c r="R534" i="5"/>
  <c r="O533" i="5"/>
  <c r="Q1112" i="5"/>
  <c r="R1323" i="5"/>
  <c r="Q1322" i="5"/>
  <c r="R1500" i="5"/>
  <c r="R1108" i="5"/>
  <c r="O2579" i="5"/>
  <c r="O2750" i="5"/>
  <c r="O2771" i="5"/>
  <c r="N16" i="5"/>
  <c r="R16" i="5"/>
  <c r="R17" i="5"/>
  <c r="R167" i="5"/>
  <c r="N166" i="5"/>
  <c r="R429" i="5"/>
  <c r="O1223" i="5"/>
  <c r="R1224" i="5"/>
  <c r="R34" i="5"/>
  <c r="R1169" i="5"/>
  <c r="O1168" i="5"/>
  <c r="R1344" i="5"/>
  <c r="R1414" i="5"/>
  <c r="R203" i="5"/>
  <c r="P419" i="5"/>
  <c r="P418" i="5"/>
  <c r="R420" i="5"/>
  <c r="O537" i="5"/>
  <c r="R537" i="5"/>
  <c r="R538" i="5"/>
  <c r="O1196" i="5"/>
  <c r="R1197" i="5"/>
  <c r="O2488" i="5"/>
  <c r="R377" i="5"/>
  <c r="O1155" i="5"/>
  <c r="P1196" i="5"/>
  <c r="P2488" i="5"/>
  <c r="Q1196" i="5"/>
  <c r="O1397" i="5"/>
  <c r="R1398" i="5"/>
  <c r="O2383" i="5"/>
  <c r="O2663" i="5"/>
  <c r="R1132" i="5"/>
  <c r="O1125" i="5"/>
  <c r="R1147" i="5"/>
  <c r="R450" i="5"/>
  <c r="N447" i="5"/>
  <c r="R447" i="5"/>
  <c r="O1445" i="5"/>
  <c r="R11" i="5"/>
  <c r="N10" i="5"/>
  <c r="R348" i="5"/>
  <c r="R1340" i="5"/>
  <c r="O2839" i="5"/>
  <c r="R209" i="5"/>
  <c r="N202" i="5"/>
  <c r="P9" i="5"/>
  <c r="O202" i="5"/>
  <c r="O201" i="5"/>
  <c r="P281" i="5"/>
  <c r="P282" i="5"/>
  <c r="R282" i="5"/>
  <c r="O347" i="5"/>
  <c r="R433" i="5"/>
  <c r="P542" i="5"/>
  <c r="R542" i="5"/>
  <c r="R543" i="5"/>
  <c r="O1112" i="5"/>
  <c r="R1123" i="5"/>
  <c r="R425" i="5"/>
  <c r="R1192" i="5"/>
  <c r="R1465" i="5"/>
  <c r="R93" i="5"/>
  <c r="N92" i="5"/>
  <c r="R37" i="5"/>
  <c r="R39" i="5"/>
  <c r="R272" i="5"/>
  <c r="R341" i="5"/>
  <c r="P340" i="5"/>
  <c r="P339" i="5"/>
  <c r="R339" i="5"/>
  <c r="R463" i="5"/>
  <c r="R1184" i="5"/>
  <c r="O1183" i="5"/>
  <c r="R1316" i="5"/>
  <c r="O1315" i="5"/>
  <c r="N307" i="5"/>
  <c r="R334" i="5"/>
  <c r="N333" i="5"/>
  <c r="R333" i="5"/>
  <c r="P1296" i="5"/>
  <c r="R1299" i="5"/>
  <c r="R1437" i="5"/>
  <c r="M1492" i="5"/>
  <c r="R1492" i="5"/>
  <c r="R1494" i="5"/>
  <c r="P2728" i="5"/>
  <c r="O473" i="5"/>
  <c r="O418" i="5"/>
  <c r="O1140" i="5"/>
  <c r="O2683" i="5"/>
  <c r="R142" i="5"/>
  <c r="R1080" i="5"/>
  <c r="R1149" i="5"/>
  <c r="R1239" i="5"/>
  <c r="P166" i="5"/>
  <c r="P165" i="5"/>
  <c r="P259" i="5"/>
  <c r="P258" i="5"/>
  <c r="O1251" i="5"/>
  <c r="R1258" i="5"/>
  <c r="P1459" i="5"/>
  <c r="R3184" i="5"/>
  <c r="P54" i="5"/>
  <c r="P53" i="5"/>
  <c r="R260" i="5"/>
  <c r="P396" i="5"/>
  <c r="P375" i="5"/>
  <c r="N473" i="5"/>
  <c r="R1228" i="5"/>
  <c r="R1361" i="5"/>
  <c r="O1360" i="5"/>
  <c r="R1446" i="5"/>
  <c r="O2793" i="5"/>
  <c r="O54" i="5"/>
  <c r="O53" i="5"/>
  <c r="R86" i="5"/>
  <c r="R72" i="5"/>
  <c r="R81" i="5"/>
  <c r="R283" i="5"/>
  <c r="O281" i="5"/>
  <c r="N299" i="5"/>
  <c r="R299" i="5"/>
  <c r="R300" i="5"/>
  <c r="N438" i="5"/>
  <c r="R438" i="5"/>
  <c r="R1138" i="5"/>
  <c r="O1210" i="5"/>
  <c r="R1211" i="5"/>
  <c r="P1360" i="5"/>
  <c r="P2479" i="5"/>
  <c r="R2479" i="5"/>
  <c r="R1074" i="5"/>
  <c r="P1073" i="5"/>
  <c r="P1125" i="5"/>
  <c r="R1134" i="5"/>
  <c r="R2353" i="5"/>
  <c r="O522" i="5"/>
  <c r="O521" i="5"/>
  <c r="R530" i="5"/>
  <c r="R1083" i="5"/>
  <c r="Q1125" i="5"/>
  <c r="R1126" i="5"/>
  <c r="R1260" i="5"/>
  <c r="R2255" i="5"/>
  <c r="R2439" i="5"/>
  <c r="O2728" i="5"/>
  <c r="R1358" i="5"/>
  <c r="P2771" i="5"/>
  <c r="P238" i="5"/>
  <c r="P237" i="5"/>
  <c r="R301" i="5"/>
  <c r="R367" i="5"/>
  <c r="P522" i="5"/>
  <c r="P521" i="5"/>
  <c r="R1252" i="5"/>
  <c r="Q1408" i="5"/>
  <c r="R2247" i="5"/>
  <c r="O2816" i="5"/>
  <c r="O346" i="5"/>
  <c r="R351" i="5"/>
  <c r="R1141" i="5"/>
  <c r="N522" i="5"/>
  <c r="P66" i="5"/>
  <c r="P65" i="5"/>
  <c r="Q66" i="5"/>
  <c r="Q65" i="5"/>
  <c r="R436" i="5"/>
  <c r="R1102" i="5"/>
  <c r="R1215" i="5"/>
  <c r="O1238" i="5"/>
  <c r="R1303" i="5"/>
  <c r="O1296" i="5"/>
  <c r="R1390" i="5"/>
  <c r="R2239" i="5"/>
  <c r="P2816" i="5"/>
  <c r="O2551" i="5"/>
  <c r="P2429" i="5"/>
  <c r="R1490" i="5"/>
  <c r="R239" i="5"/>
  <c r="R485" i="5"/>
  <c r="R1078" i="5"/>
  <c r="O1264" i="5"/>
  <c r="R1332" i="5"/>
  <c r="R1482" i="5"/>
  <c r="O1097" i="5"/>
  <c r="P1223" i="5"/>
  <c r="P2551" i="5"/>
  <c r="P1097" i="5"/>
  <c r="R1151" i="5"/>
  <c r="R2233" i="5"/>
  <c r="O2429" i="5"/>
  <c r="Q1097" i="5"/>
  <c r="R1145" i="5"/>
  <c r="R2347" i="5"/>
  <c r="R1001" i="5"/>
  <c r="R1020" i="5"/>
  <c r="P2863" i="5"/>
  <c r="R2863" i="5"/>
  <c r="R1981" i="5"/>
  <c r="P1559" i="5"/>
  <c r="R1559" i="5"/>
  <c r="R1972" i="5"/>
  <c r="R2640" i="5"/>
  <c r="O2356" i="5"/>
  <c r="P2356" i="5"/>
  <c r="N54" i="5"/>
  <c r="R54" i="5"/>
  <c r="Q2356" i="5"/>
  <c r="R350" i="5"/>
  <c r="R1315" i="5"/>
  <c r="R2367" i="5"/>
  <c r="R2771" i="5"/>
  <c r="R281" i="5"/>
  <c r="R2579" i="5"/>
  <c r="R2357" i="5"/>
  <c r="R2793" i="5"/>
  <c r="R1348" i="5"/>
  <c r="R2383" i="5"/>
  <c r="R2839" i="5"/>
  <c r="R2816" i="5"/>
  <c r="R2750" i="5"/>
  <c r="R2728" i="5"/>
  <c r="R2703" i="5"/>
  <c r="R2683" i="5"/>
  <c r="R2663" i="5"/>
  <c r="R2587" i="5"/>
  <c r="R2551" i="5"/>
  <c r="R2488" i="5"/>
  <c r="R2429" i="5"/>
  <c r="R2416" i="5"/>
  <c r="R376" i="5"/>
  <c r="Q52" i="5"/>
  <c r="R332" i="5"/>
  <c r="M1458" i="5"/>
  <c r="M2178" i="5"/>
  <c r="R1073" i="5"/>
  <c r="N3186" i="5"/>
  <c r="R347" i="5"/>
  <c r="R465" i="5"/>
  <c r="R1082" i="5"/>
  <c r="P307" i="5"/>
  <c r="P306" i="5"/>
  <c r="P52" i="5"/>
  <c r="R1331" i="5"/>
  <c r="R547" i="5"/>
  <c r="R85" i="5"/>
  <c r="R258" i="5"/>
  <c r="R548" i="5"/>
  <c r="N1458" i="5"/>
  <c r="R1355" i="5"/>
  <c r="R2346" i="5"/>
  <c r="R1140" i="5"/>
  <c r="R1397" i="5"/>
  <c r="R3178" i="5"/>
  <c r="R1264" i="5"/>
  <c r="R1322" i="5"/>
  <c r="R36" i="5"/>
  <c r="R1360" i="5"/>
  <c r="R1112" i="5"/>
  <c r="P26" i="5"/>
  <c r="R26" i="5"/>
  <c r="R1499" i="5"/>
  <c r="R1155" i="5"/>
  <c r="R355" i="5"/>
  <c r="R354" i="5"/>
  <c r="R346" i="5"/>
  <c r="R1459" i="5"/>
  <c r="R1408" i="5"/>
  <c r="R1238" i="5"/>
  <c r="R1196" i="5"/>
  <c r="R289" i="5"/>
  <c r="O375" i="5"/>
  <c r="P1458" i="5"/>
  <c r="R1251" i="5"/>
  <c r="R1168" i="5"/>
  <c r="R288" i="5"/>
  <c r="R1445" i="5"/>
  <c r="O1458" i="5"/>
  <c r="Q3186" i="5"/>
  <c r="Q3187" i="5"/>
  <c r="N201" i="5"/>
  <c r="R201" i="5"/>
  <c r="R202" i="5"/>
  <c r="N165" i="5"/>
  <c r="R165" i="5"/>
  <c r="R166" i="5"/>
  <c r="M2180" i="5"/>
  <c r="R2181" i="5"/>
  <c r="R238" i="5"/>
  <c r="N237" i="5"/>
  <c r="R237" i="5"/>
  <c r="N306" i="5"/>
  <c r="R92" i="5"/>
  <c r="N91" i="5"/>
  <c r="R91" i="5"/>
  <c r="O532" i="5"/>
  <c r="R532" i="5"/>
  <c r="R533" i="5"/>
  <c r="R1097" i="5"/>
  <c r="R340" i="5"/>
  <c r="R259" i="5"/>
  <c r="R521" i="5"/>
  <c r="Q1072" i="5"/>
  <c r="R1210" i="5"/>
  <c r="R473" i="5"/>
  <c r="N419" i="5"/>
  <c r="R1296" i="5"/>
  <c r="R1183" i="5"/>
  <c r="R66" i="5"/>
  <c r="R1125" i="5"/>
  <c r="P1072" i="5"/>
  <c r="R1223" i="5"/>
  <c r="R522" i="5"/>
  <c r="N127" i="5"/>
  <c r="R127" i="5"/>
  <c r="R128" i="5"/>
  <c r="N9" i="5"/>
  <c r="R9" i="5"/>
  <c r="R10" i="5"/>
  <c r="O1072" i="5"/>
  <c r="R65" i="5"/>
  <c r="N53" i="5"/>
  <c r="R53" i="5"/>
  <c r="P540" i="5"/>
  <c r="R2356" i="5"/>
  <c r="R307" i="5"/>
  <c r="R306" i="5"/>
  <c r="O2178" i="5"/>
  <c r="O52" i="5"/>
  <c r="O540" i="5"/>
  <c r="R1458" i="5"/>
  <c r="R375" i="5"/>
  <c r="P1456" i="5"/>
  <c r="P2178" i="5"/>
  <c r="P3186" i="5"/>
  <c r="R419" i="5"/>
  <c r="N418" i="5"/>
  <c r="R418" i="5"/>
  <c r="O3186" i="5"/>
  <c r="R2180" i="5"/>
  <c r="M3186" i="5"/>
  <c r="M3187" i="5"/>
  <c r="N1456" i="5"/>
  <c r="O1456" i="5"/>
  <c r="R1072" i="5"/>
  <c r="R3186" i="5"/>
  <c r="R1456" i="5"/>
  <c r="O3187" i="5"/>
  <c r="P3187" i="5"/>
  <c r="N52" i="5"/>
  <c r="N2178" i="5"/>
  <c r="N540" i="5"/>
  <c r="R540" i="5"/>
  <c r="R52" i="5"/>
  <c r="R2178" i="5"/>
  <c r="N3187" i="5"/>
  <c r="R3187" i="5"/>
</calcChain>
</file>

<file path=xl/sharedStrings.xml><?xml version="1.0" encoding="utf-8"?>
<sst xmlns="http://schemas.openxmlformats.org/spreadsheetml/2006/main" count="6462" uniqueCount="855">
  <si>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</si>
  <si>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</si>
  <si>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</si>
  <si>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</si>
  <si>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</si>
  <si>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</si>
  <si>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Дайындық кезеңі</t>
  </si>
  <si>
    <t>Негізгі кезеңі</t>
  </si>
  <si>
    <t>Қорытынды кезеңі</t>
  </si>
  <si>
    <t>Барлығы</t>
  </si>
  <si>
    <t>001</t>
  </si>
  <si>
    <t>011</t>
  </si>
  <si>
    <t>015</t>
  </si>
  <si>
    <t>жиыны</t>
  </si>
  <si>
    <t>Тиімділік аудиті</t>
  </si>
  <si>
    <t>Сыртқы мемлекеттік аудит</t>
  </si>
  <si>
    <t>Жергілікті бюджет қаражаты есебінен</t>
  </si>
  <si>
    <t>055</t>
  </si>
  <si>
    <t>Қазақстан Республикасының Ұлттық қорынан берілетін кепілдендірілген трансферт есебінен</t>
  </si>
  <si>
    <t>1-2 тоқсан</t>
  </si>
  <si>
    <t>2 тоқсан</t>
  </si>
  <si>
    <t>2019</t>
  </si>
  <si>
    <t>2023</t>
  </si>
  <si>
    <t>А.ДАРИБАЕВ</t>
  </si>
  <si>
    <t>           Мемлекеттік аудит объектілерінің 2024 жылға арналған тізбесі</t>
  </si>
  <si>
    <t>Аудан (облыстық маңызы бар қала) мәслихатының қызметін қамтамасыз ету жөніндегі қызметтер</t>
  </si>
  <si>
    <t>Республикалық бюджеттен берілетін трансферттер есебінен</t>
  </si>
  <si>
    <t>Республикалық бюджеттен жалпы сипаттағы мемлекеттiк қызметтеріне берілетін субвенциялар есебінен</t>
  </si>
  <si>
    <t>042</t>
  </si>
  <si>
    <t>Мемлекеттік органның күрделі шығыстары</t>
  </si>
  <si>
    <t>003</t>
  </si>
  <si>
    <t>005</t>
  </si>
  <si>
    <t>Аудан (облыстық маңызы бар қала) әкімінің қызметін қамтамасыз ету жөніндегі қызметтер</t>
  </si>
  <si>
    <t>Облыстық бюджеттен берілетін трансферттер есебінен</t>
  </si>
  <si>
    <t>Жалпыға бірдей әскери міндетті атқару шеңберіндегі іс-шаралар</t>
  </si>
  <si>
    <t>Республикалық бюджеттен қорғанысқа берілетін субвенциялар есебінен</t>
  </si>
  <si>
    <t>Аудан (облыстық маңызы бар қала) ауқымындағы төтенше жағдайлардың алдын алу және оларды жою</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</si>
  <si>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</si>
  <si>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Жергілікті атқарушы органның шұғыл шығындарға арналған резервінің есебінен іс-шаралар өткізу</t>
  </si>
  <si>
    <t>028</t>
  </si>
  <si>
    <t>043</t>
  </si>
  <si>
    <t>000</t>
  </si>
  <si>
    <t>002</t>
  </si>
  <si>
    <t>006</t>
  </si>
  <si>
    <t>007</t>
  </si>
  <si>
    <t>009</t>
  </si>
  <si>
    <t>103</t>
  </si>
  <si>
    <t>107</t>
  </si>
  <si>
    <t>113</t>
  </si>
  <si>
    <t>Ведомстволық бағыныстағы мемлекеттік мекемелерінің және ұйымдарының күрделі шығыстары</t>
  </si>
  <si>
    <t>004</t>
  </si>
  <si>
    <t>008</t>
  </si>
  <si>
    <t>013</t>
  </si>
  <si>
    <t>014</t>
  </si>
  <si>
    <t>022</t>
  </si>
  <si>
    <t>032</t>
  </si>
  <si>
    <t>051</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</si>
  <si>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</si>
  <si>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Республикалық бюджеттен әлеуметтік көмекке және әлеуметтік қамсыздандыруға берілетін субвенциялар есебінен</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</si>
  <si>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</si>
  <si>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жергілікті бюджет қаражаты есебінен</t>
  </si>
  <si>
    <t>республикалық бюджет қаражаты есебінен</t>
  </si>
  <si>
    <t>Жергілікті өкілетті органдардың шешімі бойынша мұқтаж азаматтардың жекелеген топтарына әлеуметтік көмек</t>
  </si>
  <si>
    <t>Жәрдемақыларды және басқа да әлеуметтік төлемдерді есептеу, төлеу мен жеткізу бойынша қызметтерге ақы төлеу</t>
  </si>
  <si>
    <t>Мүгедектерді оңалту жеке бағдарламасына сәйкес, мұқтаж мүгедектерді міндетті гигиеналық құралдармен және ымдау тілі мамандарының қызмет көрсетуін, жеке көмекшілермен қамтамасыз ету</t>
  </si>
  <si>
    <t>047</t>
  </si>
  <si>
    <t>016</t>
  </si>
  <si>
    <t>017</t>
  </si>
  <si>
    <t>Жұмыспен қамту бағдарламасы</t>
  </si>
  <si>
    <t>Қазақстан Республикасы Ұлттық қорынан бөлінетін нысаналы трансферт есебінен</t>
  </si>
  <si>
    <t>100</t>
  </si>
  <si>
    <t>101</t>
  </si>
  <si>
    <t>023</t>
  </si>
  <si>
    <t>Халыққа әлеуметтік қызмет көрсетуТең қоғам" КММ</t>
  </si>
  <si>
    <t>Үйден тәрбиеленіп оқытылатын мүгедек балаларды материалдық қамтамасыз ету</t>
  </si>
  <si>
    <t>Мұқтаж азаматтарға үйде әлеуметтiк көмек көрсету</t>
  </si>
  <si>
    <t>Қазақстан Республикасында мүгедектердің құқықтарын қамтамасыз етуге және өмір сүру сапасын жақсарту</t>
  </si>
  <si>
    <t>Ведомстволық бағыныстағы мемлекеттік мекемелер мен ұйымдардың күрделі шығыстары</t>
  </si>
  <si>
    <t>010</t>
  </si>
  <si>
    <t>050</t>
  </si>
  <si>
    <t>067</t>
  </si>
  <si>
    <t>Белсенді ұзақ өмір КММ</t>
  </si>
  <si>
    <t>Зейнеткерлер мен мүгедектерге әлеуметтiк қызмет көрсету аумақтық орталығы</t>
  </si>
  <si>
    <t>Жергілікті деңгейде кәсіпкерлікті және ауыл шаруашылығын дамыту саласындағы мемлекеттік саясатты іске асыру жөніндегі қызметтер</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</si>
  <si>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</si>
  <si>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Республикалық бюджеттен мәдениетке, спортқа, туризмге және ақпараттық кеңістiкке берілетін субвенциялар есебінен</t>
  </si>
  <si>
    <t>Мемлекеттік ақпараттық саясат жүргізу жөніндегі қызметтер</t>
  </si>
  <si>
    <t>049</t>
  </si>
  <si>
    <t>Жастар саясаты саласында іс-шараларды іске асыру</t>
  </si>
  <si>
    <t>Жергілікті деңгейде мәдениет, тілдерді дамыту, дене шынықтыру және спорт саласында мемлекеттік саясатты іске асыру жөніндегі қызметтер</t>
  </si>
  <si>
    <t>Мәдени-демалыс жұмысын қолдау</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</si>
  <si>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</si>
  <si>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</si>
  <si>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Мемлекеттік-жекешелік әріптестік жобалар бойынша мемлекеттік міндеттемелерді орындау</t>
  </si>
  <si>
    <t>096</t>
  </si>
  <si>
    <t xml:space="preserve"> "Отырар аудандық орталықтандырылған кітапхана жүйесі" KMM</t>
  </si>
  <si>
    <t>Аудандық (қалалық) кiтапханалардың жұмыс iстеуi</t>
  </si>
  <si>
    <t>Тілдерді оқыту және дамыту орталығы' KMM</t>
  </si>
  <si>
    <t>Мемлекеттiк тiлдi және Қазақстан халқының басқа да тiлдерін дамыту</t>
  </si>
  <si>
    <t>Отырар спорт клубы' KMM</t>
  </si>
  <si>
    <t>Ұлттық және бұқаралық спорт түрлерін дамыту</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</si>
  <si>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</si>
  <si>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Мемлекеттік тұрғын үй қорының сақтаулуын үйымдастыру</t>
  </si>
  <si>
    <t>Сумен жабдықтау және су бұру жүйесінің жұмыс істеуі</t>
  </si>
  <si>
    <t>Республикалық бюджеттен тұрғын үй-коммуналдық шаруашылыққа берілетін субвенциялар есебінен</t>
  </si>
  <si>
    <t>Елдi мекендердегі көшелердi жарықтандыру</t>
  </si>
  <si>
    <t>Елдi мекендердiң санитариясын қамтамасыз ету</t>
  </si>
  <si>
    <t>Елдi мекендердi абаттандыру және көгалдандыру</t>
  </si>
  <si>
    <t>Жылу-энергетикалық жүйелерін дамыту</t>
  </si>
  <si>
    <t>Қазақстан Республикасының Ұлттық қорынан бөлінетін нысаналы трансферт есебінен*</t>
  </si>
  <si>
    <t>Елдi мекендерде жол қозғалысы қауiпсiздiгін қамтамасыз ету</t>
  </si>
  <si>
    <t>Автомобиль жолдарының жұмыс істеуін қамтамасыз ету</t>
  </si>
  <si>
    <t>Республикалық бюджеттен көлік және коммуникацияға берілетін субвенциялар есебінен</t>
  </si>
  <si>
    <t>Ауданның (облыстық маңызы бар қаланың) коммуналдық меншігіндегі жылу жүйелерін қолдануды ұйымдастыру</t>
  </si>
  <si>
    <t>Ауданның (облыстық маңызы бар қаланың) коммуналдық меншігіндегі газ жүйелерін қолдануды ұйымдастыру</t>
  </si>
  <si>
    <t>Коммуналдық шаруашылығын дамыту</t>
  </si>
  <si>
    <t>Инженерлік-коммуникациялық инфрақұрылымды жобалау, дамыту және (немесе) жайластыру</t>
  </si>
  <si>
    <t>Газ тасымалдау жүйесін дамыту</t>
  </si>
  <si>
    <t>Ғлеуметтік мањызы бар қалалық (ауылдық), қала мањындаѓы жғне ауданішілік қатынастар бойынша жолаушылар тасымалдарын субсидиялау</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</si>
  <si>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</si>
  <si>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инфрақұрылымдарды дамыту</t>
  </si>
  <si>
    <t>Әлеуметтік көмек ретінде тұрғын үй сертификаттарын беру</t>
  </si>
  <si>
    <t>Төменгі тұрған бюджеттерге берілетін нысаналы даму трансферттері</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</si>
  <si>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</si>
  <si>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048</t>
  </si>
  <si>
    <t>053</t>
  </si>
  <si>
    <t>054</t>
  </si>
  <si>
    <t>012</t>
  </si>
  <si>
    <t>018</t>
  </si>
  <si>
    <t>019</t>
  </si>
  <si>
    <t>021</t>
  </si>
  <si>
    <t>026</t>
  </si>
  <si>
    <t>027</t>
  </si>
  <si>
    <t>033</t>
  </si>
  <si>
    <t>036</t>
  </si>
  <si>
    <t>037</t>
  </si>
  <si>
    <t>040</t>
  </si>
  <si>
    <t>058</t>
  </si>
  <si>
    <t>062</t>
  </si>
  <si>
    <t>064</t>
  </si>
  <si>
    <t>065</t>
  </si>
  <si>
    <t>094</t>
  </si>
  <si>
    <t>108</t>
  </si>
  <si>
    <t>114</t>
  </si>
  <si>
    <t>115</t>
  </si>
  <si>
    <t>106</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</si>
  <si>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</si>
  <si>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Салық салу мақсатында мүлікті бағалауды жүргізу</t>
  </si>
  <si>
    <t>Жекешелендіру, коммуналдық меншікті басқару, жекешелендіруден кейінгі қызмет және осыған байланысты дауларды реттеу</t>
  </si>
  <si>
    <t>Мамандарды ғлеуметтік қолдау шараларын іске асыру ‰шін бюджеттік кредиттер</t>
  </si>
  <si>
    <t>Республикалық бюджеттен білім беру субвенциялары есебінен</t>
  </si>
  <si>
    <t>Субвенциялар</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</si>
  <si>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</si>
  <si>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Мамандарға әлеуметтік қолдау көрсету жөніндегі шараларды іске асыру</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</si>
  <si>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</si>
  <si>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045</t>
  </si>
  <si>
    <t>024</t>
  </si>
  <si>
    <t>038</t>
  </si>
  <si>
    <t>061</t>
  </si>
  <si>
    <t>099</t>
  </si>
  <si>
    <t>Жергілікті деңгейде жер қатынастары саласындағы мемлекеттік саясатты іске асыру жөніндегі қызметтер</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</si>
  <si>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</si>
  <si>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Мемлекет мұқтажы үшін жер учаскелерін алу</t>
  </si>
  <si>
    <t>Жергілікті деңгейде құрылыс, сәулет және қала құрылысы саласындағы мемлекеттік саясатты іске асыру жөніндегі қызметтер</t>
  </si>
  <si>
    <t>Республикалық бюджеттен берілетін трансферттер есебiнен</t>
  </si>
  <si>
    <t>Коммуналдық тұрғын үй қорының тұрғын үйін жобалау және (немесе) салу, реконструкциялау</t>
  </si>
  <si>
    <t>"Cпорт объектілерін дамыту"</t>
  </si>
  <si>
    <t>Cпорт объектілерін дамыту</t>
  </si>
  <si>
    <t>Ауыл шаруашылығы объектілерін дамыту</t>
  </si>
  <si>
    <t>Мғдениет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</si>
  <si>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</si>
  <si>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Мемлекеттік органның объектілерін дамыту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</si>
  <si>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</si>
  <si>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Қазақстан Республикасының Ұлттық қорынан берілетін нысаналы трансферт есебінен</t>
  </si>
  <si>
    <t>079</t>
  </si>
  <si>
    <t>098</t>
  </si>
  <si>
    <t>Аудандық маңызы бар қала, ауыл, кент, ауылдық округ әкімінің қызметін қамтамасыз ету жөніндегі қызметтер</t>
  </si>
  <si>
    <t>Елді мекендердегі көшелерді жарықтандыру</t>
  </si>
  <si>
    <t>Елді мекендердің санитариясын қамтамасыз ету</t>
  </si>
  <si>
    <t>Елді мекендерді абаттандыру мен көгалдандыру</t>
  </si>
  <si>
    <t>Аудандық маңызы бар қалаларда, ауылдарда, кенттерде, ауылдық округтерде автомобиль жолдарының жұмыс істеуін қамтамасыз ету</t>
  </si>
  <si>
    <t>Қазақстан Республикасының Ұлттық қорынан берілетін кепілдендірілген трансфер есебінен</t>
  </si>
  <si>
    <t>Аудандық мањызы бар қала, ауыл, кент, ауылдық округ әкімінің қызметін қамтамасыз ету жµніндегі қызметтер</t>
  </si>
  <si>
    <t>Ауданның (облыстық маңызы бар қаланың) бюджет қаражаты есебінен</t>
  </si>
  <si>
    <t>Мұқтаж азаматтарға үйде әлеуметтік көмек көрсету</t>
  </si>
  <si>
    <t>Аудандық маңызы бар қалаларда, кенттерде, ауылдарда (селоларда), ауылдық (селолық) округтерде автомобиль жолдарының жұмыс істеуін қамтамасыз ету</t>
  </si>
  <si>
    <t>Жергілікті деңгейде дене шынықтыру-сауықтыру және спорттық іс-шараларды өткізу</t>
  </si>
  <si>
    <t>Ащысай ауыл әкімінің аппараты</t>
  </si>
  <si>
    <t>029</t>
  </si>
  <si>
    <t>Қарнақ ауылы әкімінің аппараты</t>
  </si>
  <si>
    <t>Жергілікті деңгейде  мәдени-демалыс жұмысын қолдау</t>
  </si>
  <si>
    <t>Жерлеу орындарын ұстау және туыстары жоқ адамдарды жерлеу</t>
  </si>
  <si>
    <t>Өңірлерді дамтырудың 2025 жылға дейінгі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іс-шараларды іске асыру</t>
  </si>
  <si>
    <t>"Ауыл Ел бесігі" жобасы шеңберінде ауылдық елді мекендердегі әлеуметтік және  нженерлік инфрақұрылым бойынша іс-шараларды іске асыру</t>
  </si>
  <si>
    <t>057</t>
  </si>
  <si>
    <t>Хантағы ауылы әкімінің аппараты</t>
  </si>
  <si>
    <t>Байылдыр ауылы әкімінің аппараты</t>
  </si>
  <si>
    <t>Республикалық бюджетке мәднеиетке, спортқа, туризмге және ақпараттық кеңістікке берілетін субвенциялар есебінен</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</si>
  <si>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</si>
  <si>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Ауылдық жерлерде тұратын денсаулық сақтау, білім беру, әлеуметтік қамтамасыз ету, мәдениет және спорт мамандарына отын сатып алуға Қазақстан Республикасының заңнамасына сәйкес әлеуметтік көмек көрсету</t>
  </si>
  <si>
    <t>Мемлекеттік атаулы әлеуметтік көмек</t>
  </si>
  <si>
    <t>Тұрғын үйге көмек көрсету</t>
  </si>
  <si>
    <t>Зейнеткерлер мен мүгедектерге әлеуметтік қызмет көрсету аумақтық орталығы</t>
  </si>
  <si>
    <t>Мүгедектерді оңалту жеке бағдарламасына сәйкес, мұқтаж мүгедектерді міндетті гигиеналық құралдарымен қамтамасыз етуге және ымдау тілі мамандарының, жеке көмекшілердің қызмет көрсету</t>
  </si>
  <si>
    <t>Мүгедектердің құқықтарын қамтамасыз ету және өмір сүру сапасын жақсарту жөніндегі іс-шаралар жоспарын іске асыру</t>
  </si>
  <si>
    <t>Жергілікті деңгейде ақпарат, мемлекет-   тілікті нығайту және азаматтардың әлеуме-   ттік сенімділігін қалыптастыру саласында мемлекет-  тік саясатты іске асыру жөніндегі қызметтер</t>
  </si>
  <si>
    <t>Газеттер мен журналдар арқылы мемлекеттік ақпараттық саясат жүргізу жөніндегі қызметтер</t>
  </si>
  <si>
    <t>Жастар саясаты саласындағы өңірлік бағдарламаларды iске асыру</t>
  </si>
  <si>
    <t>Жергілікті деңгейде мәдениет, тілдерді дамыту, дене шынықтыру және спорт саласында мемлекеттік саясатты іске асыру жөніндегі қызаметтер</t>
  </si>
  <si>
    <t>Аудандық (облыстық маңызы бар қалалық) деңгейде спорттық жарыстар өткізу</t>
  </si>
  <si>
    <t>Әртүрлі спорт түрлері бойынша аудан (облыстық маңызы бар қала) құрама командаларының мүшелерін дайындау және олардың облыстық спорт жарыстарына қатысуы</t>
  </si>
  <si>
    <t>"Ауыл-Ел бесігі" жобасы шеңберінде ауылдық елді мекендердегі әлеуметтік және инженерлік инфрақұрылым бойынша іс-шараларды іске асыру</t>
  </si>
  <si>
    <t>052</t>
  </si>
  <si>
    <t>Кентау қалалық мәдениет, тілдерді дамыту, дене шынықтыру және спорт бөлімінің Кентау қалалық орталықтандырылған кітапханалар жүйесі КММ</t>
  </si>
  <si>
    <t>Аудандақ (қалалық) кітапханалардың жұмыс істеуі</t>
  </si>
  <si>
    <t>Мемлекеттік тілді және Қазақстан халқының басқада тілдерін дамыту</t>
  </si>
  <si>
    <t>Экономикалық саясатты қалыптастыру мен дамыту, мемлекеттік жоспарлау ауданның облыстық маңызы бар қаланың бюджеттік атқару және коммуналдық меншігін басқару саласындағы мемлекеттік саясатты іске асыру жөніндегі қызметтер</t>
  </si>
  <si>
    <t>Мамандарды әлеуметтік қолдау шараларын іске асыру үшін бюджеттік кредиттер</t>
  </si>
  <si>
    <t>Республикалық бюджеттен берілген кредиттер есебінен</t>
  </si>
  <si>
    <t>Заңнаманы өзгертуге байланысты жоғары тұрған бюджеттің шығындарын өтеуге төменгі тұрған бюджеттен ағымдағы нысаналы трансферттер</t>
  </si>
  <si>
    <t>Аудан (облыстық маңызы бар қала) аумағында жер қатынастарын реттеу саласындағы мемлекеттік саясатты іске асыру жөніндегі қызметтер</t>
  </si>
  <si>
    <t>Жергілікті деңгейде құрылыс саласындағы мемлекеттік саясатты іске асыру жөніндегі қызметтер</t>
  </si>
  <si>
    <t>Республикалық бюджеттен өнеркәсіпке, сәулет, қала құрылысы және құрылыс қызметіне берілетін субвенциялар есебінен</t>
  </si>
  <si>
    <t>Спорт объектілерін дамыту</t>
  </si>
  <si>
    <t>Мәдениет объектілерін дамыту</t>
  </si>
  <si>
    <t>Коммуналдық тұрғын үй қорының тұрғын үйлерін сатып алу</t>
  </si>
  <si>
    <t>020</t>
  </si>
  <si>
    <t>Републикалық бюджеттен жалпы сипаттағы мемлекеттік қызметтеріне берілетін субвенциялар есебінен</t>
  </si>
  <si>
    <t>Жылу-энергетикалық жүйені дамыту</t>
  </si>
  <si>
    <t>Ауданның (облыстық маңызы бар қаланың) коммуналдық меншігіндегі газдандыру желілерін пайдалануды ұйымдастыру</t>
  </si>
  <si>
    <t>Сумен жабдықтау және су бұру жүйелерін дамыту</t>
  </si>
  <si>
    <t>025</t>
  </si>
  <si>
    <t>030</t>
  </si>
  <si>
    <t>031</t>
  </si>
  <si>
    <t>081</t>
  </si>
  <si>
    <t>Қаланы және елді мекендерді абаттандыруды дамыту</t>
  </si>
  <si>
    <t>Ауданның (облыстық маңызы бар қаланың) коммуналдық меншігіндегі жылу желілерін пайдалануды ұйымдастыру</t>
  </si>
  <si>
    <t>Ауданның (облыстық маңызы бар қаланың) коммуналдық меншігіндегі газ жүйелерін пайдалануды ұйымдастыру</t>
  </si>
  <si>
    <t>Коммуналдық шаруашылықты дамыту</t>
  </si>
  <si>
    <t>044</t>
  </si>
  <si>
    <t>077</t>
  </si>
  <si>
    <t>Мәслихаттар депутаттары қызметінің тиімділігін арттыру</t>
  </si>
  <si>
    <t>Үйден тәрбиеленіп оқытылатын мүгедектігі бар балаларды материалдық қамтамасыз ету</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</si>
  <si>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</si>
  <si>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мүгедектігі бар адамдарға жеке көмекшінің және есту бойынша мүгедектігі бар адамдарға қолмен көрсететiн тіл маманының қызметтері мен қамтамасыз ету</t>
  </si>
  <si>
    <t>Шардара ауданы әкімдігінің "Мәдениет, тілдерді дамыту, дене шынықтыру және спорт бөлімі" мемлекеттік мекемесінің Тілдерді оқыту және дамыту орталығы</t>
  </si>
  <si>
    <t>Шардара ауданы әкімдігінің Мәдениет, тілдерді дамыту, дене шынықтыру және спорт бөлімінің  Шардара аудандық жекпе-жек  спорт түрлері бойынша спорт клубы КММ</t>
  </si>
  <si>
    <t>Шардара ауданы әкімдігінің Мәдениет, тілдерді дамыту, дене шынықтыру және спорт бөлімінің  Шардара аудандық  күш спорт түрлері бойынша спорт клубы КММ</t>
  </si>
  <si>
    <t>Республикалық бюджеттен отын-энергетика кешенiне және жер қойнауын пайдалануға берілетін субвенциялар есебінен</t>
  </si>
  <si>
    <t>Қазақстан Республикасының Ұлттық қорынан бөлінетін нысаналы трансферт есебінен</t>
  </si>
  <si>
    <t>Әлеуметтік маңызы бар қалалық (ауылдық), қала маңындағы және ауданішілік қатынастар бойынша жолаушылар тасымалдарын субсидиялау</t>
  </si>
  <si>
    <t>Аудандық маңызы бар автомобиль жолдарын және  елді-мекендердің көшелерін күрделі және орташа жөндеу</t>
  </si>
  <si>
    <t>«Ауыл-Ел бесігі» жобасы шеңберінде ауылдық елді мекендердегі әлеуметтік және инженерлік инфрақұрылым бойынша іс-шараларды іске асыру</t>
  </si>
  <si>
    <t>Республикалық бюджеттен өзге де шығыстарға берілетін субвенциялар есебінен</t>
  </si>
  <si>
    <t>Төменгі тұрған бюджеттерге берілетін нысаналы ағымдағы  трансферттер</t>
  </si>
  <si>
    <t>Ауданның (облыстық маңызы бар қаланың) экономикалық саясатын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</si>
  <si>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</si>
  <si>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Пайдаланылмаған (толық пайдаланылмаған) нысаналы трансферттерді қайтару</t>
  </si>
  <si>
    <t>Республикалық бюджеттен жалпы сипаттағы мемлекеттiк қызметтеріне берілетін субвенциялар</t>
  </si>
  <si>
    <t>102</t>
  </si>
  <si>
    <t>Жергілікті деңгейде кәсіпкерлікті дамыту саласындағы мемлекеттік саясатты іске асыру жөніндегі қызметтер</t>
  </si>
  <si>
    <t>Мемлекеттік органдардың объектілерін дамыту</t>
  </si>
  <si>
    <t>Ауданның (облыстық маңызы бар қаланың)бюджет қаражаты есебінен</t>
  </si>
  <si>
    <t>Аудандық маңызы бар қалаларда, ауылдарда, кенттерде, ауылдық округтерде автомобиль жолдарын күрделі және орташа жөндеу</t>
  </si>
  <si>
    <t>Ақшеңгелді ауылдық округі әкімінің аппараты</t>
  </si>
  <si>
    <t>Өңірлерді дамытудың 2025 жылға дейінгі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іс-шараларды іске асыру</t>
  </si>
  <si>
    <t>Отырар ауданы бойынша Мемлекеттік кірістер басқармасы</t>
  </si>
  <si>
    <t xml:space="preserve">   </t>
  </si>
  <si>
    <t>Елді мекендерді сумен жабдықтауды ұйымдастыру</t>
  </si>
  <si>
    <t>"Сарыағаш ауданы Көктерек кенті әкімінің аппараты" ММ</t>
  </si>
  <si>
    <t>Сарыағаш ауданы "Әлімтау ауылдық округі әкімі аппараты" ММ</t>
  </si>
  <si>
    <t>Сарыағаш ауданы "Жарты төбе ауылдық округі әкімі аппараты" ММ</t>
  </si>
  <si>
    <t>Сарыағаш ауданы "Жылға ауылдық округі әкімі аппараты" ММ</t>
  </si>
  <si>
    <t>Сарыағаш ауданы "Тегісшіл ауылдық округі әкімі аппараты" ММ</t>
  </si>
  <si>
    <t>Сарыағаш ауданы "Қабланбек ауылдық округі әкімі аппараты" ММ</t>
  </si>
  <si>
    <t>Сарыағаш ауданы "Дербісек ауылдық округі әкімі аппараты" ММ</t>
  </si>
  <si>
    <t>Сарыағаш ауданы "Құркелес ауылдық округі әкімі аппараты" ММ</t>
  </si>
  <si>
    <t>Сарыағаш ауданы "Жібек жолы ауылдық округі әкімі аппараты" ММ</t>
  </si>
  <si>
    <t>Сарыағаш ауданы "Дарбаза ауылдық округі әкімі аппараты" ММ</t>
  </si>
  <si>
    <t>Сарыағаш ауданы "Қызылжар ауылдық округі әкімі аппараты" ММ</t>
  </si>
  <si>
    <t>Сарыағаш ауданы "Жемісті ауылдық округі әкімі аппараты" ММ</t>
  </si>
  <si>
    <t>"Сарыағаш ауданы Сарыағаш қаласы әкімі аппараты" ММ</t>
  </si>
  <si>
    <t>Сарыағаш ауданы "Ақжар ауылдық округі әкімі аппараты" ММ</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</si>
  <si>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</si>
  <si>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</si>
  <si>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Аудандық (облыстық маңызы бар қалалық) деңгейде спорттық жарыстар өткiзу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</si>
  <si>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</si>
  <si>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</si>
  <si>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Ауыл шаруашылығы алқаптарын бiр түрден екiншiсiне ауыстыру жөнiндегi жұмыстар</t>
  </si>
  <si>
    <t>Елдi мекендердi жер-шаруашылық орналастыру</t>
  </si>
  <si>
    <t>"Ауыл-Ел бесігі" жобасы шеңберінде ауылдық елді мекендердегі әлеуметтік және инженерлік инфрақұрылымдарды дамыту</t>
  </si>
  <si>
    <t>Жергілікті деңгейде жолаушылар көлігі және автомобиль жолдары саласындағы мемлекеттік саясатты іске асыру жөніндегі қызметтер</t>
  </si>
  <si>
    <t>Аудандық маңызы бар автомобиль жолдарын және елді-мекендердің көшелерін күрделі және орташа жөндеу</t>
  </si>
  <si>
    <t>Жергілікті деңгейде тұрғын үй-коммуналдық шаруашылық саласындағы мемлекеттік саясатты іске асыру бойынша қызметтер</t>
  </si>
  <si>
    <t>Ауылдық елді мекендердегі сумен жабдықтау және су бұру жүйелерін дамыту</t>
  </si>
  <si>
    <t>035</t>
  </si>
  <si>
    <t>"Елдi мекендерде жол қозғалысы қауiпсiздiгін қамтамасыз ету"</t>
  </si>
  <si>
    <t>«Бизнестің жол картасы-2025» бизнесті қолдау мен дамытудың мемлекеттік бағдарламасы шеңберінде индустриялық инфрақұрылымды дамыту</t>
  </si>
  <si>
    <t>С.АМЕТОВ</t>
  </si>
  <si>
    <t>А.ЖИЕНБЕКОВ</t>
  </si>
  <si>
    <t xml:space="preserve">Облыстың экономика және бюджетті жоспарлау басқармасы </t>
  </si>
  <si>
    <t>Тиімділік, сәйкестік аудиті</t>
  </si>
  <si>
    <t>1 тоқсан</t>
  </si>
  <si>
    <t>4 тоқсан</t>
  </si>
  <si>
    <t xml:space="preserve">1 тоқсан </t>
  </si>
  <si>
    <t>Кентау қаласы әкімінің аппараты ММ</t>
  </si>
  <si>
    <t>"Сарыағаш аудандық мәслихат аппараты" ММ</t>
  </si>
  <si>
    <t>"Сарыағаш ауданы әкімнің аппараты" ММ</t>
  </si>
  <si>
    <t>Сарыағаш ауданы "Жұмыспен қамту және әлеуметтік бағдарламалар бөлімі" мемлекеттік мекемесі</t>
  </si>
  <si>
    <t>Сарыағаш ауданы "Кәсіпкерлік және ауыл шаруашылығы бөлімі" мемлекеттік мекемесі</t>
  </si>
  <si>
    <t>"Сарыағаш ауданының ішкі саясат бөлімі" мемлекеттік мекемесі</t>
  </si>
  <si>
    <t>Сарыағаш ауданы ішкі саясат бөлімінің "Жастар ресурстық орталығы" коммуналдық мемлекеттік мекемесі</t>
  </si>
  <si>
    <t>Сарыағаш ауданы "Мәдениет, тілдерді дамыту, дене шынықтыру және спорт бөлімі" мемлекеттік мекемесі</t>
  </si>
  <si>
    <t>Сарыағаш ауданы мәдениет, тілдерді дамыту, дене шынықтыру және спорт бөлімінің "Орталықтандырылған кітапханалар жүйесі" коммуналдық мемлекеттік мекемесі</t>
  </si>
  <si>
    <t>Сарыағаш ауданы мәдениет, тілдерді дамыту, дене шынықтыру және спорт бөлімінің "Тілдерді оқыту және дамыту орталығы"  коммуналдық мемлекеттік мекемесі</t>
  </si>
  <si>
    <t>Сарыағаш ауданы "Экономика және қаржы бөлімі" мемлекеттік мекемесі</t>
  </si>
  <si>
    <t>Сарыағаш ауданы "Жер қатынастары бөлімі" мемлекеттік мекемесі</t>
  </si>
  <si>
    <t>"Сарыағаш ауданының құрылыс, сәулет және қала құрылысы бөлімі" ММ</t>
  </si>
  <si>
    <t>Сарыағаш ауданы "Жолаушылар көлігі және автомобиль жолдары бөлімі" мемлекеттік мекемесі</t>
  </si>
  <si>
    <t>"Сарыағаш ауданының тұрғын үй-коммуналдық шаруашылық бөлімі" мемлекеттік мекемесі</t>
  </si>
  <si>
    <t>«Отырар ауданының мәслихат аппараты» мемлекеттік мекемесі</t>
  </si>
  <si>
    <t>«Отырар ауданының әкімінің аппараты»  мемлекеттік мекемесі</t>
  </si>
  <si>
    <t>"Отырар аудандық жұмыспен қамту және әлеуметтік бағдарламалар бөлімі" ММ</t>
  </si>
  <si>
    <t>"Отырар ауданының кәсіпкерлік және ауыл шаруашылығы бөлімі" ММ</t>
  </si>
  <si>
    <t>"Отырар ауданының Ішкі саясат бөлімі" ММ</t>
  </si>
  <si>
    <t>Отырар ауданының ішкі саясат бөлімінің «Жастар ресурстық орталығы» коммуналдық мемлекеттік мекемесі</t>
  </si>
  <si>
    <t>«Отырар ауданының Тұрғын үй-коммуналдық шаруашылық, жолаушылар  көлігі және  автомобиль жолдары бөлімі» ММ</t>
  </si>
  <si>
    <t>"Отырар ауданының экономика және қаржы бөлімі" ММ</t>
  </si>
  <si>
    <t>"Отырар ауданының жер қатынастары бөлімі" мемлекеттік мекемесі</t>
  </si>
  <si>
    <t>«Отырар ауданының құрылыс, сәулет және қала құрылысы бөлімі»  мемлекеттік мекемесі</t>
  </si>
  <si>
    <t>"Шардара ауданы мәслихат аппараты" мемлекеттік мекемесі</t>
  </si>
  <si>
    <t>Сарыағаш ауданының кәсіпкерлік және ауыл шаруашылығы бөлімінің "Сарыағаш ауданы су шаруашылығы" шаруашылық жүргізу құқығындағы мемлекеттік коммуналдық кәсіпорны</t>
  </si>
  <si>
    <t>Түркістан қаласының  адами әлеуметтік дамыту бөлімінің«Балалар мен жасөспірімдер орталығы» МКҚК</t>
  </si>
  <si>
    <t>Түркістан қаласының ауданының адами әлеуметтік дамыту бөлімінің "Түркістан балалар саз" мектебі  МКҚК</t>
  </si>
  <si>
    <t>Түркістан қаласының адами әлеуметтік дамыту бөлімінің «Өнер мектебі» мемлекеттік коммуналдық қазыналық кәсіпорын</t>
  </si>
  <si>
    <t>Түркістан қаласының  адами әлеуметтік дамыту бөлімінің «Түркістан қаласының балалар қолөнер мектебі» МКҚК</t>
  </si>
  <si>
    <t>Келес ауданының адами әлеуметтік дамыту бөлімінің Абай ауылының «Балалар саз мектебі»  МКҚК</t>
  </si>
  <si>
    <t>Б А Р Л Ы Ғ Ы:</t>
  </si>
  <si>
    <t>ТК мүшесі бойынша барлығы</t>
  </si>
  <si>
    <t>Экономикалық саясатты, мемлекеттік жоспарлау жүйесін қалыптастыру мен дамыту  саласындағы мемлекеттік саясатты  іске асыру жөніндегі қызметтер</t>
  </si>
  <si>
    <t>Жергілікті деңгейде мемлекеттік сатып алуды басқару саласындағы мемлекеттік саясатты іске асыру жөніндегі қызметтер</t>
  </si>
  <si>
    <t>Мемлекеттік саясатты іске асыру жөніндегі қызметтер</t>
  </si>
  <si>
    <t>Жергілікті бюджет есебінен</t>
  </si>
  <si>
    <t>Облыстық деңгейде спорт жарыстарын өткізу</t>
  </si>
  <si>
    <t>Ведомстволық бағыныстағы мемлекеттік мекемелердің және ұйымдардың күрделі шығыстары</t>
  </si>
  <si>
    <t>Түркістан  облысы  дене  шынықтыру  және  спорт  басқармасының «Түркістан  облыстық  №1  олимпиада  резервінің  мамандандырылған балалар-жасөспірімдер  спорт  мектебі»  коммуналдық  мемлекеттік мекемесі</t>
  </si>
  <si>
    <t>Балаларға  қосымша білім беру</t>
  </si>
  <si>
    <t>Республикалық бюджеттен  шығыстарға берілетін субвенциялар</t>
  </si>
  <si>
    <t>Түркістан облысы дене шынықтыру және спорт басқармасының "Түркістан облыстық №2 олимпиада резервінің мамандандырылған балалар-жасөспірімдер спорт мектебі" коммуналдық мемлекеттік мекемесі</t>
  </si>
  <si>
    <t>Түркістан облысы дене шынықтыру және спорт басқармасының "Түркістан облыстық №3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</si>
  <si>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№4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</si>
  <si>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№5 олимпиада резервінің  мамандандырылған балалар мен жасөспірімдер спорт мектебі" коммуналдық мемлекеттік мекемесі</t>
  </si>
  <si>
    <t>Түркістан облысы дене шынықтыру және спорт басқармасының "Түркістан  облыстық №6 балалар мен жасөспірімдер спорт мектебі" коммуналдық мемлекеттік мекемесі</t>
  </si>
  <si>
    <t xml:space="preserve">Түркістан облысы дене шынықтыру және спорт басқармасының "Түркістан облысы жоғары спорт шеберлігі мектебі" коммуналдық мемлекеттік мекемесі </t>
  </si>
  <si>
    <t>Түркістан облысы дене шынықтыру және спорт басқармасының "Түркістан облыстық су спорты түрлерінен олимпиада резервінің мамандандырылған балалар-жасөспірімдер спорт мектебі" коммуналдық мемлекеттік мекемесі</t>
  </si>
  <si>
    <t>Түркістан облысы дене шынықтыру және спорт басқармасының "Түркістан облысы Олимпиада резервін даярлау орталығы" коммуналдық мемлекеттік мекемесі</t>
  </si>
  <si>
    <t>Түркістан облысының дене шынықтыру және спорт
басқармасының «Балалар мен жасөспірімдердің
мамандандырылған облыстық футбол мектебі»
коммуналдық мемлекеттік мекемесі</t>
  </si>
  <si>
    <t>Түркістан облысы дене шынықтыру және спорт басқармасының «Бекзат Саттарханов атындағы Түркістан облыстық олимпиада резервінің мамандандырылған мектебі-интернат-колледжі» коммуналдық мемлекеттік мекемесі</t>
  </si>
  <si>
    <t>Түркістан облысы дене шынықтыру және спорт басқармасының «Шардара аудандық №1 балалар мен жасөспірімдер спорт мектебі» коммуналдық мемлекеттік мекемесі</t>
  </si>
  <si>
    <t>Түркістан облысы дене шынықтыру және спорт басқармасының "Шардара аудандық №3 балалар мен жасөспірімдер спорт мектебі" коммуналдық мемлекеттік мекемесі</t>
  </si>
  <si>
    <t>Түркістан облысы дене шынықтыру және спорт басқармасының "Созақ аудандық №1 балалар мен жасөспірімдер спорт мектебі" коммуналдық мемлекеттік мекемесі</t>
  </si>
  <si>
    <t>Түркістан облысы дене шынықтыру және спорт басқармасының "Созақ аудандық №2 балалар мен жасөспірімдер спорт мектебі" коммуналдық мемлекеттік мекемесі</t>
  </si>
  <si>
    <t>Түркістан облысы дене шынықтыру және спорт басқармасының "Ордабасы аудандық №1 Қажымұқан атындағы балалар мен жасөспірімдер спорт мектебі"  коммуналдық мемлекеттік мекемесі</t>
  </si>
  <si>
    <t>Түркістан облысы дене шынықтыру және спорт басқармасының «Ордабасы аудандық №3 балалар мен жасөспірімдер спорт мектебі» коммуналдық мемлекеттік мекемесі</t>
  </si>
  <si>
    <t>Түркістан облысы дене шынықтыру және спорт  басқармасының «Сайрам аудандық №1 балалар мен жасөспірімдер спорт мектебі» коммуналдық мемлекеттік мекемесі</t>
  </si>
  <si>
    <t>Түркістан облысы дене шынықтыру және спорт басқармасының «Сайрам аудандық № 3 балалар мен жасөспірімдер спорт мектебі» коммуналдық мемлекеттік мекемесі</t>
  </si>
  <si>
    <t>Түркістан облысы дене шынықтыру және спорт басқармасының "Отырар аудандық №1 балалар мен жасөспірімдер спорт мектебі" коммуналдық мемлекеттік мекемесі</t>
  </si>
  <si>
    <t>Түркістан облысы дене шынықтыру және спорт басқармасының "Отырар аудандық №2 балалар мен жасөспірімдер спорт мектебі" коммуналдық мемлекеттік мекемесі</t>
  </si>
  <si>
    <t>Түркістан облысы дене шынықтыру және спорт басқармасының "Жетісай аудандық №1 балалар мен жасөспірімдер спорт мектебі" коммуналдық мемлекеттік мекемесі</t>
  </si>
  <si>
    <t xml:space="preserve"> Түркістан облысы дене шынықтыру және спорт басқармасының "Арыс қалалық № 1 балалар мен жасөспірімдер спорт мектебі" коммуналдық мемлекеттік мекемесі</t>
  </si>
  <si>
    <t>Түркістан облысы дене шынықтыру және спорт басқармасының "Арыс қалалық №2 балалар мен жасөспірімдер спорт мектебі" коммуналдық мемлекеттік мекемесі</t>
  </si>
  <si>
    <t>Түркістан облысы дене шынықтыру және спорт басқармасының «Арыс қалалық №3 балалар мен жасөспірімдер спорт мектебі» коммуналдық мемлекеттік мекемесі</t>
  </si>
  <si>
    <t>Түркістан облысы дене шынықтыру және спорт басқармасының  Келес аудандық "№1 балалар мен жасөспірімдер спорт мектебі" коммуналдық мемлекеттік мекемесі</t>
  </si>
  <si>
    <t>Түркістан облысы дене шынықтыру және спорт басқармасының "Келес аудандық №2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</si>
  <si>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№4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</si>
  <si>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№2 балалар мен жасөспірімдер спорт мектебі" коммуналдық мемлекеттік мекемесі</t>
  </si>
  <si>
    <t>Түркістан облысы дене шынықтыру және спорт басқармасының "Қазығұрт аудандық №1 балалар мен жасөспірімдер спорт мектебі" коммуналдық мемлекеттік мекемесі</t>
  </si>
  <si>
    <t>Түркістан облысы дене шынықтыру және спортбасқармасының "Түлкібас аудандық №1 балалар мен жасөспірімдер спорт мектебі" коммуналдық мемлекеттік мекемесі</t>
  </si>
  <si>
    <t>Түркістан облысы дене шынықтыру және спортбасқармасының "Түлкібас аудандық №3 балалар мен жасөспірімдер спорт мектебі" коммуналдық мемлекеттік мекемесі</t>
  </si>
  <si>
    <t>Түркістан облысы дене шынықтыру және спорт басқармасының "Түлкібас аудандық №4 балалар мен жасөспірімдер спорт мектебі" коммуналдық мемлекеттік мекемесі</t>
  </si>
  <si>
    <t>Түркістан облысы дене шынықтыру және спорт басқармасының "Мақтаарал аудандық №1 балалар мен жасөспірімдер спорт мектебі" коммуналдық мемлекеттік мекемесі</t>
  </si>
  <si>
    <t>Түркістан облысы дене шынықтыру және спорт басқармасының "Бәйдібек аудандық №1 балалар мен жасөспірімдер спорт мектебі" коммуналдық мемлекеттік мекемесі</t>
  </si>
  <si>
    <t>Түркістан облысы дене шынықтыру және спорт басқармасының «Облыстық мүгедектерге арналған «Сауран» спорт клубы» коммуналдық мемлекеттік мекемесі</t>
  </si>
  <si>
    <t>"Отырар ауданының мәдениет, тілдерді дамыту, дене шынықтыру және спорт бөлімінің Отырар аудандық мәдениет сарайы" МКҚК</t>
  </si>
  <si>
    <t>Жергілікті атқарушы органның шұғыл шығындарға арналған резервінің есебінен іс-шаралар өткізуге арналған мемлекеттік басқарудың басқа деңгейлеріне берілетін трансферттер</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</si>
  <si>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сараптамаларын жүргізу, мемлекеттік-жекешелік әріптестік жобаларды, оның ішінде концессиялық жобаларды консультациялық сүйемелдеу</t>
  </si>
  <si>
    <t>Елді мекендерді шаруашылық-ауыз сумен жабдықтау үшін жерасты суларына іздестіру-барлау жұмыстарын ұйымдастыру және жүргізу</t>
  </si>
  <si>
    <t>Өңірлерді дамытудың 2025 жылға дейінгі мемлекеттік бағдарламасы шеңберінде инженерлік инфрақұрылымды дамыту</t>
  </si>
  <si>
    <t>087</t>
  </si>
  <si>
    <t>Республикалық бюджеттен қоғамдық тәртіпке, қауіпсіздікке, құқықтық, сот, қылмыстық-атқару қызметіне берілетін субвенциялар</t>
  </si>
  <si>
    <t>Республикалық бюджеттен өзге де шығыстарға берілетін субвенциялар</t>
  </si>
  <si>
    <t>"Мемлекеттік органның күрделі шығыстары"</t>
  </si>
  <si>
    <t>Заңды тұлғалардың жарғылық капиталын қалыптастыру немесе ұлғайту</t>
  </si>
  <si>
    <t>Түркістан облысында тұрғын үй- коммуналдық шаруашылық саласындағы бюджеттік бағдарламаларының іске асырылуына және инвестициялық жобаларға бағытталған бюджет қаражатының пайдалануына мемлекеттік аудит жүргізу</t>
  </si>
  <si>
    <t>Ішкі қарыздар есебінен</t>
  </si>
  <si>
    <t>Жұмыспен қамту жол картасы шеңберінде шараларды қаржыландыру үшін аудандық (облыстық маңызы бар қалалар) бюджеттерге кредит беру</t>
  </si>
  <si>
    <t>088</t>
  </si>
  <si>
    <t>165</t>
  </si>
  <si>
    <t>Бюджет заңнамасында көзделген жағдайларда жалпы сипаттағы трансферттерді қайтару</t>
  </si>
  <si>
    <t>Қазақстан Республикасы Үкіметінің төтенше резерві есебінен іс-шаралар өткізу</t>
  </si>
  <si>
    <t>Түркістан облысының денсаулық сақтау басқармасы</t>
  </si>
  <si>
    <t xml:space="preserve">«Мемлекеттік-жекешелік әріптестік жобаларын, концессиялық жобалардың іске асырылу тиімділігін талдау және бағалау» </t>
  </si>
  <si>
    <t>754</t>
  </si>
  <si>
    <t>3-4 тоқсан</t>
  </si>
  <si>
    <t>Шардара ауданының түсімдердің аудандық бюджетке толық, уақытылы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</si>
  <si>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Мемлекеттік, мемлекет кепілдік берген борыштың, сондай-ақ жекелеген квазимемлекеттік сектор субъектілері борышының басқарылу тиімділігіне мемлекеттік аудит жүргізу</t>
  </si>
  <si>
    <t xml:space="preserve">Түркістан облысының қаржы және мемлекеттік активтер басқармасы </t>
  </si>
  <si>
    <t xml:space="preserve">Түркістан облысының білім басқармасы </t>
  </si>
  <si>
    <t>Түркістан облысының мемлекеттік сатып алу басқармасы</t>
  </si>
  <si>
    <t>Түркістан облысының дене шынықтыру және спорт басқармасы</t>
  </si>
  <si>
    <t>Түркістан облсының мәдениет және туризм басқармасы</t>
  </si>
  <si>
    <t>Түркістан облысының білім басқармасы</t>
  </si>
  <si>
    <t>Тиімділік  Сәйкестік аудиті</t>
  </si>
  <si>
    <t xml:space="preserve">"Облыстық дін істері басқармасы" мемлекеттік мекемесі </t>
  </si>
  <si>
    <t>Облыс әкімінің қызметін қамтамасыз ету жөніндегі қызметтер</t>
  </si>
  <si>
    <t>Дін мәселелерін зерттеу орталығы" коммуналдық мемлекеттік мекемесі</t>
  </si>
  <si>
    <t>Өңірде діни ахуалды зерделеу және талдау</t>
  </si>
  <si>
    <t>2023 жылдың       4 тоқсаны</t>
  </si>
  <si>
    <t>2024 жылдың       1 тоқсаны</t>
  </si>
  <si>
    <t>Түркістан облысы әкімінің аппараты мен бағыныстағы мекемелердің бюджет қаражаты мен мемлекет активтерінің тиімді пайдаланылуына мемлекеттік аудит жүргізу</t>
  </si>
  <si>
    <t>"Түркістан облыс әкімінің аппараты" мемлекетітк мекемесі</t>
  </si>
  <si>
    <t>Аудандық маңызы бар қалалардың, ауылдардың, кенттердің, ауылдық округтердің әкімдерін сайлауды қамтамасыз ету және өткізу</t>
  </si>
  <si>
    <t>Аумақтық қорғанысты даярлау және облыс ауқымдағы аумақтық қорғаныс</t>
  </si>
  <si>
    <t>Облыстық ауқымдағы төтенше жағдайлардың алдын алу және жою</t>
  </si>
  <si>
    <t>Сайлау процесіне қатысушыларды оқыту</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</si>
  <si>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</si>
  <si>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Түркістан облысы әкімі аппаратының "Мамандандырылған базасы" коммуналдық мемлекеттік мекемесі</t>
  </si>
  <si>
    <t>Облыстық ауқымдағы жұмылдыру дайындығы және жұмылдыру</t>
  </si>
  <si>
    <t>Түркістан облыс әкімі аппаратының «Түркістан облысы әкімдігінің  іс басқармасы»  коммуналдық мемлекеттік мекемесі</t>
  </si>
  <si>
    <t>Қаржылық есептілік аудиті</t>
  </si>
  <si>
    <t>Облыстық құрылыс басқармасы</t>
  </si>
  <si>
    <t>"Түркістан облысы құрылыс басқармасы бюджеттік бағдарламалары бойынша бюджет қаражатының пайдаланылуына мемлекеттік аудит жүргізу"</t>
  </si>
  <si>
    <t>Жергілікті деңгейде құрлыс саласындағы мемлекеттік саясатты іске асыру жөніндегі қызметтер</t>
  </si>
  <si>
    <t>Жұмылдыру дайындығы мен төтенше жағдайлардың объектілерін дамыту</t>
  </si>
  <si>
    <t>Ішкі істер органдарының объектілерін дамыту</t>
  </si>
  <si>
    <t>"Аудандардың (облыстық маңызы бар қалалардың) бюджеттеріне тұрғын үй жобалауға және салуға кредит беру "</t>
  </si>
  <si>
    <t>Қоршаған ортаны қорғау объектілерін дамыту</t>
  </si>
  <si>
    <t>Деңсаулық сақтау объектілерін салу және реконструкциялау</t>
  </si>
  <si>
    <t>Республикалық бюджеттен денсаулық сақтауға берілетін субвенциялар есебінен</t>
  </si>
  <si>
    <t>Әлеуметтік қамтамасыз ету объектілерін салу және реконструкциялау</t>
  </si>
  <si>
    <t>039</t>
  </si>
  <si>
    <t>Арнайы экономикалық аймақтардың, индустриялық аймақтардың, индустриялық парктердің  инфрақұрылымын дамыту</t>
  </si>
  <si>
    <t>Қоғамдық тәртіп және қауіпсіздік объектілерін салу</t>
  </si>
  <si>
    <t>Қосымша білім беру объектілерін салу және реконструкциялау</t>
  </si>
  <si>
    <t>069</t>
  </si>
  <si>
    <t>078</t>
  </si>
  <si>
    <t>Бастауыш, негізгі орта және жалпы орта білім беру объектілерін салу және реконструкциялау</t>
  </si>
  <si>
    <t>086</t>
  </si>
  <si>
    <t>"Туризм объектілерін дамыту"</t>
  </si>
  <si>
    <t>089</t>
  </si>
  <si>
    <t>097</t>
  </si>
  <si>
    <t>Техникалық және кәсіптік, орта білімнен кейінгі білім беру объектілерін салу және реконструкциялау</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</si>
  <si>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ағымдағы нысаналы трансферттер</t>
  </si>
  <si>
    <t>116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</si>
  <si>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өткізуге арналған мемлекеттік басқарудың басқа деңгейлеріне берілетін трансферттер</t>
  </si>
  <si>
    <t>121</t>
  </si>
  <si>
    <t>Облыстық, республикалық маңызы бар қалалардың, астананың бюджеттерінен берілетін нысаналы трансферттердің есебінен әлеуметтік, табиғи және техногендік сипаттағы төтенше жағдайлардың салдарларын жою, әкiмшiлiк-аумақтық бiрлiктiң саяси, экономикалық және әлеуметтiк тұрақтылығына, адамдардың өмiрi мен денсаулығына қауіп төндiретiн жалпы республикалық немесе халықаралық маңызы бар жағдайларды жою бойынша даму шығыстарына аудандық (облыстық маңызы бар қалалардың) бюджеттеріне берілетін нысаналы даму трансферттер</t>
  </si>
  <si>
    <t>126</t>
  </si>
  <si>
    <t>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нысаналы даму трансферттер</t>
  </si>
  <si>
    <t>133</t>
  </si>
  <si>
    <t>Қазақстан Республикасы Үкіметінің шұғыл шығындарға арналған резервінің есебінен дамуға бағытталған іс-шаралар өткізу</t>
  </si>
  <si>
    <t>139</t>
  </si>
  <si>
    <t>Түркістан облысының құрылыс басқармасы</t>
  </si>
  <si>
    <t xml:space="preserve">Мем. аудитпен қамтылатын бюджет қаражатының және активтердің жоспарланған сомалары бойынша болжам, жылдар бөлінісінде (млн. теңге)
</t>
  </si>
  <si>
    <t>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тарту бойынша ақпарат</t>
  </si>
  <si>
    <t>Бюджеттік бағдарлама әкімшісінің коды</t>
  </si>
  <si>
    <t>Қаржыландыру көзі (бюджет, активтер)</t>
  </si>
  <si>
    <t>Ескертпе:</t>
  </si>
  <si>
    <t>      Аббревиатуралардың толық жазылуы:</t>
  </si>
  <si>
    <t>      мем. аудит – мемлекеттік аудит</t>
  </si>
  <si>
    <t>      млн. теңге – миллион теңге</t>
  </si>
  <si>
    <t>      мем. аудитор – мемлекеттік аудитор</t>
  </si>
  <si>
    <t xml:space="preserve">Сыртқы мемлекеттік аудит және
қаржылық бақылау жүргізу
қағидаларына
1-қосымша
      нысан
</t>
  </si>
  <si>
    <t>Жергілікті деңгейде ауыл шаруашылығы  саласындағы мемлекеттік саясатты іске асыру жөніндегі қызметтер</t>
  </si>
  <si>
    <t>Ауыл шаруашылығы малын, техниканы және технологиялық жабдықты сатып алуға кредит беру, сондай-ақ лизинг кезінде сыйақы мөлшерлемесін субсидиялау</t>
  </si>
  <si>
    <t>056</t>
  </si>
  <si>
    <t>Ауыл халқының кірістерін арттыру жөніндегі жобаны ауқымды түрде қолдану үшін ауыл халқына микрокредиттер беруге кредит беру</t>
  </si>
  <si>
    <t>Агроөнеркәсіптік кешендегі инвестициялық жобаларға кредит беру</t>
  </si>
  <si>
    <t>092</t>
  </si>
  <si>
    <t>CОЗАҚ АУДАНЫ</t>
  </si>
  <si>
    <t>"Созақ ауданы әкімдігінің мәслихат аппараты" мемлекеттік мекемесі</t>
  </si>
  <si>
    <t>"Созақ ауданы әкімінің аппараты" мемлекеттік мекемесі</t>
  </si>
  <si>
    <t>Мероприятия по профилактике и тушению степных пожаров районного (городского) масштаба, а также пожаров в населенных пунктах, в которых не созданы органы государственной противопожарной службы</t>
  </si>
  <si>
    <t>Төменгі тұрған бюджеттерге берілетін нысаналы ағымдағы трансферттер</t>
  </si>
  <si>
    <t>"Созақ ауданының Шу ауылдық округі әкімінің аппараты" мемлекеттік мекемесі</t>
  </si>
  <si>
    <t>"Созақ ауданының Тасты ауылдық округі әкімінің аппараты" мемлекеттік мекемесі</t>
  </si>
  <si>
    <t>"Созақ ауданының Шолаққорған ауылдық округі әкімінің аппараты" мемлекеттік мекемесі</t>
  </si>
  <si>
    <t>Елді мекендерді абаттандыру мен кµгалдандыру</t>
  </si>
  <si>
    <t>"Созақ ауданының Созақ ауылдық округі әкімінің аппараты" мемлекеттік мекемесі</t>
  </si>
  <si>
    <t>"Созақ ауданының Жартытөбе ауылдық округі әкімінің аппараты" мемлекеттік мекемесі</t>
  </si>
  <si>
    <t>"Созақ ауданының Құмкент ауылдық округі әкімінің аппараты" мемлекеттік мекемесі</t>
  </si>
  <si>
    <t>"Созақ ауданының Сызған ауылдық округі әкімінің аппараты" мемлекеттік мекемесі</t>
  </si>
  <si>
    <t>"Созақ ауданының Қарақұр ауылдық округі әкімінің аппараты" мемлекеттік мекемесі</t>
  </si>
  <si>
    <t>"Созақ ауданының Таукент ауылдық округі әкімінің аппараты" мемлекеттік мекемесі</t>
  </si>
  <si>
    <t>"Созақ ауданының Қыземшек ауылдық округі әкімінің аппараты" мемлекеттік мекемесі</t>
  </si>
  <si>
    <t>"Созақ ауданы әкімдігінің жұмыспен қамту және әлеуметтік бағдарламалар бөлімі" мемлекеттік мекемесі</t>
  </si>
  <si>
    <t>"Созақ ауданы әкімдігінің кәсіпкерлік және ауыл шаруашылығы бөліміі" мемлекеттік мекемесі</t>
  </si>
  <si>
    <t>454</t>
  </si>
  <si>
    <t>"Созақ ауданы әкімдігінің ішкі саясат бөлімі" мемлекеттік мекемесі</t>
  </si>
  <si>
    <t xml:space="preserve">"Созақ ауданы әкімдігінің мәдениет, тілдерді дамыту, дене шынықтыру және спорт бөлімі"  мемлекеттік мекемесі   </t>
  </si>
  <si>
    <t xml:space="preserve">"Созақ ауданы әкімдігінің мәдениет және тілдерді дамыту бөлімінің орталықтандырылған кітапханар жүйесі" коммуналдық мемлекеттік мекемесі   </t>
  </si>
  <si>
    <t xml:space="preserve">"Созақ ауданы әкімдігінің тұрғын үй-коммуналдық шаруашылығы, жолаушылар көлігі және автомобиль жолдары бөлімі" мемлекеттік мекемесі   </t>
  </si>
  <si>
    <t>Азаматтардың жекелеген санаттарын тұрғын үймен қамтамасыз ету</t>
  </si>
  <si>
    <t>Шағын қалаларды жылумен жабдықтауды үздіксіз қамтамасыз ету</t>
  </si>
  <si>
    <t xml:space="preserve">"Созақ ауданы әкімдігінің экономика және қаржы бөлімі" мемлекеттік мекемесі   </t>
  </si>
  <si>
    <t xml:space="preserve">"Созақ ауданы әкімдігінің құрылыс, сәулет және қала құрылысы бөлімі" мемлекеттік мекемесі   </t>
  </si>
  <si>
    <t>"Коммуналдық тұрғын үй қорының тұрғын үйін жобалау және (немесе) салу, реконструкциялау"</t>
  </si>
  <si>
    <t>"Инженерлік-коммуникациялық инфрақұрылымды жобалау, дамыту және (немесе) жайластыру"</t>
  </si>
  <si>
    <t xml:space="preserve">" Созақ ауданы әкімдігінің  жер қатынастары бөлімі" мемлекеттік мекемесі   </t>
  </si>
  <si>
    <t>Жердi аймақтарға бөлу жөнiндегi жұмыстарды ұйымдастыру</t>
  </si>
  <si>
    <t xml:space="preserve">Түркістан облысының ауыл шаруашылығы басқармасы </t>
  </si>
  <si>
    <t>Кентау қалалық мәслихат аппараты ММ</t>
  </si>
  <si>
    <t>Кентау қаласының цифрландыру орталығы КММ</t>
  </si>
  <si>
    <t>Кентау қаласы әкімдігінің Кентау қалалық жұмыспен қамту және әлеуметтік бағдарламалар бөлімі ММ</t>
  </si>
  <si>
    <t>Кентау қаласы әкімдігінің Кентау қалалық жұмыспен қамту және әлеуметтік бағдарламалар бөлімінің Әлеуметтік қызмет көрсету орталығы КММ</t>
  </si>
  <si>
    <t>Кентау қаласы әкімдігінің Кентау қалалық кәсіпкерлік және ауыл шаруашылығы бөлімі ММ</t>
  </si>
  <si>
    <t>Кентау қаласы әкімдігінің Кентау қалалық ішкі саясат бөлімі ММ</t>
  </si>
  <si>
    <t>Кентау қаласы әкімдігі ішкі саясат бөлімінің Жастар орталығы КММ</t>
  </si>
  <si>
    <t>Кентау қаласы әкімдігінің Кентау қалалық мәдениет және тілдерді дамыту, дене шынықтыру және спорт бөлімі ММ</t>
  </si>
  <si>
    <t>Кентау қалалық мәдениет, тілдерді дамыту, дене шынықтыру және спорт бөлімінің Тілдерді оқыту және дамыту орталығы КММ</t>
  </si>
  <si>
    <t>Кентау қаласы әкімдігінің Кентау қалалық дене шынықтыру және спорт бөлімінің Кентау спорт клубы КММ</t>
  </si>
  <si>
    <t>Кентау қаласы әкімдігінің Кентау қалалық экономика және қаржы бөлімі ММ</t>
  </si>
  <si>
    <t>Қоғам ауыл округі әкімінің аппараты мемлекеттік мекемесі</t>
  </si>
  <si>
    <t>Қарғалы ауыл округі әкімінің аппараты мемлекеттік мекемесі</t>
  </si>
  <si>
    <t>Аққұм ауыл округі әкімінің аппараты мемлекеттік мекемесі</t>
  </si>
  <si>
    <t>Отырар ауыл округі әкімінің аппараты мемлекеттік мекемесі</t>
  </si>
  <si>
    <t>Маяқұм ауыл округі әкімінің аппараты мемлекеттік мекемесі</t>
  </si>
  <si>
    <t>Темір ауыл округі әкімінің аппараты мемлекеттік мекемесі</t>
  </si>
  <si>
    <t>Шәуілдір ауыл округі әкімінің аппараты мемлекеттік мекемесі</t>
  </si>
  <si>
    <t>Шілік ауыл округі әкімінің аппараты мемлекеттік мекемесі</t>
  </si>
  <si>
    <t>Талапты ауыл округі әкімінің аппараты мемлекеттік мекемесі</t>
  </si>
  <si>
    <t>Көксарай ауыл округі әкімінің аппараты мемлекеттік мекемесі</t>
  </si>
  <si>
    <t>Балтакөл ауыл округі әкімінің аппараты мемлекеттік мекемесі</t>
  </si>
  <si>
    <t>Ақтөбе ауыл округі әкімінің аппараты мемлекеттік мекемесі</t>
  </si>
  <si>
    <t>Қарақоңыр ауыл округі әкімінің аппараты мемлекеттік мекемесі</t>
  </si>
  <si>
    <t>млн.теңге</t>
  </si>
  <si>
    <t>766</t>
  </si>
  <si>
    <t>753</t>
  </si>
  <si>
    <t>755</t>
  </si>
  <si>
    <t>Н.ТАҒАЕВ</t>
  </si>
  <si>
    <t>2022 жылға арналған жергілікті бюджеттердің шоғырландырылған қаржылық есептілігіне мемлекеттік аудит жүргізу</t>
  </si>
  <si>
    <t>2023 жылдың       4 тоқсаны -2024 жылдың       1 тоқсаны</t>
  </si>
  <si>
    <t xml:space="preserve"> «Ордабасы аудандық экономика және қаржы бөлімі» мемлекеттік мекемесі</t>
  </si>
  <si>
    <t>Үстеме тексеру:</t>
  </si>
  <si>
    <t>«Ордабасы ауданының мәслихат аппараты» мемлекеттік мекемесі</t>
  </si>
  <si>
    <t>«Ордабасы ауданы әкімінің аппараты» мемлекеттік мекемесі</t>
  </si>
  <si>
    <t>«Ордабасы аудандық мәдениет, тілдерді дамыту, дене шынықтыру және спорт бөлімі» мемлекеттік мекемесі</t>
  </si>
  <si>
    <t>«Ордабасы аудандық ішкі саясат бөлімі» мемлекеттік мекемесі</t>
  </si>
  <si>
    <t>«Ордабасы аудандық тұрғын үй-коммуналдық шаруашылық, жолаушылар көлігі, автомобиль жолдары және тұрғын үй инспекциясы бөлімі» мемлекеттік мекемесі</t>
  </si>
  <si>
    <t>«Ордабасы аудандық ауыл шаруашылығы және жер қатынастары бөлімі» мемлекеттік мекемесі</t>
  </si>
  <si>
    <t>«Ордабасы аудандық кәсіпкерлік бөлімі» мемлекеттік мекемесі</t>
  </si>
  <si>
    <t>«Ордабасы аудандық құрылыс, сәулет және қала құрылысы бөлімі» мемлекеттік мекемесі</t>
  </si>
  <si>
    <t>«Ордабасы аудандық жұмыспен қамту және әлеуметтік бағдарламалар бөлімі» мемлекеттік мекемесі</t>
  </si>
  <si>
    <t>«Бадам ауыл округі әкімі аппараты» мемлекеттік мекемесі</t>
  </si>
  <si>
    <t>«Бөген ауыл округі әкімі аппараты» мемлекеттік мекемесі</t>
  </si>
  <si>
    <t>«Бөржар ауыл округі әкімі аппараты» мемлекеттік мекемесі</t>
  </si>
  <si>
    <t>«Жеңіс ауыл округі әкімі аппараты» мемлекеттік мекемесі</t>
  </si>
  <si>
    <t>«Қараспан ауыл округі әкімі аппараты» мемлекеттік мекемесі</t>
  </si>
  <si>
    <t>«Қажымұхан ауыл округі әкімі аппараты» мемлекеттік мекемесі</t>
  </si>
  <si>
    <t>«Қарақұм ауыл округі әкімі аппараты» мемлекеттік мекемесі</t>
  </si>
  <si>
    <t>«Төрткүл ауылдық округінің әкімі аппараты» мемлекеттік мекемесі</t>
  </si>
  <si>
    <t>«Шұбар ауыл округі әкімі аппараты» мемлекеттік мекемесі</t>
  </si>
  <si>
    <t>«Шұбарсу ауыл округі әкімі аппараты» мемлекеттік мекемесі</t>
  </si>
  <si>
    <t>Бәйдібек ауданы әкімдігінің «Бәйдібек аудандық экономика және қаржы бөлімі» мемлекеттік мекемесі</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</si>
  <si>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</si>
  <si>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</si>
  <si>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аудандық жұмыспен қамту және әлеуметтік бағдарламалар бөлімі» мемлекеттік мекемесі</t>
  </si>
  <si>
    <t>«Бәйдібек аудандық мәдениет, тілдерді дамыту, дене шынықтыру және спорт бөлімі» мемлекеттік мекемесі</t>
  </si>
  <si>
    <t>«Бәйдібек ауданы әкімдігінің «Бәйдібек аудандық ішкі саясат бөлімі» мемлекеттік мекемесі</t>
  </si>
  <si>
    <t>«Бәйдібек ауданы әкімдігінің «Бәйдібек аудандық тұрғын үй-коммуналдық шаруашылық, жолаушылар көлігі және автомобиль жолдары бөлімі»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</si>
  <si>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</si>
  <si>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әкімдігінің «Бәйдібек аудандық жер қатынастары бөлімі» мемлекеттік мекемесі</t>
  </si>
  <si>
    <t>«Бәйдібек ауданы әкімдігінің Бәйдібек аудандық құрылыс сәулет және қала құрылысы бөлімі» мемлекеттік мекемесі</t>
  </si>
  <si>
    <t>«Бәйдібек ауданы әкімдігінің «Көктерек ауылдық округі әкімі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</si>
  <si>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</si>
  <si>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«Жамбыл ауылдық округі әкімі аппараты» мемлекеттік мекемесі</t>
  </si>
  <si>
    <t>«Бәйдібек ауданы әкімдігінің «Алмалы ауылдық округі әкімінің аппараты» мемлекеттік мекемесі</t>
  </si>
  <si>
    <t>«Бәйдібек ауданы әкімдігінің «Ақбастау ауылдық округі әкімінің аппараты» мемлекеттік мекемесі</t>
  </si>
  <si>
    <t>«Бәйдібек ауданы әкімдігінің «Боралдай ауылдық округі әкімі аппараты» мемлекеттік мекемесі</t>
  </si>
  <si>
    <t>«Бәйдібек ауданы әкімдігінің «Алғабас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</si>
  <si>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</si>
  <si>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ауданы әкімдігінің «Ағыбет ауылдық округі әкімінің аппараты» мемлекеттік мекемесі</t>
  </si>
  <si>
    <t>«Бәйдібек ауданы әкімдігінің «Шаян ауылдық округі әкімінің аппараты» мемлекеттік мекемесі</t>
  </si>
  <si>
    <t>«Бәйдібек ауданы әкімдігінің «Бөген ауылдық округі әкімі аппараты» мемлекеттік мекемесі</t>
  </si>
  <si>
    <t>«Облыс деңгейінде діни қызметті реттеу саласында мемлекеттік орган қызметінің тиімділігі мен бөлінген қаржылардың жоспарлануына және жұмсалуына мемлекеттік аудит жүргізу»</t>
  </si>
  <si>
    <t>046</t>
  </si>
  <si>
    <t>"Бәйдібек аудандық құрылыс,сәулет және қала құрылысы бөлімі" мемлекеттік мекемесі</t>
  </si>
  <si>
    <t>"Ауыл-Ел бесігі " жобасы шеңберінде ауылдық елді мекендердегі әлеуметтік және инженерлік инфрақұрылымдарды дамыту</t>
  </si>
  <si>
    <t>"Ордабасы  аудандық құрылыс,сәулет және қала құрылысы бөлімі" мемлекеттік мекемесі</t>
  </si>
  <si>
    <t>«Созақ  ауданы әкімдігінің құрылыс,сәулет және қала құрылысы бөлімі» мемлекеттік мекемесі</t>
  </si>
  <si>
    <t>ҚазақстанРеспубликасыҰлттыққорынанбөлінетіннысаналы трансферт есебінен</t>
  </si>
  <si>
    <t>«Кентау қаласы әкімдігінің Кентау қалалық құрылыс,сәулет және қала құрылысы бөлімі» мемлекеттік мекемесі</t>
  </si>
  <si>
    <t>Республикалықбюджеттенберілетінтрансферттересебiнен</t>
  </si>
  <si>
    <t>«Отырар  ауданы әкімдігінің «Отырар ауданының құрылыс,сәулет және қала құрылысы бөлімі» мемлекеттік мекемесі</t>
  </si>
  <si>
    <t>Газ тасымалдаужүйесіндамыту</t>
  </si>
  <si>
    <t>Қазақстан Республикасы Ұлттыққорынанбөлінетіннысаналы трансферт есебінен</t>
  </si>
  <si>
    <t>Шардара  ауданы әкімдігінің «Шардара аудандық құрылыс,сәулет және қала құрылысы бөлімі» мемлекеттік мекемесі</t>
  </si>
  <si>
    <t>Мәдениетобъектілеріндамыту</t>
  </si>
  <si>
    <t>Жергілікті бюджет қаражатыесебінен</t>
  </si>
  <si>
    <t>Қазығұрт ауданы әкімдігінің "Қазығұрт аудандық құрылыс, сәулет және қала құрылысы бөлімі" мемлекеттік мекемесі</t>
  </si>
  <si>
    <t>"Республикалықбюджеттенберілетінтрансферттересебінен"</t>
  </si>
  <si>
    <t>"Ауыл-Ел бесігі " жобасы шеңберінде ауылдық елдімекендердегі әлеуметтік және нженерлік нфрақұрылымдарды  дамыту</t>
  </si>
  <si>
    <t>ҚазақстанРеспубликасыныңҰлттыққорынанберілетінкепілдендірілген трансферт есебінен</t>
  </si>
  <si>
    <t>Түлкібас ауданы әкімдігінің «Түлкібас аудандық құрылыс,сәулет және қала құрылысы бөлімі» мемлекеттік мекемесі</t>
  </si>
  <si>
    <t>Облыстықбюджеттенберілетінтрансферттересебінен</t>
  </si>
  <si>
    <t>"Ауыл-Ел бесігі " жобасышеңберіндеауылдықелді-мекендердегіәлеуметтікжәнеинженерлікинфрақұрылымдардыдамыту</t>
  </si>
  <si>
    <t>Сарыағаш қаласы әкімдігінің «Сарыағаш аудандық құрылыс,сәулет және қала құрылысы бөлімі» мемлекеттік мекемес</t>
  </si>
  <si>
    <t>2024 жылдың       1-2 тоқсаны</t>
  </si>
  <si>
    <t>Оның ішінде:ҮСТЕМЕ (9 объекті)</t>
  </si>
  <si>
    <t>үстеме аудиті</t>
  </si>
  <si>
    <t>2024 жылдың 4 тоқсан, 2025 жылдың 1 тоқсан</t>
  </si>
  <si>
    <t xml:space="preserve">2023 жылдың       4 тоқсаны, 2024 жылдың 1 тоқсаны </t>
  </si>
  <si>
    <t>Түркістан облысы мемлекеттік сатып алу басқармасы қызметінің тиімділігіне  және бюджет қаражаттарының  пайдаланылуына мемлекеттік аудит жүргізу</t>
  </si>
  <si>
    <t xml:space="preserve">ТК мүшелері бойынша барлығы 18 аудиторлық ісшара </t>
  </si>
  <si>
    <t>"Отырар ауданының мәдениет, тілдерді дамыту, дене шынықтыру және спорт бөлімі" ММ</t>
  </si>
  <si>
    <t>Шардара ауданы әкімдігінің "Мәдениет, тілдерді дамыту, дене шынықтыру және спорт бөлімі" мемлекеттік мекемесі</t>
  </si>
  <si>
    <t>Мемлекеттік бастауыш, негізгі және жалпы орта білім беру ұйымдарында жалпы білім беру</t>
  </si>
  <si>
    <t>082</t>
  </si>
  <si>
    <t>Түркістан облысының білім басқармасының Түркістан қаласының білім бөлімі" ММ</t>
  </si>
  <si>
    <t>Түркістан облысының білім басқармасының "Түлкібас ауданының білім бөлімі" ММ</t>
  </si>
  <si>
    <t>Түркістан облысының білім басқармасының "Төлеби ауданының білім бөлімі" ММ</t>
  </si>
  <si>
    <t>Түркістан облысының білім басқармасының "Сауран ауданының білім бөлімі" ММ</t>
  </si>
  <si>
    <t>Түркістан облысының білім басқармасының "Кентау қаласының білім бөлімі" ММ</t>
  </si>
  <si>
    <t>Түркістан облысының білім басқармасының "Сайрам ауданының білім бөлімі" ММ</t>
  </si>
  <si>
    <t>Түркістан облысының білім басқармасының "Сарыағаш ауданының білім бөлімі" ММ</t>
  </si>
  <si>
    <t>Түркістан облысының денсаулық сақтау басқармасының «Ордабасы аудандық орталық ауруханасы» ШЖҚ МКК</t>
  </si>
  <si>
    <t>Түркістан облысының денсаулық сақтау басқармасының «Отырар аудандық орталық ауруханасы»ШЖҚ МКК</t>
  </si>
  <si>
    <t>Түркістан облысының денсаулық сақтау басқармасының «Сауран аудандық емханасы» ШЖҚ МКК</t>
  </si>
  <si>
    <t>Түркістан облысының денсаулық сақтау басқармасының «Төлеби аудандық ауруханасы» ШЖҚ  МКК</t>
  </si>
  <si>
    <t>«Мемлекеттік-жекешелік әріптестік жобаларын, концессиялық жобалардың іске асырылу тиімділігін талдау және бағалау»</t>
  </si>
  <si>
    <t>«Түркістан облысының 2023 жылдың бюджетін жоспарлаудың тиімділігі мен негізділігі және облыстың 2021-2025 жылдарға арналған Даму жоспарының іске асырылуын бағалау, сондай-ақ Түркістан облысының экономика және бюджетті жоспарлау басқармасының жекелеген бюджеттік бағдарламаларын жоспарлау және атқару кезінде Қазақстан Республикасының заңнамасы нормаларының сақталуы» аудиторлық іс-шарасы</t>
  </si>
  <si>
    <t>«Жергілікті бюджеттің шоғырландырылған қаржылық есептілігіне мемлекеттік аудит жүргізу»</t>
  </si>
  <si>
    <t>"Агроөнеркәсіптік кешендегі инвестициялық жобаларға, ауыл шаруашылығына берілген кредиттерге және ауыл халқына берілген микрокредиттердің пайдалануына мемлекеттік аудит жүргізу"</t>
  </si>
  <si>
    <t>Агроөнеркәсіптік кешендегі инвестициялық жобаларға, ауыл шаруашылығына берілген кредиттерге және ауыл халқына берілген микрокредиттердің пайдалануына мемлекеттік аудит жүргізу</t>
  </si>
  <si>
    <t>487</t>
  </si>
  <si>
    <t>Кондоминиум объектілерінің ортақ мүлкіне күрделі жөндеу жүргізуге кредит беру</t>
  </si>
  <si>
    <t xml:space="preserve">Ауданның ( облыстық маңызы бар қаланың) тұрғын үй-коммуналдық шаруашылық және тұрғын үй инспекциясы бөлімі </t>
  </si>
  <si>
    <t>Кентау қаласының тұрғын үй-коммуналдық шаруашылық және тұрғын үй инспекциясы бөлімі  ММ</t>
  </si>
  <si>
    <t>Кентау қаласының тұрғын үй-коммуналдық шаруашылық және тұрғын үй инспекциясы бөлімінің  "Құрлыс-Кентау" ЖШС</t>
  </si>
  <si>
    <t>Түркістан облысының мәдениет және туризм басқармасы мемлекеттік мекемесі</t>
  </si>
  <si>
    <t>Түркістан облысының жолаушылар көлігі және автомобиль жолдары басқармасы мемлекеттік мекемесі</t>
  </si>
  <si>
    <t>Түркістан облысының энергетика және тұрғын үй-коммуналдық шаруашылық басқармасы</t>
  </si>
  <si>
    <t xml:space="preserve">2 тоқсан </t>
  </si>
  <si>
    <t>3 тоқсан</t>
  </si>
  <si>
    <t xml:space="preserve">3-4 тоқсан </t>
  </si>
  <si>
    <t>2024</t>
  </si>
  <si>
    <t>001.</t>
  </si>
  <si>
    <t>011.</t>
  </si>
  <si>
    <t>015.</t>
  </si>
  <si>
    <t>055.</t>
  </si>
  <si>
    <t>003.</t>
  </si>
  <si>
    <t>005.</t>
  </si>
  <si>
    <t>006.</t>
  </si>
  <si>
    <t>007.</t>
  </si>
  <si>
    <t>008.</t>
  </si>
  <si>
    <t>009.</t>
  </si>
  <si>
    <t>022.</t>
  </si>
  <si>
    <t>028.</t>
  </si>
  <si>
    <t>Жергілікті деңгейде дене шынықтыру– сауықтыру және спорттық іс-шараларды іске асыру</t>
  </si>
  <si>
    <t xml:space="preserve">"Созақ ауданының Қаратау ауылдық округі әкімінің аппараты" ММ               </t>
  </si>
  <si>
    <t>Жиыны</t>
  </si>
  <si>
    <t xml:space="preserve">"Созақ ауданының Жуантөбе ауылдық округі әкімінің аппараты" ММ               </t>
  </si>
  <si>
    <t>002.</t>
  </si>
  <si>
    <t>Жұмыспен қамту орталығының қызметін қамтамасыз ету</t>
  </si>
  <si>
    <t>ҚР-да мүгедектігі бар адамдардың құқықтарын қамтамасыз ету және өмір сүру сапасын жақсарту</t>
  </si>
  <si>
    <t>Зейнеткерлер мен мүгедектігі бар адамдарға әлеуметтік қызмет көрсету аумақтық орталығы</t>
  </si>
  <si>
    <t>Мүгедектігі бар адамды абилитациялаудан және оңалтудың жеке бағдарламасына сәйкес мұқтаж мүгедектігі бар адамдарды протездік-ортопедиялық көмекпен, сурдотехникалық және тифлотехникалық құралдармен, міндетті гигиеналық құралдармен, арнаулы жүріп-тұру құралдарымен қамтамасыз ету, сондай-ақ санаторий-курорттық емдеу, жеке көмекшінің және ымдау тілі маманының қызметтерімен қамтамасыз ету</t>
  </si>
  <si>
    <t>Созақ ауданы әкімдігінің жұмыспен қамту және әлеуметтік бағдарламалар бөлімінің "Халыққа қызмет көрсететін аудандық аумақтық орталығы" коммуналдық мемлекеттік мекемесі</t>
  </si>
  <si>
    <t>010.</t>
  </si>
  <si>
    <t>014.</t>
  </si>
  <si>
    <t>оның ішінде үстеме тексеру жүргізілетін аудит объектісі</t>
  </si>
  <si>
    <t>"Созақ ауданы әкімдігінің  мәдениет, тілдерді дамту, дене шнықтыру  және спорт бөлімінің  "Мыңжылқы" мәдениет сарайы  МКҚК</t>
  </si>
  <si>
    <t>032.</t>
  </si>
  <si>
    <t xml:space="preserve">Созақ ауданы әкімдігінің мәдениет, тілдерді дамыту, дене шынықтыру және спорт бөлімінің "Созақ спорт клубы" КММ                </t>
  </si>
  <si>
    <t>Жергілікті деңгейде тұрғын үй-коммуналдық шаруашылық, жолаушылар көлігі, автомобиль жолдары және тұрғын үй инспекциясы саласындағы мемлекеттік саясатты іске асыру жөніндегі қызметтер</t>
  </si>
  <si>
    <t>Мемлекеттік тұрғын үй қорын сақтауды ұйымдастыру</t>
  </si>
  <si>
    <t>Сумен жабдықтау және су бұру жүйесінің жұмыс  істеуі</t>
  </si>
  <si>
    <t>Сумен жабдықтау және су бұру жүйесін дамыту</t>
  </si>
  <si>
    <t>"Созақ ауданы әкімдігінің тұрғын үй-коммуналдық шаруашылық, жолаушылар көлігі және автомобиль жолдары бөлімінің "Шолаққорған-Су"" мемлекеттік коммуналдық кәсіпорны</t>
  </si>
  <si>
    <t>018.</t>
  </si>
  <si>
    <t>013.</t>
  </si>
  <si>
    <t>099.</t>
  </si>
  <si>
    <t>Республикалық бюджеттен берілетін кредиттер есебінен</t>
  </si>
  <si>
    <t>459</t>
  </si>
  <si>
    <t>458</t>
  </si>
  <si>
    <t>472</t>
  </si>
  <si>
    <t>Облыстық бюджеттен берілетін трансферттер есебiнен</t>
  </si>
  <si>
    <t>Қалалар мен елді мекендерді абаттандыруды дамыту</t>
  </si>
  <si>
    <t>Мемлекеттік органдар объектілерін дамыту</t>
  </si>
  <si>
    <t>Коммуналдық тұрғын үй қорынан тұрғын үй сатып алу</t>
  </si>
  <si>
    <t>463</t>
  </si>
  <si>
    <t>112</t>
  </si>
  <si>
    <t>Аудан (облыстық маңызы бар қала) мәслихатының аппараты</t>
  </si>
  <si>
    <t>124</t>
  </si>
  <si>
    <t>Аудандық маңызы бар қала, ауыл, кент, ауылдық округ әкімінің аппараты</t>
  </si>
  <si>
    <t>122</t>
  </si>
  <si>
    <t>Аудан (облыстық маңызы бар қала) әкімінің аппараты</t>
  </si>
  <si>
    <t>Ауданның (облыстық маңызы бар қаланың) бюджеттен берілетін трансферттер есебінен</t>
  </si>
  <si>
    <t>«Шұғыл жағдайларда сырқаты ауыр адамдарды дәрігерлік көмек көрсететін ең жақын денсаулық сақтау ұйымына дейін жеткізуді ұйымдастыру»</t>
  </si>
  <si>
    <t>Республикалық бюджеттен берілетін субвенциялар есебінен</t>
  </si>
  <si>
    <t xml:space="preserve">Қазақстан Республикасы Ұлттық қордан берілетін трансферттер есебінен </t>
  </si>
  <si>
    <t xml:space="preserve">Жергілікті деңгейде мәдени-демалыс жұмысын қолдау  </t>
  </si>
  <si>
    <t>аудандық бюджеттен берілетін трансферттер есебінен</t>
  </si>
  <si>
    <t>Үлтық қордан берілетін нысаналы трансферттер есебінен</t>
  </si>
  <si>
    <t>Мемлекеттік органдардың күрделі шығыстары</t>
  </si>
  <si>
    <t>Аудандық бюджеттен берілетін трансферттер есебінен</t>
  </si>
  <si>
    <t>Ұлттық қордан берілетін нысаналы трансферттер есебінен</t>
  </si>
  <si>
    <t>:Жерлеу органдарын устау және туыстары жоқ адамдарды жерлеу</t>
  </si>
  <si>
    <t>Автомобиль жолдарын күрделі және ағымдағы жөндеу</t>
  </si>
  <si>
    <t>Ауданның (облыстық маңызы бар қаланың)бюджеттен берілетін трансферттер есебінен</t>
  </si>
  <si>
    <t>Қазақстан Республикасынық Ұлттық қорынан берілетін нысаналы трансферт есебінен</t>
  </si>
  <si>
    <t>451</t>
  </si>
  <si>
    <t>Ауданның (облыстық маңызы бар қаланың) жұмыспен қамту және әлеуметтік бағдарламалар бөлімі</t>
  </si>
  <si>
    <t>Қазақстан Республикасының Ұлттық қорынан берілетін мақсатты  трансфертер есебінен</t>
  </si>
  <si>
    <t xml:space="preserve">Ауданның (облыстық маңызы бар қаланың) кәсіпкерлік және ауыл </t>
  </si>
  <si>
    <t>Жергілікті деңгейде кәсіпкерлік және  ауыл шаруашылығы саласындағы мемлекеттік саясатты іске асыру жөніндегі қызметтер</t>
  </si>
  <si>
    <t>Қазақстан Республикасының Ұлттық қорынан берілетін кепілдендірілген трансферттер есебінен</t>
  </si>
  <si>
    <t>Ауданның (облыстық маңызы бар қаланың) ішкі саясат бөлімі</t>
  </si>
  <si>
    <t>456</t>
  </si>
  <si>
    <t>Ауданның (облыстық маңызы бар қаланың) мәдениет, тілдерді дамыту, дене шынықтыру және спорт бөлімі</t>
  </si>
  <si>
    <t>Кентау қаласы әкімдігінің "Ш.Қалдаяқов атындағы мәдениет сарайы</t>
  </si>
  <si>
    <t>оның ішінде үстеме тексеру:</t>
  </si>
  <si>
    <t>Ауданның (облыстық маңызы бар қаланың) мәдениет және тілдерді дамыту бөлімі</t>
  </si>
  <si>
    <t>Ауданның (облыстық маңызы бар қаланың) дене шынықтыру және спорт бөлімі</t>
  </si>
  <si>
    <t>Ауданның (облыстық маңызы бар қаланың) экономика және қаржы бөлімі</t>
  </si>
  <si>
    <t xml:space="preserve">Кентау қаласы әкімдігінің Кентау қалалық жер қатынастары бөлімі ММ </t>
  </si>
  <si>
    <t>Ауданның (облыстық маңызы бар қаланың) жер қатынастары бөлімі</t>
  </si>
  <si>
    <t>Республикалық трансферттер есебінен</t>
  </si>
  <si>
    <t>Республикалық субвенция есебінен</t>
  </si>
  <si>
    <t>Ұлттық қор трансферттер есебінен</t>
  </si>
  <si>
    <t>Мемлекет мұқтажы үшін жерді алып қою</t>
  </si>
  <si>
    <t>Кентау қаласы әкімдігінің Кентау қалалық құрылыс, сәулет және қала құрылысы бөлімі ММ</t>
  </si>
  <si>
    <t>004.</t>
  </si>
  <si>
    <t>467</t>
  </si>
  <si>
    <t>Ауданның (облыстық маңызы бар қаланың) құрылыс, сәулет және қала құрылысы бөлімі</t>
  </si>
  <si>
    <t>Жергілікті деңгейде құрылыс және сәулет саласындағы мемлекеттік саясатты іске асыру жөніндегі қызметтер</t>
  </si>
  <si>
    <t>Аудан аумағында қала құрылысын дамытудың кешенді схемаларын, аудандық (облыстық) маңызы бар қалалардың, кенттердің және де өзге де ауылдық елді мекендердің  бас жоспарларын әзірлеу</t>
  </si>
  <si>
    <t>Ауданның (облыстық маңызы бар қаланың) құрылыс бөлімі</t>
  </si>
  <si>
    <t xml:space="preserve">Республикалық бюджеттен берілетін трансферттер есебінен </t>
  </si>
  <si>
    <t>Жергілікті деңгейде құрылыс, cәулет және қала құрылысы саласындағы мемлекеттік саясатты іске асыру жөніндегі қызметтер</t>
  </si>
  <si>
    <t xml:space="preserve">Облыстық бюджеттен берілетін трансферттер есебінен </t>
  </si>
  <si>
    <t xml:space="preserve">Облыстық бюджеттен берілетін кредиттер есебінен </t>
  </si>
  <si>
    <t>Мәдениет  объектілерін дамыту</t>
  </si>
  <si>
    <t xml:space="preserve">Коммуналдық тұрғын үй қорының түрғын үйлерін сатып алу </t>
  </si>
  <si>
    <t>Кентау қаласы әкімдігінің «Кентау қалалық тұрғын-үй коммуналдық шаруашылығы тұрғын үй инспекциясы бөлімі» мемлекеттік мекемесі</t>
  </si>
  <si>
    <t>492</t>
  </si>
  <si>
    <t>Ауданның (облыстық маңызы бар қаланың) тұрғын үй-коммуналдық шаруашылық және тұрғын үй инспекциясы бөлімі</t>
  </si>
  <si>
    <t>Тұрғын үй-коммуналдық шаруашылық және тұрғын үй қоры саласында жергілікті деңгейде мемлекеттік саясатты іске асыру бойынша қызметтер</t>
  </si>
  <si>
    <t>Қазақстан Республикасының сейсмоқауіпті өңірлерінде орналасқан тұрғын үйлердің сейсмотұрақтылығын қолдауға бағытталған іс-шаралар</t>
  </si>
  <si>
    <t>Елді мекендерді абаттандыру және көгалдандыру</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</si>
  <si>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</si>
  <si>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Республикалық бюджеттен қоғамдық тәртіпке, қауіпсіздікке, құқықтық, сот, қылмыстық-атқару қызметіне берілетін субвенциялар есебінен</t>
  </si>
  <si>
    <t>Кентау қаласы әкімдігінің "Кентау қалалық тұрғын-үй коммуналдық шаруашылығы және тұрғын үй инспекциясы бөлімінің "Жасыл қала"  коммуналдық мемлекеттік мекемесі</t>
  </si>
  <si>
    <t>Кентау қаласы әкімдігінің "Кентау қалалық тұрғын-үй коммуналдық шаруашылығы және тұрғын үй инспекциясы бөлімінің "Кентау қалалық газ қызметі"  коммуналдық мемлекеттік мекемесі</t>
  </si>
  <si>
    <t xml:space="preserve">«Кентау қаласы бойынша бюджет қаржыларының  жұмсалуына және бюджеттік бағдарламаларының іске асырылу тиімділігіне аудит жүргізу» аудиторлық іс-шарасы </t>
  </si>
  <si>
    <t xml:space="preserve">«Созақ ауданы бойынша жергілікті атқарушы органдары қызметінің және аудан бюджетінің атқарылу тиімділігінің мемлекеттік аудиті»  аудиторлық іс-шарасы </t>
  </si>
  <si>
    <r>
      <rPr>
        <b/>
        <sz val="10"/>
        <color theme="1"/>
        <rFont val="Times New Roman"/>
        <family val="1"/>
        <charset val="204"/>
      </rPr>
      <t>оның ішінде үстеме тексеру:</t>
    </r>
    <r>
      <rPr>
        <sz val="10"/>
        <color theme="1"/>
        <rFont val="Times New Roman"/>
        <family val="1"/>
        <charset val="204"/>
      </rPr>
      <t xml:space="preserve"> "Түркістан Әлеуметтік-кәсіпкерлік корпорациясы" акционерлік қоғамы</t>
    </r>
  </si>
  <si>
    <t>"Шардара ауданы әкімінің аппараты" мемлекеттік мекемесі</t>
  </si>
  <si>
    <t>Шардара ауданы әкімдігінің "Шардара аудандық жұмыспен қамту және әлеуметтік бағдарламалар бөлімі" мемлекеттік мекемесі</t>
  </si>
  <si>
    <t>Шардара ауданы әкімдігінің "Шардара аудандық жұмыспен қамту және әлеуметтік бағдарламалар бөлімінің "Қасиет" әлеуметтік қызметтер көрсету орталығы" коммуналдық мемлекеттік мекемесі</t>
  </si>
  <si>
    <t xml:space="preserve">Шардара  ауданы әкімдігінің "Шардара аудандық ішкі саясат бөлімі" ММ  </t>
  </si>
  <si>
    <t>«Ауыл Ел бесігі» жобасы шеңберінде ауылдық елді мекендердегі әлеуметтік және инженерлік инфрақұрылым бойынша іс-шараларды іске асыру</t>
  </si>
  <si>
    <t xml:space="preserve">«Шардара ауданы әкімдігінің Шардара аудандық мәдениет, тілдерді дамыту, дене шынықтыру және спорт бөлімінің «Шардара аудандық мәдениет сарайы» мемлекеттік коммуналдық қазыналық кәсіпорны </t>
  </si>
  <si>
    <t>Шардара аудандық мәдениет, тілдерді дамыту, дене шынықтыру және спорт бөлімінің "Шардара аудандық орталықтандырылған кітапханалар жүйесі" коммуналдық мемлекеттік мекемесі</t>
  </si>
  <si>
    <t>Шардара аудандық мәдениет, тілдерді дамыту, дене шынықтыру және спорт бөлімінің "Шардара аудандық ұлттық спорт және өнер клубы" коммуналдық мемлекеттік мекемесі</t>
  </si>
  <si>
    <t>Шардара ауданы әкімдігінің "Шардара ауданының экономика және қаржы бөлімі" мемлекеттік мекемесі</t>
  </si>
  <si>
    <t>Шардара ауданы әкімдігінің "Шардара аудандық кәсіпкерлік бөлімі" мемлекеттік мекемесі</t>
  </si>
  <si>
    <t>Шардара ауданы әкімдігінінің "Шардара аудандық құрылыс, сәулет және қала құрылысы бөлімі" мемлекеттік мекемесі</t>
  </si>
  <si>
    <t>«Шардара ауданының Шардара  қаласы әкімінің аппараты» мемлекеттік мекемесі</t>
  </si>
  <si>
    <t xml:space="preserve">Возврат не использованных </t>
  </si>
  <si>
    <t>"Шардара ауданының Сүткент ауылдық округі әкімінің аппараты" мемлекеттік мекемесі</t>
  </si>
  <si>
    <t>"Шардара ауданының Достық ауылдық округі әкімінің аппараты" мемлекеттік мекемесі</t>
  </si>
  <si>
    <t>Шардара ауданының "Қызылқұм ауылдық округі әкімінің аппараты" мемлекеттік мекемесі</t>
  </si>
  <si>
    <t>"Шардара ауданының Ұзын-ата ауылдық округі әкімінің аппараты" мемлекеттік мекемесі</t>
  </si>
  <si>
    <t>"Шардара ауданының Көксу ауылдық округі әкімінің аппараты" мемлекеттік мекемесі</t>
  </si>
  <si>
    <t>"Шардара ауданының Қ.Тұрысбеков ауылдық округі әкімінің аппараты" мемлекеттік мекемесі</t>
  </si>
  <si>
    <t>"Шардара ауданының Жаушықұм ауылдық округі әкімінің аппараты" мемлекеттік мекемесі</t>
  </si>
  <si>
    <t>"Шардара ауданы әкімдігінің тұрғын үй-коммуналдық шаруашылығы, жолаушылар көлігі және автомобиль жолдары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</si>
  <si>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"Шардара ауданы бойынша Мемлекеттік кірістер басқармасы" республикалық мемлекеттік мекемесі</t>
  </si>
  <si>
    <t xml:space="preserve">"Шардара  ауданының Алатау батыр ауылдық округі әкімінің аппараты" ММ            </t>
  </si>
  <si>
    <t xml:space="preserve">"Шардара  ауданының Қоссейіт ауылдық округі әкімінің аппараты" ММ                 </t>
  </si>
  <si>
    <t>II-ІІІ-тоқсан (31.05.24-05.07.24ж)</t>
  </si>
  <si>
    <t>ІІІ-тоқсан (19.07.24-06.09.24ж)</t>
  </si>
  <si>
    <t>ІІІ-IV тоқсан (09.09.24-15.10.24ж)</t>
  </si>
  <si>
    <t>Отырар ауданы әкімдігінің «Отырар-2050» коммуналдық мемлекеттік мекемесі</t>
  </si>
  <si>
    <t>Отырар ауданы әкімдігінің «Отырар-Қызмет» мемлекеттік коммуналдық кәсіпорыны</t>
  </si>
  <si>
    <t>Оның ішінде үстеме аудит:</t>
  </si>
  <si>
    <t>Ата анасының қамқорлығынсыз қалған жетім балаларды әлеуметтік қамсыздандыру</t>
  </si>
  <si>
    <t>Балалар мен жасөспірімдерге қосымша білім беру</t>
  </si>
  <si>
    <t>Республикалық бюджеттен берілетін субвенциялар есебiнен</t>
  </si>
  <si>
    <t>Түркістан облысының білім басқармасының "Төлеби отбасылық үлгідегі балалар ауылы" коммуналды мемлекеттік мекемесі</t>
  </si>
  <si>
    <t>"Түркістан облысының білім басқармасының "Облыстық жасөспірімдер үйі" коммуналдық мемлекеттік мекемесі</t>
  </si>
  <si>
    <t>Түркістан облысының білім басқармасының "Т.Тәжібаев атындағы отбасылық үлгідегі балалар ауылы"коммуналдық мемлекеттік мекемесі</t>
  </si>
  <si>
    <t>Республикалық бюджеттен және әлеуметтік қамсыздандырудан субвенциялар есебінен</t>
  </si>
  <si>
    <t>Отбасы типтегі балалар ауылдары</t>
  </si>
  <si>
    <t>Ведомстволық бағынысты мекеменің күрделі шығыстары</t>
  </si>
  <si>
    <t>Әлеуметтік бойынша іс-шараларды іске асыру</t>
  </si>
  <si>
    <t>047.</t>
  </si>
  <si>
    <t xml:space="preserve">Өмірлік қиын жағдайдағы  балалар үйлері мен балаларды қолдау орталықтары </t>
  </si>
  <si>
    <t>Балаларды күтіп-бағу бойынша мемлекеттік қолдау</t>
  </si>
  <si>
    <t>Ведомстволық бағынысты мекеменің күрделі шығыстары,</t>
  </si>
  <si>
    <t xml:space="preserve"> Республикалық бюджеттен берілетін субвенциялар есебiнен</t>
  </si>
  <si>
    <t>Балалар мен жасөспірімдерге спорт бойынша қосымша білім беру</t>
  </si>
  <si>
    <t xml:space="preserve">Түркістан облысы дене шынықтыру және спорт басқармасының  "Шардара аудандық №2 балалар мен жасөспірімдер спорт мектебі" коммуналдық мемлекеттік мекемесі  </t>
  </si>
  <si>
    <t>066</t>
  </si>
  <si>
    <t>Түркістан облысы дене шынықтыру және спорт басқармасының  «Ордабасы аудандық № 2 балалар мен жасөспірімдер спорт мектебі» коммуналдық мемлекеттік мекемесіі</t>
  </si>
  <si>
    <t>Түркістан облысы дене шынықтыру және спорт  басқармасының «Сайрам аудандық №2 балалар мен жасөспірімдер спорт мектебі» коммуналдық мемлекеттік мекемес</t>
  </si>
  <si>
    <t>Түркістан облысы дене шынықтыру және спорт басқармасының "Қазығұрт аудандық №3 балалар мен жасөспірімдер спорт мектебі" коммуналдық мемлекеттік мекемесіі</t>
  </si>
  <si>
    <t>Түркістан облысы дене шынықтыру және спорт басқармасының "Мақтаарал аудандық №2 балалар мен жасөспірімдер спорт мектебі" коммуналдық мемлекеттік мекемесі</t>
  </si>
  <si>
    <t>Түркістан облысы дене шынықтыру және спорт басқармасы "Түркістан облыстық ұлттық спорт түрлерінен балалар мен жасөспірімдердің мамандырылған спорт мектебі"  мемлекеттік коммуналдық қазыналық кәсіпорны</t>
  </si>
  <si>
    <t>Әр түрлі спорт түрлері бойынша облыстың құрама командаларының мүшелерін дайындау және республикалық және халықаралық спорт жарыстарына қатысуы</t>
  </si>
  <si>
    <t>Түркістан облысы  дене шынықтыру және спорт  басқармасының  «Түркістан облыстық Әбдісалан  Нұрмаханов  атындағы  олимпиада  резервінің   мамандандырылған  балалар- жасөспірімдер  спорт  мектебі »   мемлекеттік коммуналдық қазыналық кәсіпорны</t>
  </si>
  <si>
    <t>Түркістан облысы дене шынықтыру және спорт басқармасының «Тұран» спорт ойын түрлері клубы» мемлекеттік коммуналдық қазыналық кәсіпорныі</t>
  </si>
  <si>
    <t>Түркістан облысы дене шынықтыру және спорт басқармасы "Орталық су спорт кешені"  мемлекеттік коммуналдық қазыналық кәсіпорныі</t>
  </si>
  <si>
    <t xml:space="preserve">Түркістан облысы дене шынықтыру және спорт басқармасының "Кентау қалалық №4 балалар мен
жасөспірімдер спорт мектебі" коммуналдық мемлекеттік мекемесі </t>
  </si>
  <si>
    <t>Түркістан облысы дене шынықтыру және спорт басқармасының  «Төлеби аудандық №3 балалар мен жасөспірімдер спорт мектебі» коммуналдық мемлекетті</t>
  </si>
  <si>
    <t xml:space="preserve">«Түркістан облысы  дене шынықтыру және спорт басқармасымен бағыныстағы мекемелердің бюджет қаражатын тиімді пайдаланылуына мемлекеттік аудит жүргізу»  </t>
  </si>
  <si>
    <t>Тиімділік аудиті, Қатар тексеру</t>
  </si>
  <si>
    <t xml:space="preserve">«Түркістан облысының балаларына қосымша білім беруге, жетiм балаларды, ата-анасының қамқорлығынсыз қалған балаларды әлеуметтік қамсыздандыруға бөлінген бюджет қаржыларының жұмсалуына және мемлекет активтерін пайдалануына тиімділік аудит жүргізу» </t>
  </si>
  <si>
    <t xml:space="preserve">«Отырар ауданының түсімдердің аудандық бюджетке толық, уақтылы түсуіне, бюджет қаржыларының жұмсалуына және бюджеттік бағдарламаларының іске асырылуына аудит жүргізу» </t>
  </si>
  <si>
    <t>Сарыағаш ауданы әкімдігінің "Сарыағаш қызмет" коммуналдық мемлекеттік мекемесі</t>
  </si>
  <si>
    <t>Жергілікті атқарушы органы шұғыл шығындарға арналған резервінің есебінен іс-шаралар өткізу</t>
  </si>
  <si>
    <t>Түркістан облысының білім басқармасының Арыс қаласының білім бөлімінің "Ж.Байгуттиева атындағы өнер мектебі" МКҚК</t>
  </si>
  <si>
    <t>Түркістан облысының білім басқармасының Отырар ауданының "Отырар өнер және саз мектебі" МКҚК</t>
  </si>
  <si>
    <t>Түркістан облысының білім басқармасының Отырар ауданының білім  бөлімінің «Отырар балалар мен жасөспірімдер орталығы» МКҚК</t>
  </si>
  <si>
    <t>Түркістан облысының білім басқармасының Жетісай ауданының білім бөлімінің  «№1 Жетісай балалар өнер мектебі» МКҚК</t>
  </si>
  <si>
    <t>Түркістан облысы адами әлеуметті дамыту басқармасының Жетісай ауданы білім бөлімінің № 2 Ш.Қалдаяқов атындағы "Асықата балалар өнер мектебі"  МКҚК</t>
  </si>
  <si>
    <t>Түркістан облысының білім басқармасының Сайрам ауданының білім бөлімінің "№1 Сайрам балалар саз мектебі" МКҚК</t>
  </si>
  <si>
    <t>Түркістан облысының білім басқармасының Сайрам ауданының білім бөлімінің "Оқушылар үйі" МКҚК</t>
  </si>
  <si>
    <t>Түркістан облысының білім басқармасының Сарыағаш ауданының білім бөлімінің "№1 балалар музыка мектебі" МКҚК</t>
  </si>
  <si>
    <t>Түркістан облысының білім басқармасының Сарыағаш ауданының білім бөлімінің "№2 балалар музыка мектебі" МКҚК</t>
  </si>
  <si>
    <t>Түркістан облысының білім басқармасының Созақ ауданының білім бөлімінің “А.Жұбанов атындагы Созақ балалар саз мектебі ” МКҚК</t>
  </si>
  <si>
    <t>Түркістан облысының  білім   басқармасының Төлеби аудандық адами әлеуетті бөлімінің «Төлеби балалар көркемсурет мектебі» МКҚК</t>
  </si>
  <si>
    <t>Түркістан облысының  білім   басқармасының Төлеби аудандық  адами әлеуетті бөлімінің «Төлеби аудандық балалар саз мектебі» МКҚК</t>
  </si>
  <si>
    <t>Түркістан облысының  білім   басқармасының Төлеби аудандық адами әлеуетті бөлімінің «Ленгір қалалық балалар  саз мектебі» МКҚК</t>
  </si>
  <si>
    <t>Түркістан облысының  білім   басқармасының Төлеби аудандық адами әлеуетті бөлімінің «Төлеби аудандық оқушылар үйі» МКҚК</t>
  </si>
  <si>
    <t>Түркістан облысының білім басқармасының Түркістан қаласының білім бөлімінің «Оқушылар сарайы» шаруашылық жүргізу құқығындағы МКҚК</t>
  </si>
  <si>
    <t>Түркістан облысының білім басқармасының Кентау қаласының білім бөлімінің "С.Байтереков атындағы  Балалар саз мектебі" МКҚК</t>
  </si>
  <si>
    <t>Түркістан облысының білім басқармасының Кентау қаласының білім бөлімінің "Кентау оқушылар үйі" МКҚК</t>
  </si>
  <si>
    <t>Түркістан облысының білім басқармасының Кентау қаласының білім бөлімінің "Кентау балалар көркемсурет мектебі" МКҚК</t>
  </si>
  <si>
    <t>Түркістан облысының білім басқармасының Шардара ауданының білім бөлімі "Шардара аудандық оқушылар үйі" МКҚК</t>
  </si>
  <si>
    <t>Түркістан облысының білім басқармасының Шардара ауданының білім бөлімі "Шардара аудандық саз мектебі" МКҚК</t>
  </si>
  <si>
    <t>Түркістан облысының білім басқармасының «Бәйдібек ауданының білім бөлімінің «О.Тайманов атындағы өнер және саз мектебі» МКҚК</t>
  </si>
  <si>
    <t>Түркістан облысының білім басқармасының Ордабасы ауданының білім бөлімінің "Өнер мектебі"  МКҚК</t>
  </si>
  <si>
    <t>Түркістан облысының білім басқармасының Ордабасы ауданының білім бөлімінің "Аудандық оқушылар үйі"  МКҚК</t>
  </si>
  <si>
    <t>Сарыағаш ауданы "Жұмыспен қамту және әлеуметтік бағдарламалар бөлімінің "Аялы алақан" және "Қамқор" әлеуметтік қызмет көрсету орталығы</t>
  </si>
  <si>
    <t>"Сарыағаш ауданының мәдениет, тілдерді дамыту, дене шынықтыру және спорт бөлімінің "Сарыағаш аудандық мәдениет үйі" мемлекеттік коммуналдық қазыналық кәсіпорны</t>
  </si>
  <si>
    <t>Жергілікті бюджеттерден берілетін ағымдағы нысаналы трансферттер</t>
  </si>
  <si>
    <t>Елдi мекендердегi көшелерді жарықтандыру</t>
  </si>
  <si>
    <t>Активтер</t>
  </si>
  <si>
    <t xml:space="preserve">«Сарыағаш ауданының бюджет қаржыларының жұмсалуына, бюджеттік бағдарламаларының іске асырылуына және активтерді пайдалануына  аудит жүргізу» </t>
  </si>
  <si>
    <t>Түркістан облысының білім басқармасының "Түркістан облысының арнаулы әлеуметтік қызметтерге мұқтаж балаларды қолдау орталығы" коммуналдық мемлекеттік мекемесі</t>
  </si>
  <si>
    <t>Түркістан облысының цифрландыру, мемлекеттік қызметтер және архивтер басқармасы</t>
  </si>
  <si>
    <t>2025 жылдың 1 тоқсан</t>
  </si>
  <si>
    <t>Түркістан облысы бойынша тексеру комиссиясының 2024 жылғы  25 желтоқсандағы №162    бұйрығының                                                                                                                               1 қосымшасы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</si>
</sst>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_-* #,##0.00_р_._-;\-* #,##0.00_р_._-;_-* &quot;-&quot;??_р_._-;_-@_-"/>
    <numFmt numFmtId="166" formatCode="_-* #,##0.00\ _р_._-;\-* #,##0.00\ _р_._-;_-* &quot;-&quot;??\ _р_._-;_-@_-"/>
    <numFmt numFmtId="167" formatCode="0.000000"/>
    <numFmt numFmtId="168" formatCode="0.0"/>
    <numFmt numFmtId="169" formatCode="#,##0.000"/>
    <numFmt numFmtId="170" formatCode="#,##0.0000"/>
    <numFmt numFmtId="171" formatCode="#,##0.0\ _₽"/>
  </numFmts>
  <fonts count="8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0"/>
      <name val="Times New Roman"/>
      <family val="1"/>
      <charset val="204"/>
    </font>
    <font>
      <b/>
      <i/>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i/>
      <sz val="10"/>
      <color theme="1"/>
      <name val="Times New Roman"/>
      <family val="1"/>
      <charset val="204"/>
    </font>
    <font>
      <i/>
      <sz val="10"/>
      <color indexed="8"/>
      <name val="Times New Roman"/>
      <family val="1"/>
      <charset val="204"/>
    </font>
    <font>
      <i/>
      <sz val="10"/>
      <name val="Times New Roman"/>
      <family val="1"/>
      <charset val="204"/>
    </font>
    <font>
      <b/>
      <i/>
      <sz val="10"/>
      <color theme="1"/>
      <name val="Times New Roman"/>
      <family val="1"/>
      <charset val="204"/>
    </font>
    <font>
      <b/>
      <i/>
      <sz val="10"/>
      <color indexed="8"/>
      <name val="Times New Roman"/>
      <family val="1"/>
      <charset val="204"/>
    </font>
    <font>
      <sz val="10"/>
      <color rgb="FFFF0000"/>
      <name val="Times New Roman"/>
      <family val="1"/>
      <charset val="204"/>
    </font>
    <font>
      <b/>
      <i/>
      <sz val="10"/>
      <color rgb="FF000000"/>
      <name val="Times New Roman"/>
      <family val="1"/>
      <charset val="204"/>
    </font>
    <font>
      <i/>
      <u/>
      <sz val="10"/>
      <color theme="1"/>
      <name val="Times New Roman"/>
      <family val="1"/>
      <charset val="204"/>
    </font>
    <font>
      <sz val="11"/>
      <color rgb="FF000000"/>
      <name val="Times New Roman"/>
      <family val="1"/>
      <charset val="204"/>
    </font>
    <font>
      <sz val="11"/>
      <name val="Times New Roman"/>
      <family val="1"/>
      <charset val="204"/>
    </font>
    <font>
      <b/>
      <sz val="11"/>
      <name val="Times New Roman"/>
      <family val="1"/>
      <charset val="204"/>
    </font>
    <font>
      <sz val="12"/>
      <color theme="1"/>
      <name val="Times New Roman"/>
      <family val="1"/>
      <charset val="204"/>
    </font>
    <font>
      <sz val="14"/>
      <color theme="1"/>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name val="KZ Arial"/>
      <family val="2"/>
      <charset val="204"/>
    </font>
    <font>
      <sz val="12"/>
      <color rgb="FF000000"/>
      <name val="Times New Roman"/>
      <family val="1"/>
      <charset val="204"/>
    </font>
    <font>
      <i/>
      <sz val="10"/>
      <color rgb="FFFF0000"/>
      <name val="Times New Roman"/>
      <family val="1"/>
      <charset val="204"/>
    </font>
    <font>
      <b/>
      <sz val="8"/>
      <color rgb="FF000000"/>
      <name val="Times New Roman"/>
      <family val="1"/>
      <charset val="204"/>
    </font>
    <font>
      <i/>
      <sz val="8"/>
      <color rgb="FF000000"/>
      <name val="Times New Roman"/>
      <family val="1"/>
      <charset val="204"/>
    </font>
    <font>
      <b/>
      <sz val="11"/>
      <color rgb="FF000000"/>
      <name val="Times New Roman"/>
      <family val="1"/>
      <charset val="20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7"/>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style="thin">
        <color indexed="8"/>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184">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5" fillId="0" borderId="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4" fillId="0" borderId="0">
      <alignment horizontal="center"/>
    </xf>
    <xf numFmtId="0" fontId="35" fillId="13" borderId="0" applyNumberFormat="0" applyBorder="0" applyAlignment="0" applyProtection="0"/>
    <xf numFmtId="0" fontId="8"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5" fillId="17" borderId="0" applyNumberFormat="0" applyBorder="0" applyAlignment="0" applyProtection="0"/>
    <xf numFmtId="0" fontId="8"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5" fillId="21" borderId="0" applyNumberFormat="0" applyBorder="0" applyAlignment="0" applyProtection="0"/>
    <xf numFmtId="0" fontId="8"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5" fillId="25" borderId="0" applyNumberFormat="0" applyBorder="0" applyAlignment="0" applyProtection="0"/>
    <xf numFmtId="0" fontId="8"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29" borderId="0" applyNumberFormat="0" applyBorder="0" applyAlignment="0" applyProtection="0"/>
    <xf numFmtId="0" fontId="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33" borderId="0" applyNumberFormat="0" applyBorder="0" applyAlignment="0" applyProtection="0"/>
    <xf numFmtId="0" fontId="8"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14" borderId="0" applyNumberFormat="0" applyBorder="0" applyAlignment="0" applyProtection="0"/>
    <xf numFmtId="0" fontId="8"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5" fillId="18" borderId="0" applyNumberFormat="0" applyBorder="0" applyAlignment="0" applyProtection="0"/>
    <xf numFmtId="0" fontId="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5" fillId="22" borderId="0" applyNumberFormat="0" applyBorder="0" applyAlignment="0" applyProtection="0"/>
    <xf numFmtId="0" fontId="8"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5" fillId="26" borderId="0" applyNumberFormat="0" applyBorder="0" applyAlignment="0" applyProtection="0"/>
    <xf numFmtId="0" fontId="8"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30" borderId="0" applyNumberFormat="0" applyBorder="0" applyAlignment="0" applyProtection="0"/>
    <xf numFmtId="0" fontId="8"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34" borderId="0" applyNumberFormat="0" applyBorder="0" applyAlignment="0" applyProtection="0"/>
    <xf numFmtId="0" fontId="8"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15" borderId="0" applyNumberFormat="0" applyBorder="0" applyAlignment="0" applyProtection="0"/>
    <xf numFmtId="0" fontId="29" fillId="15" borderId="0" applyNumberFormat="0" applyBorder="0" applyAlignment="0" applyProtection="0"/>
    <xf numFmtId="0" fontId="36" fillId="19" borderId="0" applyNumberFormat="0" applyBorder="0" applyAlignment="0" applyProtection="0"/>
    <xf numFmtId="0" fontId="29" fillId="19" borderId="0" applyNumberFormat="0" applyBorder="0" applyAlignment="0" applyProtection="0"/>
    <xf numFmtId="0" fontId="36" fillId="23" borderId="0" applyNumberFormat="0" applyBorder="0" applyAlignment="0" applyProtection="0"/>
    <xf numFmtId="0" fontId="29" fillId="23" borderId="0" applyNumberFormat="0" applyBorder="0" applyAlignment="0" applyProtection="0"/>
    <xf numFmtId="0" fontId="36" fillId="27" borderId="0" applyNumberFormat="0" applyBorder="0" applyAlignment="0" applyProtection="0"/>
    <xf numFmtId="0" fontId="29" fillId="27" borderId="0" applyNumberFormat="0" applyBorder="0" applyAlignment="0" applyProtection="0"/>
    <xf numFmtId="0" fontId="36" fillId="31" borderId="0" applyNumberFormat="0" applyBorder="0" applyAlignment="0" applyProtection="0"/>
    <xf numFmtId="0" fontId="29" fillId="31" borderId="0" applyNumberFormat="0" applyBorder="0" applyAlignment="0" applyProtection="0"/>
    <xf numFmtId="0" fontId="36" fillId="35" borderId="0" applyNumberFormat="0" applyBorder="0" applyAlignment="0" applyProtection="0"/>
    <xf numFmtId="0" fontId="29" fillId="35" borderId="0" applyNumberFormat="0" applyBorder="0" applyAlignment="0" applyProtection="0"/>
    <xf numFmtId="0" fontId="31" fillId="0" borderId="11">
      <alignment horizontal="left" vertical="top" wrapText="1"/>
    </xf>
    <xf numFmtId="0" fontId="30" fillId="0" borderId="11">
      <alignment horizontal="left" vertical="top" wrapText="1"/>
    </xf>
    <xf numFmtId="0" fontId="32" fillId="0" borderId="11">
      <alignment horizontal="left" vertical="top" wrapText="1"/>
    </xf>
    <xf numFmtId="0" fontId="36" fillId="12" borderId="0" applyNumberFormat="0" applyBorder="0" applyAlignment="0" applyProtection="0"/>
    <xf numFmtId="0" fontId="29" fillId="12" borderId="0" applyNumberFormat="0" applyBorder="0" applyAlignment="0" applyProtection="0"/>
    <xf numFmtId="0" fontId="36" fillId="16" borderId="0" applyNumberFormat="0" applyBorder="0" applyAlignment="0" applyProtection="0"/>
    <xf numFmtId="0" fontId="29" fillId="16" borderId="0" applyNumberFormat="0" applyBorder="0" applyAlignment="0" applyProtection="0"/>
    <xf numFmtId="0" fontId="36" fillId="20" borderId="0" applyNumberFormat="0" applyBorder="0" applyAlignment="0" applyProtection="0"/>
    <xf numFmtId="0" fontId="29" fillId="20" borderId="0" applyNumberFormat="0" applyBorder="0" applyAlignment="0" applyProtection="0"/>
    <xf numFmtId="0" fontId="36" fillId="24" borderId="0" applyNumberFormat="0" applyBorder="0" applyAlignment="0" applyProtection="0"/>
    <xf numFmtId="0" fontId="29" fillId="24" borderId="0" applyNumberFormat="0" applyBorder="0" applyAlignment="0" applyProtection="0"/>
    <xf numFmtId="0" fontId="36" fillId="28" borderId="0" applyNumberFormat="0" applyBorder="0" applyAlignment="0" applyProtection="0"/>
    <xf numFmtId="0" fontId="29" fillId="28" borderId="0" applyNumberFormat="0" applyBorder="0" applyAlignment="0" applyProtection="0"/>
    <xf numFmtId="0" fontId="36" fillId="32" borderId="0" applyNumberFormat="0" applyBorder="0" applyAlignment="0" applyProtection="0"/>
    <xf numFmtId="0" fontId="29" fillId="32" borderId="0" applyNumberFormat="0" applyBorder="0" applyAlignment="0" applyProtection="0"/>
    <xf numFmtId="0" fontId="37" fillId="8" borderId="15" applyNumberFormat="0" applyAlignment="0" applyProtection="0"/>
    <xf numFmtId="0" fontId="21" fillId="8" borderId="15" applyNumberFormat="0" applyAlignment="0" applyProtection="0"/>
    <xf numFmtId="0" fontId="38" fillId="9" borderId="16" applyNumberFormat="0" applyAlignment="0" applyProtection="0"/>
    <xf numFmtId="0" fontId="22" fillId="9" borderId="16" applyNumberFormat="0" applyAlignment="0" applyProtection="0"/>
    <xf numFmtId="0" fontId="39" fillId="9" borderId="15" applyNumberFormat="0" applyAlignment="0" applyProtection="0"/>
    <xf numFmtId="0" fontId="23" fillId="9" borderId="15" applyNumberFormat="0" applyAlignment="0" applyProtection="0"/>
    <xf numFmtId="0" fontId="40" fillId="0" borderId="20" applyNumberFormat="0" applyFill="0" applyAlignment="0" applyProtection="0"/>
    <xf numFmtId="0" fontId="28" fillId="0" borderId="20" applyNumberFormat="0" applyFill="0" applyAlignment="0" applyProtection="0"/>
    <xf numFmtId="0" fontId="41" fillId="10" borderId="18" applyNumberFormat="0" applyAlignment="0" applyProtection="0"/>
    <xf numFmtId="0" fontId="25" fillId="10" borderId="18" applyNumberFormat="0" applyAlignment="0" applyProtection="0"/>
    <xf numFmtId="0" fontId="42" fillId="7" borderId="0" applyNumberFormat="0" applyBorder="0" applyAlignment="0" applyProtection="0"/>
    <xf numFmtId="0" fontId="20" fillId="7"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3" fillId="6" borderId="0" applyNumberFormat="0" applyBorder="0" applyAlignment="0" applyProtection="0"/>
    <xf numFmtId="0" fontId="19" fillId="6" borderId="0" applyNumberFormat="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35" fillId="11" borderId="19" applyNumberFormat="0" applyFont="0" applyAlignment="0" applyProtection="0"/>
    <xf numFmtId="0" fontId="8" fillId="46" borderId="21" applyNumberFormat="0" applyFont="0" applyAlignment="0" applyProtection="0"/>
    <xf numFmtId="0" fontId="8" fillId="11" borderId="19"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5" fillId="0" borderId="17" applyNumberFormat="0" applyFill="0" applyAlignment="0" applyProtection="0"/>
    <xf numFmtId="0" fontId="24" fillId="0" borderId="17" applyNumberFormat="0" applyFill="0" applyAlignment="0" applyProtection="0"/>
    <xf numFmtId="0" fontId="34" fillId="0" borderId="0"/>
    <xf numFmtId="0" fontId="5" fillId="0" borderId="0"/>
    <xf numFmtId="0" fontId="33" fillId="0" borderId="0"/>
    <xf numFmtId="0" fontId="34" fillId="0" borderId="0"/>
    <xf numFmtId="0" fontId="46" fillId="0" borderId="0" applyNumberFormat="0" applyFill="0" applyBorder="0" applyAlignment="0" applyProtection="0"/>
    <xf numFmtId="0" fontId="2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47" fillId="5" borderId="0" applyNumberFormat="0" applyBorder="0" applyAlignment="0" applyProtection="0"/>
    <xf numFmtId="0" fontId="18" fillId="5" borderId="0" applyNumberFormat="0" applyBorder="0" applyAlignment="0" applyProtection="0"/>
    <xf numFmtId="0" fontId="1" fillId="0" borderId="0"/>
    <xf numFmtId="0" fontId="6" fillId="0" borderId="0"/>
  </cellStyleXfs>
  <cellXfs count="599">
    <xf numFmtId="0" fontId="0" fillId="0" borderId="0" xfId="0"/>
    <xf numFmtId="0" fontId="9" fillId="2" borderId="0" xfId="0" applyFont="1" applyFill="1" applyBorder="1" applyAlignment="1">
      <alignment horizontal="center" vertical="center"/>
    </xf>
    <xf numFmtId="0" fontId="12" fillId="2" borderId="0" xfId="0" applyFont="1" applyFill="1" applyAlignment="1">
      <alignment horizontal="center" vertical="center"/>
    </xf>
    <xf numFmtId="4" fontId="12"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164" fontId="12" fillId="2" borderId="0" xfId="0" applyNumberFormat="1" applyFont="1" applyFill="1" applyAlignment="1">
      <alignment horizontal="center" vertical="center"/>
    </xf>
    <xf numFmtId="0" fontId="11" fillId="2" borderId="0" xfId="0" applyFont="1" applyFill="1" applyAlignment="1">
      <alignment horizontal="center" vertical="center"/>
    </xf>
    <xf numFmtId="164" fontId="11" fillId="2" borderId="0" xfId="0" applyNumberFormat="1" applyFont="1" applyFill="1" applyAlignment="1">
      <alignment horizontal="center" vertical="center"/>
    </xf>
    <xf numFmtId="164" fontId="9" fillId="2" borderId="0"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10" fillId="2" borderId="0" xfId="0" applyNumberFormat="1" applyFont="1" applyFill="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left" vertical="center" wrapText="1"/>
    </xf>
    <xf numFmtId="49" fontId="48" fillId="3" borderId="1" xfId="0" applyNumberFormat="1" applyFont="1" applyFill="1" applyBorder="1" applyAlignment="1">
      <alignment horizontal="center" vertical="center"/>
    </xf>
    <xf numFmtId="0" fontId="49" fillId="3" borderId="8" xfId="0" applyFont="1" applyFill="1" applyBorder="1" applyAlignment="1">
      <alignment horizontal="center" vertical="center"/>
    </xf>
    <xf numFmtId="0" fontId="12" fillId="2" borderId="0" xfId="0" applyFont="1" applyFill="1" applyBorder="1" applyAlignment="1">
      <alignment horizontal="center" vertical="center"/>
    </xf>
    <xf numFmtId="0" fontId="10" fillId="2" borderId="0" xfId="0" applyFont="1" applyFill="1" applyBorder="1" applyAlignment="1">
      <alignment horizontal="center" vertical="center"/>
    </xf>
    <xf numFmtId="164" fontId="12" fillId="2" borderId="0" xfId="0" applyNumberFormat="1" applyFont="1" applyFill="1" applyBorder="1" applyAlignment="1">
      <alignment vertical="center"/>
    </xf>
    <xf numFmtId="164" fontId="52" fillId="2" borderId="0" xfId="0" applyNumberFormat="1" applyFont="1" applyFill="1" applyAlignment="1">
      <alignment horizontal="center" vertical="center"/>
    </xf>
    <xf numFmtId="0" fontId="52" fillId="2" borderId="0" xfId="0" applyFont="1" applyFill="1" applyAlignment="1">
      <alignment horizontal="center"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164" fontId="48" fillId="3" borderId="1" xfId="0" applyNumberFormat="1" applyFont="1" applyFill="1" applyBorder="1" applyAlignment="1">
      <alignment horizontal="center" vertical="center"/>
    </xf>
    <xf numFmtId="164" fontId="49" fillId="3" borderId="1" xfId="0" applyNumberFormat="1" applyFont="1" applyFill="1" applyBorder="1" applyAlignment="1">
      <alignment horizontal="center" vertical="center"/>
    </xf>
    <xf numFmtId="164" fontId="48" fillId="2" borderId="0" xfId="0" applyNumberFormat="1" applyFont="1" applyFill="1" applyAlignment="1">
      <alignment horizontal="center" vertical="center"/>
    </xf>
    <xf numFmtId="0" fontId="48" fillId="2" borderId="0" xfId="0" applyFont="1" applyFill="1" applyAlignment="1">
      <alignment horizontal="center" vertical="center"/>
    </xf>
    <xf numFmtId="164" fontId="51" fillId="2" borderId="0" xfId="0" applyNumberFormat="1" applyFont="1" applyFill="1" applyAlignment="1">
      <alignment horizontal="center" vertical="center"/>
    </xf>
    <xf numFmtId="0" fontId="51" fillId="2" borderId="0" xfId="0" applyFont="1" applyFill="1" applyAlignment="1">
      <alignment horizontal="center" vertical="center"/>
    </xf>
    <xf numFmtId="4" fontId="52" fillId="2" borderId="0" xfId="0" applyNumberFormat="1" applyFont="1" applyFill="1" applyAlignment="1">
      <alignment horizontal="center" vertical="center"/>
    </xf>
    <xf numFmtId="0" fontId="53" fillId="2" borderId="0" xfId="0" applyFont="1" applyFill="1" applyBorder="1" applyAlignment="1">
      <alignment horizontal="center" vertical="center"/>
    </xf>
    <xf numFmtId="0" fontId="53" fillId="2" borderId="0" xfId="0" applyFont="1" applyFill="1" applyBorder="1" applyAlignment="1">
      <alignment horizontal="center" vertical="center" wrapText="1"/>
    </xf>
    <xf numFmtId="0" fontId="53" fillId="2" borderId="0" xfId="0" applyFont="1" applyFill="1" applyBorder="1" applyAlignment="1">
      <alignment horizontal="left" vertical="center" wrapText="1"/>
    </xf>
    <xf numFmtId="49" fontId="53" fillId="2" borderId="0" xfId="0" applyNumberFormat="1" applyFont="1" applyFill="1" applyBorder="1" applyAlignment="1">
      <alignment horizontal="center" vertical="center"/>
    </xf>
    <xf numFmtId="164" fontId="53" fillId="2" borderId="0" xfId="0" applyNumberFormat="1" applyFont="1" applyFill="1" applyBorder="1" applyAlignment="1">
      <alignment horizontal="center" vertical="center"/>
    </xf>
    <xf numFmtId="164" fontId="54" fillId="2" borderId="0" xfId="0" applyNumberFormat="1" applyFont="1" applyFill="1" applyBorder="1" applyAlignment="1">
      <alignment horizontal="center" vertical="center"/>
    </xf>
    <xf numFmtId="0" fontId="50" fillId="2" borderId="0" xfId="0" applyFont="1" applyFill="1" applyBorder="1" applyAlignment="1">
      <alignment horizontal="left" vertical="center"/>
    </xf>
    <xf numFmtId="49" fontId="50" fillId="2" borderId="0" xfId="0" applyNumberFormat="1" applyFont="1" applyFill="1" applyBorder="1" applyAlignment="1">
      <alignment horizontal="center" vertical="center"/>
    </xf>
    <xf numFmtId="164" fontId="50" fillId="2" borderId="0" xfId="0" applyNumberFormat="1" applyFont="1" applyFill="1" applyBorder="1" applyAlignment="1">
      <alignment horizontal="center" vertical="center"/>
    </xf>
    <xf numFmtId="0" fontId="50" fillId="2" borderId="8" xfId="0" applyFont="1" applyFill="1" applyBorder="1" applyAlignment="1">
      <alignment vertical="center" wrapText="1"/>
    </xf>
    <xf numFmtId="0" fontId="50" fillId="2" borderId="9" xfId="0" applyFont="1" applyFill="1" applyBorder="1" applyAlignment="1">
      <alignment vertical="center" wrapText="1"/>
    </xf>
    <xf numFmtId="0" fontId="50" fillId="2" borderId="10" xfId="0" applyFont="1" applyFill="1" applyBorder="1" applyAlignment="1">
      <alignment vertical="center" wrapText="1"/>
    </xf>
    <xf numFmtId="49" fontId="50" fillId="3" borderId="1" xfId="0" applyNumberFormat="1" applyFont="1" applyFill="1" applyBorder="1" applyAlignment="1">
      <alignment horizontal="center" vertical="center" wrapText="1"/>
    </xf>
    <xf numFmtId="0" fontId="48" fillId="3" borderId="5" xfId="0" applyFont="1" applyFill="1" applyBorder="1" applyAlignment="1">
      <alignment horizontal="center" vertical="center"/>
    </xf>
    <xf numFmtId="0" fontId="50" fillId="2" borderId="1" xfId="0" applyFont="1" applyFill="1" applyBorder="1" applyAlignment="1">
      <alignment horizontal="left" vertical="center" wrapText="1"/>
    </xf>
    <xf numFmtId="164" fontId="48" fillId="2" borderId="1" xfId="0" applyNumberFormat="1" applyFont="1" applyFill="1" applyBorder="1" applyAlignment="1">
      <alignment horizontal="center" vertical="center"/>
    </xf>
    <xf numFmtId="164" fontId="49" fillId="2"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center" vertical="center"/>
    </xf>
    <xf numFmtId="0" fontId="48" fillId="2" borderId="1" xfId="0" applyFont="1" applyFill="1" applyBorder="1" applyAlignment="1">
      <alignment horizontal="left" vertical="center" wrapText="1"/>
    </xf>
    <xf numFmtId="164" fontId="50" fillId="2" borderId="1" xfId="0"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50" fillId="3" borderId="1" xfId="0" applyFont="1" applyFill="1" applyBorder="1" applyAlignment="1">
      <alignment horizontal="left" vertical="center" wrapText="1"/>
    </xf>
    <xf numFmtId="164" fontId="50" fillId="3" borderId="1" xfId="0" applyNumberFormat="1" applyFont="1" applyFill="1" applyBorder="1" applyAlignment="1">
      <alignment horizontal="center" vertical="center" wrapText="1"/>
    </xf>
    <xf numFmtId="0" fontId="50" fillId="3"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49" fontId="50" fillId="2" borderId="1" xfId="0" applyNumberFormat="1" applyFont="1" applyFill="1" applyBorder="1" applyAlignment="1">
      <alignment horizontal="center" vertical="center" wrapText="1"/>
    </xf>
    <xf numFmtId="0" fontId="53" fillId="2" borderId="1" xfId="0" applyFont="1" applyFill="1" applyBorder="1" applyAlignment="1">
      <alignment horizontal="left" vertical="center" wrapText="1"/>
    </xf>
    <xf numFmtId="164" fontId="53" fillId="2" borderId="1" xfId="0" applyNumberFormat="1" applyFont="1" applyFill="1" applyBorder="1" applyAlignment="1">
      <alignment horizontal="center" vertical="center" wrapText="1"/>
    </xf>
    <xf numFmtId="0" fontId="53" fillId="2" borderId="8" xfId="0" applyFont="1" applyFill="1" applyBorder="1" applyAlignment="1">
      <alignment horizontal="center" vertical="center" wrapText="1"/>
    </xf>
    <xf numFmtId="49" fontId="49" fillId="3" borderId="1" xfId="0" applyNumberFormat="1" applyFont="1" applyFill="1" applyBorder="1" applyAlignment="1">
      <alignment horizontal="center" vertical="center" wrapText="1"/>
    </xf>
    <xf numFmtId="0" fontId="55" fillId="3" borderId="1" xfId="0" applyNumberFormat="1" applyFont="1" applyFill="1" applyBorder="1" applyAlignment="1">
      <alignment horizontal="left" vertical="center" wrapText="1"/>
    </xf>
    <xf numFmtId="49" fontId="49" fillId="3" borderId="1" xfId="0" applyNumberFormat="1" applyFont="1" applyFill="1" applyBorder="1" applyAlignment="1">
      <alignment horizontal="center" vertical="center"/>
    </xf>
    <xf numFmtId="0" fontId="55" fillId="2" borderId="5" xfId="0" applyNumberFormat="1" applyFont="1" applyFill="1" applyBorder="1" applyAlignment="1">
      <alignment horizontal="left" vertical="center" wrapText="1"/>
    </xf>
    <xf numFmtId="164" fontId="49" fillId="2" borderId="5"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xf>
    <xf numFmtId="0" fontId="56" fillId="2" borderId="5" xfId="0" applyNumberFormat="1" applyFont="1" applyFill="1" applyBorder="1" applyAlignment="1">
      <alignment horizontal="left" vertical="center" wrapText="1"/>
    </xf>
    <xf numFmtId="164" fontId="57" fillId="0" borderId="1" xfId="0" applyNumberFormat="1" applyFont="1" applyBorder="1" applyAlignment="1">
      <alignment horizontal="center" vertical="center" wrapText="1"/>
    </xf>
    <xf numFmtId="164" fontId="57" fillId="0" borderId="5" xfId="0" applyNumberFormat="1" applyFont="1" applyBorder="1" applyAlignment="1">
      <alignment horizontal="center" vertical="center" wrapText="1"/>
    </xf>
    <xf numFmtId="0" fontId="48" fillId="0" borderId="1" xfId="0" applyFont="1" applyBorder="1" applyAlignment="1">
      <alignment horizontal="center" vertical="center" wrapText="1"/>
    </xf>
    <xf numFmtId="164" fontId="56" fillId="2" borderId="5" xfId="0" applyNumberFormat="1" applyFont="1" applyFill="1" applyBorder="1" applyAlignment="1">
      <alignment horizontal="center" vertical="center"/>
    </xf>
    <xf numFmtId="164" fontId="56" fillId="2" borderId="1" xfId="0" applyNumberFormat="1" applyFont="1" applyFill="1" applyBorder="1" applyAlignment="1">
      <alignment horizontal="center" vertical="center"/>
    </xf>
    <xf numFmtId="164" fontId="58" fillId="0" borderId="1" xfId="0" applyNumberFormat="1" applyFont="1" applyBorder="1" applyAlignment="1">
      <alignment horizontal="center" vertical="center" wrapText="1"/>
    </xf>
    <xf numFmtId="164" fontId="58" fillId="0" borderId="5" xfId="0" applyNumberFormat="1" applyFont="1" applyBorder="1" applyAlignment="1">
      <alignment horizontal="center" vertical="center" wrapText="1"/>
    </xf>
    <xf numFmtId="164" fontId="59" fillId="0" borderId="1" xfId="0" applyNumberFormat="1" applyFont="1" applyBorder="1" applyAlignment="1">
      <alignment horizontal="center" vertical="center" wrapText="1"/>
    </xf>
    <xf numFmtId="164" fontId="60" fillId="0" borderId="1" xfId="0" applyNumberFormat="1" applyFont="1" applyBorder="1" applyAlignment="1">
      <alignment horizontal="center" vertical="center" wrapText="1"/>
    </xf>
    <xf numFmtId="164" fontId="60" fillId="0" borderId="5" xfId="0" applyNumberFormat="1" applyFont="1" applyBorder="1" applyAlignment="1">
      <alignment horizontal="center" vertical="center" wrapText="1"/>
    </xf>
    <xf numFmtId="164" fontId="59" fillId="0" borderId="5" xfId="0" applyNumberFormat="1" applyFont="1" applyBorder="1" applyAlignment="1">
      <alignment horizontal="center" vertical="center" wrapText="1"/>
    </xf>
    <xf numFmtId="49"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55" fillId="2" borderId="1" xfId="0" applyNumberFormat="1" applyFont="1" applyFill="1" applyBorder="1" applyAlignment="1">
      <alignment horizontal="center" vertical="center"/>
    </xf>
    <xf numFmtId="0" fontId="58" fillId="2" borderId="1" xfId="0" applyFont="1" applyFill="1" applyBorder="1" applyAlignment="1">
      <alignment horizontal="left" vertical="center" wrapText="1"/>
    </xf>
    <xf numFmtId="49" fontId="58" fillId="2" borderId="1" xfId="0" applyNumberFormat="1" applyFont="1" applyFill="1" applyBorder="1" applyAlignment="1">
      <alignment horizontal="center" vertical="center" wrapText="1"/>
    </xf>
    <xf numFmtId="164" fontId="58" fillId="2" borderId="1" xfId="0" applyNumberFormat="1" applyFont="1" applyFill="1" applyBorder="1" applyAlignment="1">
      <alignment horizontal="center" vertical="center" wrapText="1"/>
    </xf>
    <xf numFmtId="0" fontId="59" fillId="2" borderId="1" xfId="0" applyFont="1" applyFill="1" applyBorder="1" applyAlignment="1">
      <alignment horizontal="left" vertical="center" wrapText="1"/>
    </xf>
    <xf numFmtId="49" fontId="59" fillId="2" borderId="1" xfId="0" applyNumberFormat="1" applyFont="1" applyFill="1" applyBorder="1" applyAlignment="1">
      <alignment horizontal="center" vertical="center" wrapText="1"/>
    </xf>
    <xf numFmtId="164" fontId="59" fillId="2" borderId="1" xfId="0" applyNumberFormat="1" applyFont="1" applyFill="1" applyBorder="1" applyAlignment="1">
      <alignment horizontal="center" vertical="center" wrapText="1"/>
    </xf>
    <xf numFmtId="164" fontId="57" fillId="2"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58" fillId="2" borderId="1" xfId="0" applyFont="1" applyFill="1" applyBorder="1" applyAlignment="1">
      <alignment vertical="center" wrapText="1"/>
    </xf>
    <xf numFmtId="0" fontId="59" fillId="2" borderId="1" xfId="0" applyFont="1" applyFill="1" applyBorder="1" applyAlignment="1">
      <alignment vertical="center" wrapText="1"/>
    </xf>
    <xf numFmtId="49" fontId="48" fillId="2" borderId="1" xfId="0" applyNumberFormat="1" applyFont="1" applyFill="1" applyBorder="1" applyAlignment="1">
      <alignment horizontal="center" vertical="center" wrapText="1"/>
    </xf>
    <xf numFmtId="168" fontId="48"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xf>
    <xf numFmtId="49" fontId="53" fillId="2" borderId="1" xfId="0" applyNumberFormat="1" applyFont="1" applyFill="1" applyBorder="1" applyAlignment="1">
      <alignment horizontal="left" vertical="center" wrapText="1"/>
    </xf>
    <xf numFmtId="164" fontId="60" fillId="2" borderId="1" xfId="0" applyNumberFormat="1" applyFont="1" applyFill="1" applyBorder="1" applyAlignment="1">
      <alignment horizontal="center" vertical="center"/>
    </xf>
    <xf numFmtId="164" fontId="61" fillId="2" borderId="1" xfId="0" applyNumberFormat="1" applyFont="1" applyFill="1" applyBorder="1" applyAlignment="1">
      <alignment horizontal="center" vertical="center"/>
    </xf>
    <xf numFmtId="49" fontId="50" fillId="2" borderId="1" xfId="0" applyNumberFormat="1" applyFont="1" applyFill="1" applyBorder="1" applyAlignment="1">
      <alignment horizontal="left" vertical="center" wrapText="1"/>
    </xf>
    <xf numFmtId="164" fontId="50" fillId="2" borderId="1" xfId="0" applyNumberFormat="1" applyFont="1" applyFill="1" applyBorder="1" applyAlignment="1">
      <alignment horizontal="center" vertical="center"/>
    </xf>
    <xf numFmtId="4" fontId="60" fillId="2" borderId="1" xfId="0" applyNumberFormat="1" applyFont="1" applyFill="1" applyBorder="1" applyAlignment="1">
      <alignment horizontal="center" vertical="center"/>
    </xf>
    <xf numFmtId="4" fontId="61" fillId="2" borderId="1" xfId="0" applyNumberFormat="1" applyFont="1" applyFill="1" applyBorder="1" applyAlignment="1">
      <alignment horizontal="center" vertical="center"/>
    </xf>
    <xf numFmtId="164" fontId="60" fillId="2" borderId="5" xfId="0" applyNumberFormat="1" applyFont="1" applyFill="1" applyBorder="1" applyAlignment="1">
      <alignment horizontal="center" vertical="center"/>
    </xf>
    <xf numFmtId="164" fontId="61" fillId="2" borderId="5" xfId="0" applyNumberFormat="1" applyFont="1" applyFill="1" applyBorder="1" applyAlignment="1">
      <alignment horizontal="center" vertical="center"/>
    </xf>
    <xf numFmtId="0" fontId="62" fillId="2" borderId="1" xfId="0" applyFont="1" applyFill="1" applyBorder="1" applyAlignment="1">
      <alignment horizontal="left" vertical="center" wrapText="1"/>
    </xf>
    <xf numFmtId="164" fontId="63" fillId="2" borderId="1" xfId="0" applyNumberFormat="1" applyFont="1" applyFill="1" applyBorder="1" applyAlignment="1">
      <alignment horizontal="center" vertical="center"/>
    </xf>
    <xf numFmtId="169" fontId="55" fillId="2" borderId="1" xfId="0" applyNumberFormat="1" applyFont="1" applyFill="1" applyBorder="1" applyAlignment="1">
      <alignment horizontal="center" vertical="center"/>
    </xf>
    <xf numFmtId="169" fontId="61" fillId="2" borderId="1" xfId="0" applyNumberFormat="1" applyFont="1" applyFill="1" applyBorder="1" applyAlignment="1">
      <alignment horizontal="center" vertical="center"/>
    </xf>
    <xf numFmtId="4" fontId="49" fillId="2" borderId="1" xfId="0" applyNumberFormat="1" applyFont="1" applyFill="1" applyBorder="1" applyAlignment="1">
      <alignment horizontal="center" vertical="center"/>
    </xf>
    <xf numFmtId="0" fontId="58" fillId="2" borderId="1" xfId="0" applyFont="1" applyFill="1" applyBorder="1" applyAlignment="1">
      <alignment horizontal="center" vertical="center" wrapText="1"/>
    </xf>
    <xf numFmtId="0" fontId="60" fillId="2" borderId="0" xfId="0" applyFont="1" applyFill="1" applyAlignment="1">
      <alignment horizontal="center"/>
    </xf>
    <xf numFmtId="0" fontId="59" fillId="2" borderId="1" xfId="0" applyFont="1" applyFill="1" applyBorder="1" applyAlignment="1">
      <alignment horizontal="center" vertical="center" wrapText="1"/>
    </xf>
    <xf numFmtId="49" fontId="49" fillId="2" borderId="7" xfId="0" applyNumberFormat="1" applyFont="1" applyFill="1" applyBorder="1" applyAlignment="1">
      <alignment horizontal="center" vertical="center" wrapText="1"/>
    </xf>
    <xf numFmtId="49" fontId="62" fillId="2" borderId="1" xfId="0" applyNumberFormat="1" applyFont="1" applyFill="1" applyBorder="1" applyAlignment="1">
      <alignment horizontal="left" vertical="center" wrapText="1"/>
    </xf>
    <xf numFmtId="0" fontId="50" fillId="2" borderId="5" xfId="0" applyFont="1" applyFill="1" applyBorder="1" applyAlignment="1">
      <alignment horizontal="left" vertical="center" wrapText="1"/>
    </xf>
    <xf numFmtId="0" fontId="53" fillId="2" borderId="5" xfId="0" applyFont="1" applyFill="1" applyBorder="1" applyAlignment="1">
      <alignment horizontal="left" vertical="center" wrapText="1"/>
    </xf>
    <xf numFmtId="164" fontId="55" fillId="2" borderId="5" xfId="0" applyNumberFormat="1" applyFont="1" applyFill="1" applyBorder="1" applyAlignment="1">
      <alignment horizontal="center" vertical="center"/>
    </xf>
    <xf numFmtId="49" fontId="50" fillId="2" borderId="5" xfId="0" applyNumberFormat="1" applyFont="1" applyFill="1" applyBorder="1" applyAlignment="1">
      <alignment horizontal="center" vertical="center"/>
    </xf>
    <xf numFmtId="49" fontId="53" fillId="2" borderId="5" xfId="0" applyNumberFormat="1" applyFont="1" applyFill="1" applyBorder="1" applyAlignment="1">
      <alignment horizontal="center" vertical="center"/>
    </xf>
    <xf numFmtId="49" fontId="62" fillId="2" borderId="1" xfId="0" applyNumberFormat="1" applyFont="1" applyFill="1" applyBorder="1" applyAlignment="1">
      <alignment horizontal="left" vertical="top" wrapText="1"/>
    </xf>
    <xf numFmtId="49" fontId="54" fillId="2" borderId="1" xfId="0" applyNumberFormat="1" applyFont="1" applyFill="1" applyBorder="1" applyAlignment="1">
      <alignment horizontal="left" vertical="top" wrapText="1"/>
    </xf>
    <xf numFmtId="164" fontId="64" fillId="2" borderId="1" xfId="0" applyNumberFormat="1" applyFont="1" applyFill="1" applyBorder="1" applyAlignment="1">
      <alignment horizontal="center" vertical="center"/>
    </xf>
    <xf numFmtId="49" fontId="49" fillId="2" borderId="1" xfId="0" applyNumberFormat="1" applyFont="1" applyFill="1" applyBorder="1" applyAlignment="1">
      <alignment horizontal="left" vertical="center" wrapText="1"/>
    </xf>
    <xf numFmtId="0" fontId="62" fillId="2" borderId="5" xfId="0" applyFont="1" applyFill="1" applyBorder="1" applyAlignment="1">
      <alignment horizontal="left" vertical="center" wrapText="1"/>
    </xf>
    <xf numFmtId="49" fontId="54" fillId="2" borderId="1" xfId="0" applyNumberFormat="1" applyFont="1" applyFill="1" applyBorder="1" applyAlignment="1">
      <alignment horizontal="left" vertical="center" wrapText="1"/>
    </xf>
    <xf numFmtId="0" fontId="54" fillId="2" borderId="5" xfId="0" applyFont="1" applyFill="1" applyBorder="1" applyAlignment="1">
      <alignment horizontal="left" vertical="center" wrapText="1"/>
    </xf>
    <xf numFmtId="0" fontId="48" fillId="2" borderId="6" xfId="0" applyFont="1" applyFill="1" applyBorder="1" applyAlignment="1">
      <alignment vertical="center"/>
    </xf>
    <xf numFmtId="4" fontId="49" fillId="2" borderId="1" xfId="0" applyNumberFormat="1" applyFont="1" applyFill="1" applyBorder="1" applyAlignment="1">
      <alignment horizontal="left" vertical="center" wrapText="1"/>
    </xf>
    <xf numFmtId="49" fontId="60" fillId="2" borderId="1" xfId="0" applyNumberFormat="1" applyFont="1" applyFill="1" applyBorder="1" applyAlignment="1">
      <alignment horizontal="left" vertical="center" wrapText="1"/>
    </xf>
    <xf numFmtId="49" fontId="60" fillId="2" borderId="1" xfId="0" applyNumberFormat="1" applyFont="1" applyFill="1" applyBorder="1" applyAlignment="1">
      <alignment horizontal="center" vertical="center" wrapText="1"/>
    </xf>
    <xf numFmtId="164" fontId="60" fillId="2" borderId="1" xfId="0" applyNumberFormat="1" applyFont="1" applyFill="1" applyBorder="1" applyAlignment="1">
      <alignment horizontal="center" vertical="center" wrapText="1"/>
    </xf>
    <xf numFmtId="4" fontId="60" fillId="2" borderId="1" xfId="0" applyNumberFormat="1" applyFont="1" applyFill="1" applyBorder="1" applyAlignment="1">
      <alignment horizontal="left" vertical="center" wrapText="1"/>
    </xf>
    <xf numFmtId="164" fontId="48" fillId="2" borderId="1" xfId="0" applyNumberFormat="1" applyFont="1" applyFill="1" applyBorder="1" applyAlignment="1">
      <alignment horizontal="center" vertical="center" wrapText="1"/>
    </xf>
    <xf numFmtId="0" fontId="48" fillId="2" borderId="7" xfId="0" applyFont="1" applyFill="1" applyBorder="1" applyAlignment="1">
      <alignment vertical="center"/>
    </xf>
    <xf numFmtId="4" fontId="60" fillId="2" borderId="1" xfId="0" applyNumberFormat="1" applyFont="1" applyFill="1" applyBorder="1" applyAlignment="1">
      <alignment horizontal="center" vertical="center" wrapText="1"/>
    </xf>
    <xf numFmtId="4" fontId="49" fillId="0" borderId="1" xfId="0" applyNumberFormat="1" applyFont="1" applyFill="1" applyBorder="1" applyAlignment="1">
      <alignment horizontal="left" vertical="center" wrapText="1"/>
    </xf>
    <xf numFmtId="49" fontId="49" fillId="0" borderId="1" xfId="0" applyNumberFormat="1" applyFont="1" applyFill="1" applyBorder="1" applyAlignment="1">
      <alignment horizontal="center" vertical="center" wrapText="1"/>
    </xf>
    <xf numFmtId="164" fontId="48" fillId="0" borderId="1" xfId="0" applyNumberFormat="1" applyFont="1" applyFill="1" applyBorder="1" applyAlignment="1">
      <alignment horizontal="center" vertical="center"/>
    </xf>
    <xf numFmtId="164" fontId="49" fillId="0" borderId="1" xfId="0" applyNumberFormat="1" applyFont="1" applyFill="1" applyBorder="1" applyAlignment="1">
      <alignment horizontal="center" vertical="center" wrapText="1"/>
    </xf>
    <xf numFmtId="164" fontId="56" fillId="0" borderId="1" xfId="0" applyNumberFormat="1" applyFont="1" applyFill="1" applyBorder="1" applyAlignment="1">
      <alignment horizontal="center" vertical="center"/>
    </xf>
    <xf numFmtId="164" fontId="49" fillId="0" borderId="1" xfId="0" applyNumberFormat="1" applyFont="1" applyFill="1" applyBorder="1" applyAlignment="1">
      <alignment horizontal="center" vertical="center"/>
    </xf>
    <xf numFmtId="4" fontId="60"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center" vertical="center" wrapText="1"/>
    </xf>
    <xf numFmtId="164" fontId="60"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0" fontId="48" fillId="47" borderId="1" xfId="0" applyFont="1" applyFill="1" applyBorder="1" applyAlignment="1">
      <alignment horizontal="center" vertical="center"/>
    </xf>
    <xf numFmtId="0" fontId="49" fillId="47" borderId="1" xfId="0" applyFont="1" applyFill="1" applyBorder="1" applyAlignment="1">
      <alignment horizontal="center" vertical="center" wrapText="1"/>
    </xf>
    <xf numFmtId="0" fontId="49" fillId="47" borderId="1" xfId="0" applyFont="1" applyFill="1" applyBorder="1" applyAlignment="1">
      <alignment horizontal="center" vertical="center"/>
    </xf>
    <xf numFmtId="0" fontId="55" fillId="47" borderId="1" xfId="0" applyFont="1" applyFill="1" applyBorder="1" applyAlignment="1">
      <alignment horizontal="center" vertical="center" wrapText="1"/>
    </xf>
    <xf numFmtId="49" fontId="55" fillId="47" borderId="1" xfId="0" applyNumberFormat="1" applyFont="1" applyFill="1" applyBorder="1" applyAlignment="1">
      <alignment horizontal="center" vertical="center"/>
    </xf>
    <xf numFmtId="164" fontId="49" fillId="47" borderId="1" xfId="0" applyNumberFormat="1" applyFont="1" applyFill="1" applyBorder="1" applyAlignment="1">
      <alignment horizontal="center" vertical="center"/>
    </xf>
    <xf numFmtId="3" fontId="49" fillId="47" borderId="1" xfId="0" applyNumberFormat="1" applyFont="1" applyFill="1" applyBorder="1" applyAlignment="1">
      <alignment horizontal="center" vertical="center"/>
    </xf>
    <xf numFmtId="0" fontId="48" fillId="3"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49" fontId="56" fillId="3" borderId="1" xfId="0" applyNumberFormat="1" applyFont="1" applyFill="1" applyBorder="1" applyAlignment="1">
      <alignment horizontal="center" vertical="center"/>
    </xf>
    <xf numFmtId="164" fontId="55" fillId="3" borderId="1" xfId="0" applyNumberFormat="1" applyFont="1" applyFill="1" applyBorder="1" applyAlignment="1">
      <alignment horizontal="center" vertical="center"/>
    </xf>
    <xf numFmtId="0" fontId="55" fillId="0" borderId="1" xfId="0" applyFont="1" applyFill="1" applyBorder="1" applyAlignment="1">
      <alignment horizontal="left" vertical="center" wrapText="1"/>
    </xf>
    <xf numFmtId="49" fontId="55" fillId="0" borderId="1" xfId="0" applyNumberFormat="1" applyFont="1" applyFill="1" applyBorder="1" applyAlignment="1">
      <alignment horizontal="center" vertical="center"/>
    </xf>
    <xf numFmtId="164" fontId="55"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56" fillId="0" borderId="1" xfId="0" applyFont="1" applyFill="1" applyBorder="1" applyAlignment="1">
      <alignment horizontal="left" vertical="center" wrapText="1"/>
    </xf>
    <xf numFmtId="49" fontId="56" fillId="0" borderId="1" xfId="0" applyNumberFormat="1" applyFont="1" applyFill="1" applyBorder="1" applyAlignment="1">
      <alignment horizontal="center" vertical="center"/>
    </xf>
    <xf numFmtId="0" fontId="48" fillId="0" borderId="1" xfId="0" applyFont="1" applyFill="1" applyBorder="1" applyAlignment="1">
      <alignment horizontal="center" vertical="center"/>
    </xf>
    <xf numFmtId="164" fontId="53" fillId="0" borderId="1" xfId="0" applyNumberFormat="1" applyFont="1" applyBorder="1" applyAlignment="1">
      <alignment horizontal="center" vertical="center"/>
    </xf>
    <xf numFmtId="0" fontId="49" fillId="3" borderId="1" xfId="0" applyFont="1" applyFill="1" applyBorder="1" applyAlignment="1">
      <alignment horizontal="left" vertical="center"/>
    </xf>
    <xf numFmtId="0" fontId="49" fillId="2" borderId="1" xfId="0" applyFont="1" applyFill="1" applyBorder="1" applyAlignment="1">
      <alignment horizontal="left" vertical="center"/>
    </xf>
    <xf numFmtId="49" fontId="49"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xf>
    <xf numFmtId="0" fontId="48" fillId="2" borderId="1" xfId="0" applyFont="1" applyFill="1" applyBorder="1" applyAlignment="1">
      <alignment vertical="center" wrapText="1"/>
    </xf>
    <xf numFmtId="0" fontId="48" fillId="0" borderId="8" xfId="0" applyFont="1" applyFill="1" applyBorder="1" applyAlignment="1">
      <alignment horizontal="center" vertical="center"/>
    </xf>
    <xf numFmtId="0" fontId="48" fillId="2" borderId="8" xfId="0" applyFont="1" applyFill="1" applyBorder="1" applyAlignment="1">
      <alignment horizontal="center" vertical="center"/>
    </xf>
    <xf numFmtId="0" fontId="56" fillId="2" borderId="1" xfId="0" applyNumberFormat="1" applyFont="1" applyFill="1" applyBorder="1" applyAlignment="1">
      <alignment horizontal="left" vertical="center" wrapText="1"/>
    </xf>
    <xf numFmtId="49" fontId="55" fillId="2" borderId="1" xfId="0" applyNumberFormat="1" applyFont="1" applyFill="1" applyBorder="1" applyAlignment="1">
      <alignment horizontal="center" vertical="center"/>
    </xf>
    <xf numFmtId="49" fontId="56" fillId="2" borderId="1" xfId="0" applyNumberFormat="1" applyFont="1" applyFill="1" applyBorder="1" applyAlignment="1">
      <alignment horizontal="center" vertical="center"/>
    </xf>
    <xf numFmtId="164" fontId="53" fillId="2" borderId="1" xfId="0" applyNumberFormat="1" applyFont="1" applyFill="1" applyBorder="1" applyAlignment="1">
      <alignment horizontal="center" vertical="center"/>
    </xf>
    <xf numFmtId="0" fontId="55" fillId="2" borderId="1" xfId="0" applyNumberFormat="1" applyFont="1" applyFill="1" applyBorder="1" applyAlignment="1">
      <alignment horizontal="left" vertical="center" wrapText="1"/>
    </xf>
    <xf numFmtId="0" fontId="49" fillId="2" borderId="8" xfId="0" applyFont="1" applyFill="1" applyBorder="1" applyAlignment="1">
      <alignment horizontal="center" vertical="center"/>
    </xf>
    <xf numFmtId="4" fontId="53" fillId="0" borderId="7" xfId="0" applyNumberFormat="1" applyFont="1" applyBorder="1" applyAlignment="1">
      <alignment horizontal="left" vertical="center" wrapText="1"/>
    </xf>
    <xf numFmtId="0" fontId="49" fillId="2" borderId="8" xfId="0" applyFont="1" applyFill="1" applyBorder="1" applyAlignment="1">
      <alignment horizontal="left" vertical="center" wrapText="1"/>
    </xf>
    <xf numFmtId="0" fontId="57"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0" fillId="2" borderId="8" xfId="0" applyFont="1" applyFill="1" applyBorder="1" applyAlignment="1">
      <alignment horizontal="left" vertical="center" wrapText="1"/>
    </xf>
    <xf numFmtId="0" fontId="53" fillId="2" borderId="8" xfId="0" applyFont="1" applyFill="1" applyBorder="1" applyAlignment="1">
      <alignment horizontal="left" vertical="center" wrapText="1"/>
    </xf>
    <xf numFmtId="169" fontId="48" fillId="2" borderId="1" xfId="0" applyNumberFormat="1" applyFont="1" applyFill="1" applyBorder="1" applyAlignment="1">
      <alignment horizontal="center" vertical="center" wrapText="1"/>
    </xf>
    <xf numFmtId="0" fontId="56" fillId="2" borderId="27" xfId="183" applyNumberFormat="1" applyFont="1" applyFill="1" applyBorder="1" applyAlignment="1">
      <alignment horizontal="left" vertical="center" wrapText="1"/>
    </xf>
    <xf numFmtId="0" fontId="56" fillId="2" borderId="8" xfId="183" applyNumberFormat="1" applyFont="1" applyFill="1" applyBorder="1" applyAlignment="1">
      <alignment horizontal="left" vertical="center" wrapText="1"/>
    </xf>
    <xf numFmtId="4" fontId="48" fillId="2" borderId="1" xfId="0" applyNumberFormat="1" applyFont="1" applyFill="1" applyBorder="1" applyAlignment="1">
      <alignment horizontal="center" vertical="center" wrapText="1"/>
    </xf>
    <xf numFmtId="4" fontId="53" fillId="2" borderId="1" xfId="0" applyNumberFormat="1" applyFont="1" applyFill="1" applyBorder="1" applyAlignment="1">
      <alignment horizontal="center" vertical="center"/>
    </xf>
    <xf numFmtId="4" fontId="57" fillId="2" borderId="1" xfId="0" applyNumberFormat="1" applyFont="1" applyFill="1" applyBorder="1" applyAlignment="1">
      <alignment horizontal="center" vertical="center" wrapText="1"/>
    </xf>
    <xf numFmtId="169" fontId="58" fillId="2" borderId="1" xfId="0" applyNumberFormat="1" applyFont="1" applyFill="1" applyBorder="1" applyAlignment="1">
      <alignment horizontal="center" vertical="center" wrapText="1"/>
    </xf>
    <xf numFmtId="169" fontId="57" fillId="2" borderId="1" xfId="0" applyNumberFormat="1" applyFont="1" applyFill="1" applyBorder="1" applyAlignment="1">
      <alignment horizontal="center" vertical="center" wrapText="1"/>
    </xf>
    <xf numFmtId="4" fontId="58" fillId="2" borderId="1" xfId="0" applyNumberFormat="1" applyFont="1" applyFill="1" applyBorder="1" applyAlignment="1">
      <alignment horizontal="center" vertical="center" wrapText="1"/>
    </xf>
    <xf numFmtId="164" fontId="65" fillId="2" borderId="1" xfId="0" applyNumberFormat="1" applyFont="1" applyFill="1" applyBorder="1" applyAlignment="1">
      <alignment horizontal="center" vertical="center" wrapText="1"/>
    </xf>
    <xf numFmtId="169" fontId="53" fillId="2" borderId="1" xfId="0" applyNumberFormat="1" applyFont="1" applyFill="1" applyBorder="1" applyAlignment="1">
      <alignment horizontal="center" vertical="center" wrapText="1"/>
    </xf>
    <xf numFmtId="164" fontId="50" fillId="2" borderId="5" xfId="0" applyNumberFormat="1" applyFont="1" applyFill="1" applyBorder="1" applyAlignment="1">
      <alignment horizontal="center" vertical="center"/>
    </xf>
    <xf numFmtId="0" fontId="48" fillId="2" borderId="0" xfId="0" applyFont="1" applyFill="1" applyBorder="1" applyAlignment="1">
      <alignment horizontal="center" vertical="center"/>
    </xf>
    <xf numFmtId="0" fontId="58" fillId="2" borderId="1" xfId="0" applyFont="1" applyFill="1" applyBorder="1" applyAlignment="1">
      <alignment horizontal="left" vertical="top" wrapText="1"/>
    </xf>
    <xf numFmtId="0" fontId="57"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4" fontId="53" fillId="2" borderId="1" xfId="0" applyNumberFormat="1" applyFont="1" applyFill="1" applyBorder="1" applyAlignment="1">
      <alignment horizontal="center" vertical="center" wrapText="1"/>
    </xf>
    <xf numFmtId="169" fontId="53" fillId="2" borderId="1" xfId="0" applyNumberFormat="1" applyFont="1" applyFill="1" applyBorder="1" applyAlignment="1">
      <alignment horizontal="center" vertical="center"/>
    </xf>
    <xf numFmtId="0" fontId="57" fillId="2" borderId="8" xfId="0" applyFont="1" applyFill="1" applyBorder="1" applyAlignment="1">
      <alignment horizontal="left" vertical="center" wrapText="1"/>
    </xf>
    <xf numFmtId="0" fontId="49" fillId="2" borderId="1" xfId="0" applyFont="1" applyFill="1" applyBorder="1" applyAlignment="1">
      <alignment vertical="center" wrapText="1"/>
    </xf>
    <xf numFmtId="0" fontId="53" fillId="2" borderId="10" xfId="0" applyFont="1" applyFill="1" applyBorder="1" applyAlignment="1">
      <alignment horizontal="left" vertical="center" wrapText="1"/>
    </xf>
    <xf numFmtId="49" fontId="48" fillId="2" borderId="10" xfId="0" applyNumberFormat="1" applyFont="1" applyFill="1" applyBorder="1" applyAlignment="1">
      <alignment horizontal="center" vertical="center"/>
    </xf>
    <xf numFmtId="0" fontId="49" fillId="0" borderId="1" xfId="0" applyFont="1" applyFill="1" applyBorder="1" applyAlignment="1">
      <alignment horizontal="center" vertical="center" wrapText="1"/>
    </xf>
    <xf numFmtId="49" fontId="53" fillId="2" borderId="8" xfId="0" applyNumberFormat="1" applyFont="1" applyFill="1" applyBorder="1" applyAlignment="1">
      <alignment horizontal="left" vertical="center" wrapText="1"/>
    </xf>
    <xf numFmtId="0" fontId="50" fillId="2" borderId="1" xfId="0" applyNumberFormat="1" applyFont="1" applyFill="1" applyBorder="1" applyAlignment="1">
      <alignment horizontal="left" vertical="center" wrapText="1"/>
    </xf>
    <xf numFmtId="49" fontId="49" fillId="2" borderId="1" xfId="109" applyNumberFormat="1" applyFont="1" applyFill="1" applyBorder="1" applyAlignment="1">
      <alignment horizontal="center" vertical="center"/>
    </xf>
    <xf numFmtId="164" fontId="49" fillId="2" borderId="1" xfId="109" applyNumberFormat="1" applyFont="1" applyFill="1" applyBorder="1" applyAlignment="1">
      <alignment horizontal="center" vertical="center"/>
    </xf>
    <xf numFmtId="0" fontId="50" fillId="2" borderId="1" xfId="109" applyFont="1" applyFill="1" applyBorder="1" applyAlignment="1">
      <alignment horizontal="left" vertical="center" wrapText="1"/>
    </xf>
    <xf numFmtId="49" fontId="50" fillId="2" borderId="1" xfId="109" applyNumberFormat="1" applyFont="1" applyFill="1" applyBorder="1" applyAlignment="1">
      <alignment horizontal="center" vertical="center" wrapText="1"/>
    </xf>
    <xf numFmtId="164" fontId="50" fillId="2" borderId="1" xfId="109" applyNumberFormat="1" applyFont="1" applyFill="1" applyBorder="1" applyAlignment="1">
      <alignment horizontal="center" vertical="center"/>
    </xf>
    <xf numFmtId="0" fontId="53" fillId="2" borderId="1" xfId="109" applyFont="1" applyFill="1" applyBorder="1" applyAlignment="1">
      <alignment horizontal="left" vertical="center" wrapText="1"/>
    </xf>
    <xf numFmtId="49" fontId="53" fillId="2" borderId="1" xfId="109" applyNumberFormat="1" applyFont="1" applyFill="1" applyBorder="1" applyAlignment="1">
      <alignment horizontal="center" vertical="center" wrapText="1"/>
    </xf>
    <xf numFmtId="164" fontId="53" fillId="2" borderId="1" xfId="183" applyNumberFormat="1" applyFont="1" applyFill="1" applyBorder="1" applyAlignment="1">
      <alignment horizontal="center" vertical="center" wrapText="1"/>
    </xf>
    <xf numFmtId="164" fontId="53" fillId="2" borderId="1" xfId="109" applyNumberFormat="1" applyFont="1" applyFill="1" applyBorder="1" applyAlignment="1">
      <alignment horizontal="center" vertical="center"/>
    </xf>
    <xf numFmtId="164" fontId="48" fillId="2" borderId="1" xfId="109" applyNumberFormat="1" applyFont="1" applyFill="1" applyBorder="1" applyAlignment="1">
      <alignment horizontal="center" vertical="center"/>
    </xf>
    <xf numFmtId="164" fontId="50" fillId="2" borderId="1" xfId="183" applyNumberFormat="1" applyFont="1" applyFill="1" applyBorder="1" applyAlignment="1">
      <alignment horizontal="center" vertical="center" wrapText="1"/>
    </xf>
    <xf numFmtId="164" fontId="48" fillId="2" borderId="1" xfId="109" applyNumberFormat="1" applyFont="1" applyFill="1" applyBorder="1" applyAlignment="1">
      <alignment horizontal="center" vertical="center" wrapText="1"/>
    </xf>
    <xf numFmtId="0" fontId="55" fillId="47" borderId="1" xfId="0" applyFont="1" applyFill="1" applyBorder="1" applyAlignment="1">
      <alignment horizontal="left" vertical="center" wrapText="1"/>
    </xf>
    <xf numFmtId="169" fontId="49" fillId="2" borderId="1" xfId="0" applyNumberFormat="1" applyFont="1" applyFill="1" applyBorder="1" applyAlignment="1">
      <alignment horizontal="center" vertical="center"/>
    </xf>
    <xf numFmtId="169" fontId="48" fillId="2" borderId="1" xfId="0" applyNumberFormat="1" applyFont="1" applyFill="1" applyBorder="1" applyAlignment="1">
      <alignment horizontal="center" vertical="center"/>
    </xf>
    <xf numFmtId="170" fontId="49" fillId="2" borderId="1" xfId="0" applyNumberFormat="1" applyFont="1" applyFill="1" applyBorder="1" applyAlignment="1">
      <alignment horizontal="center" vertical="center"/>
    </xf>
    <xf numFmtId="0" fontId="49" fillId="3" borderId="5" xfId="0" applyFont="1" applyFill="1" applyBorder="1" applyAlignment="1">
      <alignment horizontal="center" vertical="center"/>
    </xf>
    <xf numFmtId="0" fontId="53" fillId="2" borderId="1" xfId="0" applyFont="1" applyFill="1" applyBorder="1" applyAlignment="1" applyProtection="1">
      <alignment vertical="center" wrapText="1"/>
      <protection locked="0"/>
    </xf>
    <xf numFmtId="0" fontId="62" fillId="2" borderId="1" xfId="0" applyFont="1" applyFill="1" applyBorder="1" applyAlignment="1" applyProtection="1">
      <alignment vertical="center" wrapText="1"/>
      <protection locked="0"/>
    </xf>
    <xf numFmtId="0" fontId="62" fillId="0" borderId="1" xfId="0" applyFont="1" applyFill="1" applyBorder="1" applyAlignment="1">
      <alignment vertical="center" wrapText="1"/>
    </xf>
    <xf numFmtId="49" fontId="62" fillId="2" borderId="1" xfId="0" applyNumberFormat="1" applyFont="1" applyFill="1" applyBorder="1" applyAlignment="1">
      <alignment vertical="center" wrapText="1"/>
    </xf>
    <xf numFmtId="0" fontId="62" fillId="2" borderId="7" xfId="0" applyFont="1" applyFill="1" applyBorder="1" applyAlignment="1" applyProtection="1">
      <alignment vertical="center" wrapText="1"/>
      <protection locked="0"/>
    </xf>
    <xf numFmtId="49" fontId="55" fillId="3" borderId="1" xfId="0" applyNumberFormat="1" applyFont="1" applyFill="1" applyBorder="1" applyAlignment="1">
      <alignment horizontal="center" vertical="center"/>
    </xf>
    <xf numFmtId="3" fontId="49" fillId="3" borderId="8" xfId="0" applyNumberFormat="1" applyFont="1" applyFill="1" applyBorder="1" applyAlignment="1">
      <alignment horizontal="center" vertical="center"/>
    </xf>
    <xf numFmtId="164" fontId="49" fillId="2" borderId="8" xfId="0" applyNumberFormat="1" applyFont="1" applyFill="1" applyBorder="1" applyAlignment="1">
      <alignment horizontal="center" vertical="center"/>
    </xf>
    <xf numFmtId="0" fontId="48" fillId="2" borderId="8" xfId="0" applyFont="1" applyFill="1" applyBorder="1" applyAlignment="1">
      <alignment horizontal="left" vertical="center" wrapText="1"/>
    </xf>
    <xf numFmtId="0" fontId="48" fillId="2" borderId="2" xfId="0" applyFont="1" applyFill="1" applyBorder="1" applyAlignment="1">
      <alignment horizontal="left" vertical="center" wrapText="1"/>
    </xf>
    <xf numFmtId="164" fontId="53" fillId="2" borderId="1" xfId="0" applyNumberFormat="1" applyFont="1" applyFill="1" applyBorder="1" applyAlignment="1">
      <alignment horizontal="left" vertical="center" wrapText="1"/>
    </xf>
    <xf numFmtId="164" fontId="50" fillId="2" borderId="1" xfId="0" applyNumberFormat="1" applyFont="1" applyFill="1" applyBorder="1" applyAlignment="1">
      <alignment horizontal="left" vertical="center" wrapText="1"/>
    </xf>
    <xf numFmtId="164" fontId="50" fillId="2" borderId="7" xfId="0" applyNumberFormat="1" applyFont="1" applyFill="1" applyBorder="1" applyAlignment="1">
      <alignment horizontal="center" vertical="center"/>
    </xf>
    <xf numFmtId="0" fontId="48" fillId="2" borderId="1" xfId="0" applyNumberFormat="1" applyFont="1" applyFill="1" applyBorder="1" applyAlignment="1">
      <alignment horizontal="left" vertical="center" wrapText="1"/>
    </xf>
    <xf numFmtId="49" fontId="53" fillId="2" borderId="1" xfId="0" applyNumberFormat="1" applyFont="1" applyFill="1" applyBorder="1" applyAlignment="1">
      <alignment vertical="center" wrapText="1"/>
    </xf>
    <xf numFmtId="0" fontId="49" fillId="2" borderId="1" xfId="0" applyNumberFormat="1" applyFont="1" applyFill="1" applyBorder="1" applyAlignment="1">
      <alignment horizontal="left" vertical="center" wrapText="1"/>
    </xf>
    <xf numFmtId="164" fontId="50"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164" fontId="53" fillId="0" borderId="1" xfId="0" applyNumberFormat="1" applyFont="1" applyFill="1" applyBorder="1" applyAlignment="1">
      <alignment horizontal="center" vertical="center"/>
    </xf>
    <xf numFmtId="0" fontId="48" fillId="0" borderId="8" xfId="0" applyFont="1" applyFill="1" applyBorder="1" applyAlignment="1">
      <alignment horizontal="left" vertical="center" wrapText="1"/>
    </xf>
    <xf numFmtId="49" fontId="53" fillId="2" borderId="7" xfId="0" applyNumberFormat="1" applyFont="1" applyFill="1" applyBorder="1" applyAlignment="1">
      <alignment vertical="center" wrapText="1"/>
    </xf>
    <xf numFmtId="49" fontId="53" fillId="0" borderId="1" xfId="0" applyNumberFormat="1" applyFont="1" applyFill="1" applyBorder="1" applyAlignment="1">
      <alignment horizontal="center" vertical="center"/>
    </xf>
    <xf numFmtId="0" fontId="49" fillId="3" borderId="1" xfId="0" applyFont="1" applyFill="1" applyBorder="1" applyAlignment="1">
      <alignment horizontal="left" vertical="center" wrapText="1"/>
    </xf>
    <xf numFmtId="49" fontId="50" fillId="3" borderId="1" xfId="0" applyNumberFormat="1" applyFont="1" applyFill="1" applyBorder="1" applyAlignment="1">
      <alignment horizontal="center" vertical="center"/>
    </xf>
    <xf numFmtId="164" fontId="50" fillId="3"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3" fontId="49" fillId="3" borderId="1" xfId="0" applyNumberFormat="1" applyFont="1" applyFill="1" applyBorder="1" applyAlignment="1">
      <alignment horizontal="center" vertical="center"/>
    </xf>
    <xf numFmtId="0" fontId="53" fillId="2" borderId="1" xfId="0" applyFont="1" applyFill="1" applyBorder="1" applyAlignment="1">
      <alignment vertical="center" wrapText="1"/>
    </xf>
    <xf numFmtId="169" fontId="50" fillId="2" borderId="1" xfId="0" applyNumberFormat="1" applyFont="1" applyFill="1" applyBorder="1" applyAlignment="1">
      <alignment horizontal="center" vertical="center" wrapText="1"/>
    </xf>
    <xf numFmtId="169" fontId="49" fillId="2" borderId="1" xfId="0" applyNumberFormat="1" applyFont="1" applyFill="1" applyBorder="1" applyAlignment="1">
      <alignment horizontal="center" vertical="center" wrapText="1"/>
    </xf>
    <xf numFmtId="0" fontId="48" fillId="0" borderId="10" xfId="0" applyFont="1" applyFill="1" applyBorder="1" applyAlignment="1">
      <alignment horizontal="left" vertical="top" wrapText="1"/>
    </xf>
    <xf numFmtId="0" fontId="48" fillId="0" borderId="4" xfId="0" applyFont="1" applyFill="1" applyBorder="1" applyAlignment="1">
      <alignment horizontal="left" vertical="top" wrapText="1"/>
    </xf>
    <xf numFmtId="0" fontId="60" fillId="2" borderId="6" xfId="0" applyFont="1" applyFill="1" applyBorder="1" applyAlignment="1">
      <alignment horizontal="left" vertical="center" wrapText="1"/>
    </xf>
    <xf numFmtId="0" fontId="54" fillId="2" borderId="1" xfId="0" applyFont="1" applyFill="1" applyBorder="1" applyAlignment="1">
      <alignment horizontal="left" vertical="center" wrapText="1"/>
    </xf>
    <xf numFmtId="49" fontId="54" fillId="2" borderId="1"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xf>
    <xf numFmtId="49" fontId="54" fillId="0" borderId="1" xfId="0" applyNumberFormat="1" applyFont="1" applyFill="1" applyBorder="1" applyAlignment="1">
      <alignment horizontal="left" vertical="top" wrapText="1"/>
    </xf>
    <xf numFmtId="49" fontId="63" fillId="0" borderId="1" xfId="0" applyNumberFormat="1" applyFont="1" applyFill="1" applyBorder="1" applyAlignment="1">
      <alignment horizontal="center" vertical="top"/>
    </xf>
    <xf numFmtId="49" fontId="62" fillId="0" borderId="1" xfId="0" applyNumberFormat="1" applyFont="1" applyFill="1" applyBorder="1" applyAlignment="1">
      <alignment horizontal="left" vertical="top" wrapText="1"/>
    </xf>
    <xf numFmtId="49" fontId="60" fillId="0" borderId="1" xfId="0" applyNumberFormat="1" applyFont="1" applyFill="1" applyBorder="1" applyAlignment="1">
      <alignment horizontal="center" vertical="top"/>
    </xf>
    <xf numFmtId="0" fontId="63" fillId="0" borderId="1" xfId="0" applyFont="1" applyFill="1" applyBorder="1" applyAlignment="1">
      <alignment horizontal="left" vertical="top" wrapText="1"/>
    </xf>
    <xf numFmtId="0" fontId="60" fillId="0" borderId="1" xfId="0" applyFont="1" applyFill="1" applyBorder="1" applyAlignment="1">
      <alignment horizontal="left" vertical="top" wrapText="1"/>
    </xf>
    <xf numFmtId="0" fontId="66" fillId="0" borderId="1" xfId="0" applyFont="1" applyBorder="1" applyAlignment="1">
      <alignment horizontal="left" vertical="top" wrapText="1"/>
    </xf>
    <xf numFmtId="49" fontId="63" fillId="0" borderId="1" xfId="0" applyNumberFormat="1" applyFont="1" applyBorder="1" applyAlignment="1">
      <alignment horizontal="center" vertical="top" wrapText="1"/>
    </xf>
    <xf numFmtId="0" fontId="59" fillId="0" borderId="1" xfId="0" applyFont="1" applyBorder="1" applyAlignment="1">
      <alignment horizontal="left" vertical="top" wrapText="1"/>
    </xf>
    <xf numFmtId="49" fontId="60" fillId="0" borderId="1" xfId="0" applyNumberFormat="1" applyFont="1" applyBorder="1" applyAlignment="1">
      <alignment horizontal="center" vertical="top" wrapText="1"/>
    </xf>
    <xf numFmtId="0" fontId="60" fillId="0" borderId="1" xfId="0" applyFont="1" applyBorder="1" applyAlignment="1">
      <alignment horizontal="left" vertical="top" wrapText="1"/>
    </xf>
    <xf numFmtId="0" fontId="63" fillId="0" borderId="1" xfId="0" applyFont="1" applyBorder="1" applyAlignment="1">
      <alignment horizontal="left" vertical="top" wrapText="1"/>
    </xf>
    <xf numFmtId="49" fontId="60" fillId="0" borderId="5" xfId="0" applyNumberFormat="1" applyFont="1" applyBorder="1" applyAlignment="1">
      <alignment horizontal="center" vertical="top" wrapText="1"/>
    </xf>
    <xf numFmtId="49" fontId="66" fillId="0" borderId="1" xfId="0" applyNumberFormat="1" applyFont="1" applyBorder="1" applyAlignment="1">
      <alignment horizontal="center" vertical="top" wrapText="1"/>
    </xf>
    <xf numFmtId="49" fontId="59" fillId="0" borderId="1" xfId="0" applyNumberFormat="1" applyFont="1" applyBorder="1" applyAlignment="1">
      <alignment horizontal="center" vertical="top" wrapText="1"/>
    </xf>
    <xf numFmtId="0" fontId="67" fillId="0" borderId="1" xfId="0" applyFont="1" applyBorder="1" applyAlignment="1">
      <alignment horizontal="left" vertical="top" wrapText="1"/>
    </xf>
    <xf numFmtId="49" fontId="59" fillId="0" borderId="5" xfId="0" applyNumberFormat="1" applyFont="1" applyBorder="1" applyAlignment="1">
      <alignment horizontal="center" vertical="top" wrapText="1"/>
    </xf>
    <xf numFmtId="0" fontId="48" fillId="3" borderId="8" xfId="0" applyFont="1" applyFill="1" applyBorder="1" applyAlignment="1">
      <alignment horizontal="center" vertical="center"/>
    </xf>
    <xf numFmtId="0" fontId="49" fillId="0" borderId="8" xfId="0" applyFont="1" applyFill="1" applyBorder="1" applyAlignment="1">
      <alignment horizontal="center" vertical="center"/>
    </xf>
    <xf numFmtId="0" fontId="50" fillId="0" borderId="1" xfId="0" applyFont="1" applyFill="1" applyBorder="1" applyAlignment="1">
      <alignment horizontal="left" vertical="center" wrapText="1"/>
    </xf>
    <xf numFmtId="164" fontId="50" fillId="0" borderId="1" xfId="0" applyNumberFormat="1" applyFont="1" applyFill="1" applyBorder="1" applyAlignment="1">
      <alignment horizontal="center" vertical="center" wrapText="1"/>
    </xf>
    <xf numFmtId="0" fontId="53" fillId="0" borderId="1" xfId="0" applyFont="1" applyFill="1" applyBorder="1" applyAlignment="1">
      <alignment horizontal="left" vertical="center" wrapText="1"/>
    </xf>
    <xf numFmtId="164" fontId="53" fillId="0" borderId="1" xfId="0" applyNumberFormat="1" applyFont="1" applyFill="1" applyBorder="1" applyAlignment="1">
      <alignment horizontal="center" vertical="center" wrapText="1"/>
    </xf>
    <xf numFmtId="164" fontId="53" fillId="0" borderId="22" xfId="0" applyNumberFormat="1" applyFont="1" applyFill="1" applyBorder="1" applyAlignment="1">
      <alignment horizontal="center" vertical="center" wrapText="1"/>
    </xf>
    <xf numFmtId="164" fontId="53" fillId="0" borderId="0" xfId="0" applyNumberFormat="1" applyFont="1" applyFill="1" applyBorder="1" applyAlignment="1">
      <alignment horizontal="center" vertical="center" wrapText="1"/>
    </xf>
    <xf numFmtId="168" fontId="50" fillId="0" borderId="1" xfId="0" applyNumberFormat="1" applyFont="1" applyFill="1" applyBorder="1" applyAlignment="1">
      <alignment horizontal="left" vertical="center" wrapText="1"/>
    </xf>
    <xf numFmtId="168" fontId="53" fillId="0" borderId="1" xfId="0" applyNumberFormat="1" applyFont="1" applyFill="1" applyBorder="1" applyAlignment="1">
      <alignment horizontal="left" vertical="center" wrapText="1"/>
    </xf>
    <xf numFmtId="164" fontId="53"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wrapText="1"/>
    </xf>
    <xf numFmtId="49" fontId="50" fillId="0" borderId="1" xfId="0" applyNumberFormat="1" applyFont="1" applyFill="1" applyBorder="1" applyAlignment="1">
      <alignment horizontal="center" vertical="center" wrapText="1"/>
    </xf>
    <xf numFmtId="164" fontId="53" fillId="0" borderId="26" xfId="0" applyNumberFormat="1" applyFont="1" applyFill="1" applyBorder="1" applyAlignment="1">
      <alignment horizontal="center" vertical="center" wrapText="1"/>
    </xf>
    <xf numFmtId="0" fontId="57" fillId="0" borderId="22" xfId="0" applyFont="1" applyFill="1" applyBorder="1" applyAlignment="1">
      <alignment horizontal="left" vertical="center" wrapText="1"/>
    </xf>
    <xf numFmtId="49" fontId="57" fillId="0" borderId="22" xfId="0" applyNumberFormat="1" applyFont="1" applyFill="1" applyBorder="1" applyAlignment="1">
      <alignment horizontal="center"/>
    </xf>
    <xf numFmtId="164" fontId="48" fillId="0" borderId="5" xfId="0" applyNumberFormat="1" applyFont="1" applyFill="1" applyBorder="1" applyAlignment="1">
      <alignment horizontal="center" vertical="center"/>
    </xf>
    <xf numFmtId="164" fontId="50" fillId="0" borderId="1" xfId="0" applyNumberFormat="1" applyFont="1" applyFill="1" applyBorder="1" applyAlignment="1">
      <alignment horizontal="left" vertical="center" wrapText="1"/>
    </xf>
    <xf numFmtId="0" fontId="53" fillId="0" borderId="1" xfId="0" applyFont="1" applyBorder="1" applyAlignment="1">
      <alignment horizontal="left" vertical="center" wrapText="1"/>
    </xf>
    <xf numFmtId="49" fontId="50" fillId="0" borderId="1" xfId="0" applyNumberFormat="1" applyFont="1" applyBorder="1" applyAlignment="1">
      <alignment horizontal="center" vertical="center"/>
    </xf>
    <xf numFmtId="49" fontId="53" fillId="0" borderId="1" xfId="0" applyNumberFormat="1" applyFont="1" applyBorder="1" applyAlignment="1">
      <alignment horizontal="center" vertical="center"/>
    </xf>
    <xf numFmtId="0" fontId="50" fillId="0" borderId="1" xfId="0" applyFont="1" applyBorder="1" applyAlignment="1">
      <alignment horizontal="left" vertical="center" wrapText="1"/>
    </xf>
    <xf numFmtId="164" fontId="50" fillId="0" borderId="1" xfId="0" applyNumberFormat="1" applyFont="1" applyBorder="1" applyAlignment="1">
      <alignment horizontal="left" vertical="center" wrapText="1"/>
    </xf>
    <xf numFmtId="0" fontId="53" fillId="0" borderId="5" xfId="0" applyFont="1" applyBorder="1" applyAlignment="1">
      <alignment horizontal="left" vertical="center" wrapText="1"/>
    </xf>
    <xf numFmtId="164" fontId="53" fillId="0" borderId="5" xfId="0" applyNumberFormat="1" applyFont="1" applyFill="1" applyBorder="1" applyAlignment="1">
      <alignment horizontal="center" vertical="center" wrapText="1"/>
    </xf>
    <xf numFmtId="164" fontId="53" fillId="0" borderId="1" xfId="0" applyNumberFormat="1" applyFont="1" applyBorder="1" applyAlignment="1">
      <alignment horizontal="left" vertical="center" wrapText="1"/>
    </xf>
    <xf numFmtId="168" fontId="50" fillId="0" borderId="1" xfId="0" applyNumberFormat="1" applyFont="1" applyBorder="1" applyAlignment="1">
      <alignment horizontal="left" vertical="center" wrapText="1"/>
    </xf>
    <xf numFmtId="49" fontId="49" fillId="47" borderId="1" xfId="0" applyNumberFormat="1" applyFont="1" applyFill="1" applyBorder="1" applyAlignment="1">
      <alignment horizontal="center" vertical="center"/>
    </xf>
    <xf numFmtId="0" fontId="48" fillId="2" borderId="0" xfId="0" applyFont="1" applyFill="1" applyAlignment="1">
      <alignment horizontal="center" vertical="center" wrapText="1"/>
    </xf>
    <xf numFmtId="0" fontId="48" fillId="2" borderId="0" xfId="0" applyFont="1" applyFill="1" applyAlignment="1">
      <alignment horizontal="left" vertical="center" wrapText="1"/>
    </xf>
    <xf numFmtId="49" fontId="48" fillId="2" borderId="0" xfId="0" applyNumberFormat="1" applyFont="1" applyFill="1" applyAlignment="1">
      <alignment horizontal="center" vertical="center"/>
    </xf>
    <xf numFmtId="164" fontId="49" fillId="2" borderId="0" xfId="0" applyNumberFormat="1" applyFont="1" applyFill="1" applyAlignment="1">
      <alignment horizontal="center" vertical="center"/>
    </xf>
    <xf numFmtId="0" fontId="48" fillId="2" borderId="0" xfId="0" applyFont="1" applyFill="1" applyBorder="1" applyAlignment="1">
      <alignment horizontal="left" vertical="center" wrapText="1"/>
    </xf>
    <xf numFmtId="0" fontId="48" fillId="2" borderId="0" xfId="0" applyFont="1" applyFill="1" applyBorder="1" applyAlignment="1">
      <alignment horizontal="left" vertical="center"/>
    </xf>
    <xf numFmtId="0" fontId="49" fillId="3" borderId="1" xfId="0" applyFont="1" applyFill="1" applyBorder="1" applyAlignment="1">
      <alignment horizontal="center" vertical="top"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48" fillId="2" borderId="7" xfId="0" applyFont="1" applyFill="1" applyBorder="1" applyAlignment="1">
      <alignment horizontal="center" vertical="center"/>
    </xf>
    <xf numFmtId="0" fontId="49" fillId="2" borderId="6" xfId="0" applyFont="1" applyFill="1" applyBorder="1" applyAlignment="1">
      <alignment horizontal="center" vertical="center"/>
    </xf>
    <xf numFmtId="49" fontId="53" fillId="2" borderId="1" xfId="0" applyNumberFormat="1" applyFont="1" applyFill="1" applyBorder="1" applyAlignment="1">
      <alignment horizontal="center" vertical="center" wrapText="1"/>
    </xf>
    <xf numFmtId="0" fontId="50" fillId="2" borderId="6" xfId="0" applyFont="1" applyFill="1" applyBorder="1" applyAlignment="1">
      <alignment horizontal="center" vertical="center" wrapText="1"/>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53" fillId="2" borderId="1" xfId="0" applyFont="1" applyFill="1" applyBorder="1" applyAlignment="1">
      <alignment horizontal="center" vertical="center" wrapText="1"/>
    </xf>
    <xf numFmtId="0" fontId="49" fillId="2" borderId="5" xfId="0" applyFont="1" applyFill="1" applyBorder="1" applyAlignment="1">
      <alignment horizontal="center" vertical="center"/>
    </xf>
    <xf numFmtId="0" fontId="49" fillId="2" borderId="7" xfId="0" applyFont="1" applyFill="1" applyBorder="1" applyAlignment="1">
      <alignment horizontal="center" vertical="center"/>
    </xf>
    <xf numFmtId="0" fontId="48" fillId="0" borderId="0" xfId="0" applyFont="1" applyFill="1" applyBorder="1" applyAlignment="1">
      <alignment horizontal="center" vertical="center"/>
    </xf>
    <xf numFmtId="0" fontId="60"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xf>
    <xf numFmtId="0" fontId="60" fillId="2" borderId="1" xfId="0" applyFont="1" applyFill="1" applyBorder="1" applyAlignment="1">
      <alignment horizontal="center" vertical="center" wrapText="1"/>
    </xf>
    <xf numFmtId="0" fontId="60" fillId="2" borderId="1" xfId="0" applyFont="1" applyFill="1" applyBorder="1" applyAlignment="1">
      <alignment horizontal="center" vertical="center"/>
    </xf>
    <xf numFmtId="49" fontId="48" fillId="2" borderId="5" xfId="0" applyNumberFormat="1"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49" fontId="48" fillId="2" borderId="1" xfId="0" applyNumberFormat="1" applyFont="1" applyFill="1" applyBorder="1" applyAlignment="1">
      <alignment horizontal="center" vertical="center"/>
    </xf>
    <xf numFmtId="49" fontId="50" fillId="2" borderId="5" xfId="0" applyNumberFormat="1" applyFont="1" applyFill="1" applyBorder="1" applyAlignment="1">
      <alignment horizontal="center" vertical="center" wrapText="1"/>
    </xf>
    <xf numFmtId="164" fontId="12" fillId="3"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49" fontId="49" fillId="2" borderId="5"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xf>
    <xf numFmtId="49" fontId="48" fillId="2" borderId="7" xfId="0" applyNumberFormat="1" applyFont="1" applyFill="1" applyBorder="1" applyAlignment="1">
      <alignment horizontal="center" vertical="center"/>
    </xf>
    <xf numFmtId="0" fontId="50" fillId="2" borderId="0" xfId="0" applyFont="1" applyFill="1" applyBorder="1" applyAlignment="1">
      <alignment horizontal="center" vertical="center"/>
    </xf>
    <xf numFmtId="0" fontId="48" fillId="2" borderId="1" xfId="0" applyFont="1" applyFill="1" applyBorder="1" applyAlignment="1">
      <alignment horizontal="center" vertical="center"/>
    </xf>
    <xf numFmtId="0" fontId="48" fillId="0" borderId="6" xfId="0" applyFont="1" applyFill="1" applyBorder="1" applyAlignment="1">
      <alignment horizontal="center" vertical="center"/>
    </xf>
    <xf numFmtId="164" fontId="12" fillId="3" borderId="0" xfId="0" applyNumberFormat="1" applyFont="1" applyFill="1" applyAlignment="1">
      <alignment horizontal="center" vertical="center"/>
    </xf>
    <xf numFmtId="0" fontId="12" fillId="3" borderId="0" xfId="0" applyFont="1" applyFill="1" applyAlignment="1">
      <alignment horizontal="center" vertical="center"/>
    </xf>
    <xf numFmtId="0" fontId="53" fillId="0" borderId="0" xfId="0" applyFont="1" applyFill="1" applyAlignment="1">
      <alignment vertical="center" wrapText="1"/>
    </xf>
    <xf numFmtId="164" fontId="53" fillId="3" borderId="1" xfId="0" applyNumberFormat="1" applyFont="1" applyFill="1" applyBorder="1" applyAlignment="1">
      <alignment horizontal="center" vertical="center" wrapText="1"/>
    </xf>
    <xf numFmtId="49" fontId="53" fillId="3" borderId="1" xfId="0" applyNumberFormat="1" applyFont="1" applyFill="1" applyBorder="1" applyAlignment="1">
      <alignment horizontal="center" vertical="center"/>
    </xf>
    <xf numFmtId="164" fontId="53" fillId="0" borderId="28" xfId="0" applyNumberFormat="1" applyFont="1" applyFill="1" applyBorder="1" applyAlignment="1">
      <alignment horizontal="center" vertical="center" wrapText="1"/>
    </xf>
    <xf numFmtId="164" fontId="48" fillId="0" borderId="7" xfId="0" applyNumberFormat="1" applyFont="1" applyFill="1" applyBorder="1" applyAlignment="1">
      <alignment horizontal="center" vertical="center"/>
    </xf>
    <xf numFmtId="164" fontId="53" fillId="0" borderId="7" xfId="0" applyNumberFormat="1" applyFont="1" applyFill="1" applyBorder="1" applyAlignment="1">
      <alignment horizontal="center" vertical="center" wrapText="1"/>
    </xf>
    <xf numFmtId="164" fontId="53" fillId="0" borderId="29" xfId="0" applyNumberFormat="1" applyFont="1" applyFill="1" applyBorder="1" applyAlignment="1">
      <alignment horizontal="center" vertical="center" wrapText="1"/>
    </xf>
    <xf numFmtId="168" fontId="70" fillId="0" borderId="1" xfId="0" applyNumberFormat="1" applyFont="1" applyFill="1" applyBorder="1" applyAlignment="1">
      <alignment horizontal="left" vertical="center" wrapText="1"/>
    </xf>
    <xf numFmtId="168" fontId="69" fillId="0" borderId="1" xfId="0" applyNumberFormat="1" applyFont="1" applyFill="1" applyBorder="1" applyAlignment="1">
      <alignment horizontal="left" vertical="center" wrapText="1"/>
    </xf>
    <xf numFmtId="0" fontId="53" fillId="0" borderId="1" xfId="0" applyNumberFormat="1" applyFont="1" applyFill="1" applyBorder="1" applyAlignment="1">
      <alignment horizontal="left" vertical="center" wrapText="1"/>
    </xf>
    <xf numFmtId="0" fontId="68" fillId="0" borderId="1" xfId="0" applyFont="1" applyFill="1" applyBorder="1" applyAlignment="1">
      <alignment vertical="center" wrapText="1"/>
    </xf>
    <xf numFmtId="0" fontId="58" fillId="0" borderId="1" xfId="0" applyFont="1" applyFill="1" applyBorder="1" applyAlignment="1">
      <alignment vertical="center" wrapText="1"/>
    </xf>
    <xf numFmtId="164" fontId="71" fillId="2" borderId="0" xfId="0" applyNumberFormat="1" applyFont="1" applyFill="1" applyAlignment="1">
      <alignment horizontal="center" vertical="center"/>
    </xf>
    <xf numFmtId="164" fontId="72" fillId="2" borderId="0" xfId="0" applyNumberFormat="1" applyFont="1" applyFill="1" applyAlignment="1">
      <alignment horizontal="center" vertical="center"/>
    </xf>
    <xf numFmtId="164" fontId="68" fillId="0" borderId="1" xfId="0" applyNumberFormat="1" applyFont="1" applyFill="1" applyBorder="1" applyAlignment="1">
      <alignment horizontal="center" vertical="top" wrapText="1"/>
    </xf>
    <xf numFmtId="49" fontId="53" fillId="0" borderId="1" xfId="0" applyNumberFormat="1" applyFont="1" applyFill="1" applyBorder="1" applyAlignment="1">
      <alignment horizontal="center" vertical="center" wrapText="1"/>
    </xf>
    <xf numFmtId="164" fontId="57" fillId="0" borderId="1" xfId="0" applyNumberFormat="1" applyFont="1" applyFill="1" applyBorder="1" applyAlignment="1">
      <alignment horizontal="center" vertical="center"/>
    </xf>
    <xf numFmtId="164" fontId="53" fillId="0" borderId="0" xfId="0" applyNumberFormat="1" applyFont="1" applyFill="1" applyBorder="1" applyAlignment="1">
      <alignment horizontal="center" vertical="center"/>
    </xf>
    <xf numFmtId="164" fontId="53" fillId="0" borderId="30" xfId="0" applyNumberFormat="1" applyFont="1" applyFill="1" applyBorder="1" applyAlignment="1">
      <alignment horizontal="center" vertical="center" wrapText="1"/>
    </xf>
    <xf numFmtId="164" fontId="50" fillId="0" borderId="8" xfId="0" applyNumberFormat="1" applyFont="1" applyFill="1" applyBorder="1" applyAlignment="1">
      <alignment horizontal="center" vertical="center"/>
    </xf>
    <xf numFmtId="171" fontId="68" fillId="0" borderId="1" xfId="0" applyNumberFormat="1" applyFont="1" applyFill="1" applyBorder="1" applyAlignment="1">
      <alignment horizontal="center" vertical="center" wrapText="1"/>
    </xf>
    <xf numFmtId="164" fontId="52" fillId="0" borderId="1" xfId="0" applyNumberFormat="1" applyFont="1" applyFill="1" applyBorder="1" applyAlignment="1">
      <alignment horizontal="center" vertical="center"/>
    </xf>
    <xf numFmtId="164" fontId="68" fillId="0" borderId="1" xfId="0" applyNumberFormat="1" applyFont="1" applyFill="1" applyBorder="1" applyAlignment="1">
      <alignment horizontal="center" vertical="center" wrapText="1"/>
    </xf>
    <xf numFmtId="164" fontId="52" fillId="0" borderId="1" xfId="0" applyNumberFormat="1" applyFont="1" applyFill="1" applyBorder="1" applyAlignment="1">
      <alignment horizontal="center" vertical="center" wrapText="1"/>
    </xf>
    <xf numFmtId="164" fontId="53" fillId="0" borderId="8" xfId="0" applyNumberFormat="1" applyFont="1" applyFill="1" applyBorder="1" applyAlignment="1">
      <alignment horizontal="center" vertical="center"/>
    </xf>
    <xf numFmtId="164" fontId="69" fillId="0" borderId="1" xfId="0" applyNumberFormat="1" applyFont="1" applyFill="1" applyBorder="1" applyAlignment="1">
      <alignment horizontal="center" vertical="center"/>
    </xf>
    <xf numFmtId="164" fontId="69"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wrapText="1"/>
    </xf>
    <xf numFmtId="49" fontId="73" fillId="0" borderId="1" xfId="0" applyNumberFormat="1" applyFont="1" applyFill="1" applyBorder="1" applyAlignment="1">
      <alignment horizontal="center" vertical="center"/>
    </xf>
    <xf numFmtId="164" fontId="71" fillId="0" borderId="1" xfId="0" applyNumberFormat="1" applyFont="1" applyFill="1" applyBorder="1" applyAlignment="1">
      <alignment horizontal="center" vertical="center"/>
    </xf>
    <xf numFmtId="164" fontId="73" fillId="0" borderId="1" xfId="0" applyNumberFormat="1" applyFont="1" applyFill="1" applyBorder="1" applyAlignment="1">
      <alignment horizontal="center" vertical="center" wrapText="1"/>
    </xf>
    <xf numFmtId="164" fontId="74" fillId="0" borderId="1" xfId="0" applyNumberFormat="1" applyFont="1" applyFill="1" applyBorder="1" applyAlignment="1">
      <alignment horizontal="center" vertical="center"/>
    </xf>
    <xf numFmtId="164" fontId="75" fillId="0" borderId="1" xfId="0" applyNumberFormat="1" applyFont="1" applyFill="1" applyBorder="1" applyAlignment="1">
      <alignment horizontal="center" vertical="center"/>
    </xf>
    <xf numFmtId="0" fontId="71" fillId="2" borderId="1" xfId="0" applyFont="1" applyFill="1" applyBorder="1" applyAlignment="1">
      <alignment horizontal="center" vertical="center"/>
    </xf>
    <xf numFmtId="4" fontId="71" fillId="2" borderId="0" xfId="0" applyNumberFormat="1" applyFont="1" applyFill="1" applyAlignment="1">
      <alignment horizontal="center" vertical="center"/>
    </xf>
    <xf numFmtId="0" fontId="74" fillId="0" borderId="1" xfId="0" applyFont="1" applyFill="1" applyBorder="1" applyAlignment="1">
      <alignment horizontal="left" vertical="center" wrapText="1"/>
    </xf>
    <xf numFmtId="49" fontId="74" fillId="0" borderId="1" xfId="0" applyNumberFormat="1" applyFont="1" applyFill="1" applyBorder="1" applyAlignment="1">
      <alignment horizontal="center" vertical="center"/>
    </xf>
    <xf numFmtId="164" fontId="74" fillId="0" borderId="1" xfId="0" applyNumberFormat="1" applyFont="1" applyFill="1" applyBorder="1" applyAlignment="1">
      <alignment horizontal="center" vertical="center" wrapText="1"/>
    </xf>
    <xf numFmtId="0" fontId="76" fillId="0" borderId="1" xfId="0" applyFont="1" applyBorder="1" applyAlignment="1">
      <alignment vertical="center" wrapText="1"/>
    </xf>
    <xf numFmtId="164" fontId="73" fillId="0" borderId="28" xfId="0" applyNumberFormat="1" applyFont="1" applyFill="1" applyBorder="1" applyAlignment="1">
      <alignment horizontal="center" vertical="center" wrapText="1"/>
    </xf>
    <xf numFmtId="168" fontId="74" fillId="0" borderId="1" xfId="0" applyNumberFormat="1" applyFont="1" applyFill="1" applyBorder="1" applyAlignment="1">
      <alignment horizontal="left" vertical="center" wrapText="1"/>
    </xf>
    <xf numFmtId="168" fontId="73" fillId="0" borderId="1" xfId="0" applyNumberFormat="1" applyFont="1" applyFill="1" applyBorder="1" applyAlignment="1">
      <alignment horizontal="left" vertical="center" wrapText="1"/>
    </xf>
    <xf numFmtId="164" fontId="73" fillId="0" borderId="22" xfId="0" applyNumberFormat="1" applyFont="1" applyFill="1" applyBorder="1" applyAlignment="1">
      <alignment horizontal="center" vertical="center" wrapText="1"/>
    </xf>
    <xf numFmtId="164" fontId="73" fillId="0" borderId="0" xfId="0" applyNumberFormat="1" applyFont="1" applyFill="1" applyBorder="1" applyAlignment="1">
      <alignment horizontal="center" vertical="center" wrapText="1"/>
    </xf>
    <xf numFmtId="49" fontId="71" fillId="0" borderId="1" xfId="0" applyNumberFormat="1" applyFont="1" applyFill="1" applyBorder="1" applyAlignment="1">
      <alignment horizontal="center" vertical="center"/>
    </xf>
    <xf numFmtId="0" fontId="71" fillId="0" borderId="0" xfId="0" applyFont="1" applyFill="1" applyBorder="1" applyAlignment="1">
      <alignment horizontal="center" vertical="center"/>
    </xf>
    <xf numFmtId="168" fontId="74" fillId="0" borderId="1" xfId="0" applyNumberFormat="1" applyFont="1" applyFill="1" applyBorder="1" applyAlignment="1">
      <alignment horizontal="center" vertical="center"/>
    </xf>
    <xf numFmtId="168" fontId="73" fillId="0" borderId="1" xfId="0" applyNumberFormat="1" applyFont="1" applyFill="1" applyBorder="1" applyAlignment="1">
      <alignment horizontal="center" vertical="center"/>
    </xf>
    <xf numFmtId="0" fontId="71" fillId="2" borderId="6" xfId="0" applyFont="1" applyFill="1" applyBorder="1" applyAlignment="1">
      <alignment horizontal="center" vertical="center"/>
    </xf>
    <xf numFmtId="0" fontId="75" fillId="0" borderId="1" xfId="0" applyFont="1" applyFill="1" applyBorder="1" applyAlignment="1">
      <alignment horizontal="left" vertical="center" wrapText="1"/>
    </xf>
    <xf numFmtId="49" fontId="71" fillId="3" borderId="1" xfId="0" applyNumberFormat="1" applyFont="1" applyFill="1" applyBorder="1" applyAlignment="1">
      <alignment horizontal="center" vertical="center"/>
    </xf>
    <xf numFmtId="164" fontId="75" fillId="3" borderId="1" xfId="0" applyNumberFormat="1" applyFont="1" applyFill="1" applyBorder="1" applyAlignment="1">
      <alignment horizontal="center" vertical="center"/>
    </xf>
    <xf numFmtId="0" fontId="74" fillId="0" borderId="1" xfId="0" applyFont="1" applyBorder="1" applyAlignment="1">
      <alignment horizontal="left" vertical="center" wrapText="1"/>
    </xf>
    <xf numFmtId="49" fontId="75" fillId="0" borderId="1" xfId="0" applyNumberFormat="1" applyFont="1" applyFill="1" applyBorder="1" applyAlignment="1">
      <alignment horizontal="center" vertical="center"/>
    </xf>
    <xf numFmtId="0" fontId="73" fillId="0" borderId="1" xfId="0" applyFont="1" applyBorder="1" applyAlignment="1">
      <alignment horizontal="left" vertical="center" wrapText="1"/>
    </xf>
    <xf numFmtId="171" fontId="77" fillId="0"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xf>
    <xf numFmtId="164" fontId="50" fillId="0" borderId="1"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9" fillId="2" borderId="6" xfId="0" applyFont="1" applyFill="1" applyBorder="1" applyAlignment="1">
      <alignment horizontal="center" vertical="center"/>
    </xf>
    <xf numFmtId="0" fontId="48" fillId="2" borderId="1" xfId="0" applyFont="1" applyFill="1" applyBorder="1" applyAlignment="1">
      <alignment horizontal="center" vertical="center"/>
    </xf>
    <xf numFmtId="49" fontId="53" fillId="2" borderId="6"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164" fontId="12" fillId="2" borderId="0" xfId="0" applyNumberFormat="1" applyFont="1" applyFill="1" applyBorder="1" applyAlignment="1">
      <alignment horizontal="center" vertical="center"/>
    </xf>
    <xf numFmtId="0" fontId="49" fillId="2" borderId="6" xfId="0" applyFont="1" applyFill="1" applyBorder="1" applyAlignment="1">
      <alignment horizontal="center" vertical="center"/>
    </xf>
    <xf numFmtId="49" fontId="48" fillId="2" borderId="1" xfId="0" applyNumberFormat="1" applyFont="1" applyFill="1" applyBorder="1" applyAlignment="1">
      <alignment horizontal="center" vertical="center"/>
    </xf>
    <xf numFmtId="0" fontId="49" fillId="2" borderId="7" xfId="0" applyFont="1" applyFill="1" applyBorder="1" applyAlignment="1">
      <alignment horizontal="center" vertical="center"/>
    </xf>
    <xf numFmtId="164" fontId="9" fillId="2" borderId="1" xfId="0" applyNumberFormat="1" applyFont="1" applyFill="1" applyBorder="1" applyAlignment="1">
      <alignment horizontal="center" vertical="center"/>
    </xf>
    <xf numFmtId="0" fontId="48" fillId="2" borderId="1" xfId="0" applyFont="1" applyFill="1" applyBorder="1" applyAlignment="1">
      <alignment wrapText="1"/>
    </xf>
    <xf numFmtId="0" fontId="56" fillId="2" borderId="1" xfId="0" applyFont="1" applyFill="1" applyBorder="1" applyAlignment="1">
      <alignment horizontal="center" vertical="center" wrapText="1"/>
    </xf>
    <xf numFmtId="164" fontId="48" fillId="2" borderId="0" xfId="0" applyNumberFormat="1" applyFont="1" applyFill="1" applyBorder="1" applyAlignment="1">
      <alignment horizontal="center" vertical="center"/>
    </xf>
    <xf numFmtId="169" fontId="49" fillId="0" borderId="1" xfId="0" applyNumberFormat="1" applyFont="1" applyFill="1" applyBorder="1" applyAlignment="1">
      <alignment horizontal="center" vertical="center"/>
    </xf>
    <xf numFmtId="164" fontId="79" fillId="2" borderId="1" xfId="0" applyNumberFormat="1" applyFont="1" applyFill="1" applyBorder="1" applyAlignment="1">
      <alignment horizontal="center" vertical="center" wrapText="1"/>
    </xf>
    <xf numFmtId="164" fontId="80" fillId="2" borderId="1" xfId="0" applyNumberFormat="1" applyFont="1" applyFill="1" applyBorder="1" applyAlignment="1">
      <alignment horizontal="center" vertical="center" wrapText="1"/>
    </xf>
    <xf numFmtId="164" fontId="62" fillId="2" borderId="1" xfId="0" applyNumberFormat="1" applyFont="1" applyFill="1" applyBorder="1" applyAlignment="1">
      <alignment horizontal="center" vertical="center" wrapText="1"/>
    </xf>
    <xf numFmtId="164" fontId="78" fillId="2" borderId="1" xfId="0" applyNumberFormat="1" applyFont="1" applyFill="1" applyBorder="1" applyAlignment="1">
      <alignment horizontal="center"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58" fillId="0" borderId="1" xfId="0" applyFont="1" applyBorder="1" applyAlignment="1">
      <alignment horizontal="left" vertical="center" wrapText="1"/>
    </xf>
    <xf numFmtId="0" fontId="59" fillId="0" borderId="1" xfId="0" applyFont="1" applyBorder="1" applyAlignment="1">
      <alignment horizontal="left" vertical="center" wrapText="1"/>
    </xf>
    <xf numFmtId="164" fontId="58" fillId="0" borderId="1" xfId="0" applyNumberFormat="1" applyFont="1" applyFill="1" applyBorder="1" applyAlignment="1">
      <alignment horizontal="center" vertical="center" wrapText="1"/>
    </xf>
    <xf numFmtId="164" fontId="59" fillId="0" borderId="1" xfId="0" applyNumberFormat="1" applyFont="1" applyFill="1" applyBorder="1" applyAlignment="1">
      <alignment horizontal="center" vertical="center" wrapText="1"/>
    </xf>
    <xf numFmtId="0" fontId="57" fillId="0" borderId="1" xfId="0" applyFont="1" applyBorder="1" applyAlignment="1">
      <alignment vertical="center" wrapText="1"/>
    </xf>
    <xf numFmtId="164" fontId="58" fillId="48" borderId="1" xfId="0" applyNumberFormat="1" applyFont="1" applyFill="1" applyBorder="1" applyAlignment="1">
      <alignment horizontal="center" vertical="center" wrapText="1"/>
    </xf>
    <xf numFmtId="164" fontId="59" fillId="48" borderId="1" xfId="0" applyNumberFormat="1" applyFont="1" applyFill="1" applyBorder="1" applyAlignment="1">
      <alignment horizontal="center" vertical="center" wrapText="1"/>
    </xf>
    <xf numFmtId="164" fontId="57" fillId="48" borderId="1" xfId="0" applyNumberFormat="1" applyFont="1" applyFill="1" applyBorder="1" applyAlignment="1">
      <alignment horizontal="center" vertical="center" wrapText="1"/>
    </xf>
    <xf numFmtId="164" fontId="62" fillId="2" borderId="1" xfId="0" applyNumberFormat="1" applyFont="1" applyFill="1" applyBorder="1" applyAlignment="1">
      <alignment horizontal="center" vertical="center"/>
    </xf>
    <xf numFmtId="49" fontId="62" fillId="0" borderId="1" xfId="0" applyNumberFormat="1" applyFont="1" applyFill="1" applyBorder="1" applyAlignment="1">
      <alignment horizontal="center" vertical="center"/>
    </xf>
    <xf numFmtId="49" fontId="58" fillId="0" borderId="1" xfId="0" applyNumberFormat="1" applyFont="1" applyBorder="1" applyAlignment="1">
      <alignment horizontal="center" vertical="center" wrapText="1"/>
    </xf>
    <xf numFmtId="0" fontId="59" fillId="0" borderId="5" xfId="0" applyFont="1" applyBorder="1" applyAlignment="1">
      <alignment vertical="center" wrapText="1"/>
    </xf>
    <xf numFmtId="164" fontId="66" fillId="2" borderId="1" xfId="0" applyNumberFormat="1" applyFont="1" applyFill="1" applyBorder="1" applyAlignment="1">
      <alignment horizontal="center" vertical="center" wrapText="1"/>
    </xf>
    <xf numFmtId="49" fontId="59" fillId="0" borderId="1" xfId="0" applyNumberFormat="1" applyFont="1" applyBorder="1" applyAlignment="1">
      <alignment horizontal="center" vertical="center" wrapText="1"/>
    </xf>
    <xf numFmtId="164" fontId="62" fillId="2" borderId="1" xfId="183" applyNumberFormat="1" applyFont="1" applyFill="1" applyBorder="1" applyAlignment="1">
      <alignment horizontal="center" vertical="center" wrapText="1"/>
    </xf>
    <xf numFmtId="164" fontId="60" fillId="0" borderId="1" xfId="0" applyNumberFormat="1" applyFont="1" applyBorder="1" applyAlignment="1">
      <alignment horizontal="center" vertical="center"/>
    </xf>
    <xf numFmtId="169" fontId="58" fillId="0" borderId="1" xfId="0" applyNumberFormat="1" applyFont="1" applyFill="1" applyBorder="1" applyAlignment="1">
      <alignment horizontal="center" vertical="center" wrapText="1"/>
    </xf>
    <xf numFmtId="169" fontId="48" fillId="0" borderId="1" xfId="0" applyNumberFormat="1" applyFont="1" applyFill="1" applyBorder="1" applyAlignment="1">
      <alignment horizontal="center" vertical="center"/>
    </xf>
    <xf numFmtId="169" fontId="57" fillId="0" borderId="1" xfId="0" applyNumberFormat="1" applyFont="1" applyFill="1" applyBorder="1" applyAlignment="1">
      <alignment horizontal="center" vertical="center" wrapText="1"/>
    </xf>
    <xf numFmtId="0" fontId="53" fillId="0" borderId="1" xfId="0" applyNumberFormat="1" applyFont="1" applyBorder="1" applyAlignment="1">
      <alignment horizontal="left" vertical="center" wrapText="1"/>
    </xf>
    <xf numFmtId="169" fontId="81" fillId="0" borderId="1" xfId="0" applyNumberFormat="1" applyFont="1" applyFill="1" applyBorder="1" applyAlignment="1">
      <alignment horizontal="center" vertical="center" wrapText="1"/>
    </xf>
    <xf numFmtId="169" fontId="68" fillId="0" borderId="1" xfId="0" applyNumberFormat="1" applyFont="1" applyFill="1" applyBorder="1" applyAlignment="1">
      <alignment horizontal="center" vertical="center" wrapText="1"/>
    </xf>
    <xf numFmtId="0" fontId="50" fillId="0" borderId="1" xfId="0" applyNumberFormat="1" applyFont="1" applyBorder="1" applyAlignment="1">
      <alignment horizontal="left" vertical="center" wrapText="1"/>
    </xf>
    <xf numFmtId="169" fontId="52" fillId="0" borderId="1" xfId="0" applyNumberFormat="1" applyFont="1" applyBorder="1" applyAlignment="1">
      <alignment horizontal="center" vertical="center" wrapText="1"/>
    </xf>
    <xf numFmtId="169" fontId="68" fillId="0" borderId="1" xfId="0" applyNumberFormat="1" applyFont="1" applyBorder="1" applyAlignment="1">
      <alignment horizontal="center" vertical="center" wrapText="1"/>
    </xf>
    <xf numFmtId="169" fontId="69" fillId="0" borderId="1" xfId="0" applyNumberFormat="1" applyFont="1" applyBorder="1" applyAlignment="1">
      <alignment horizontal="center" vertical="center" wrapText="1"/>
    </xf>
    <xf numFmtId="169" fontId="69" fillId="2" borderId="1" xfId="0" applyNumberFormat="1" applyFont="1" applyFill="1" applyBorder="1" applyAlignment="1">
      <alignment horizontal="center" vertical="center"/>
    </xf>
    <xf numFmtId="169" fontId="69" fillId="2" borderId="1" xfId="0" applyNumberFormat="1" applyFont="1" applyFill="1" applyBorder="1" applyAlignment="1">
      <alignment horizontal="center" vertical="center" wrapText="1"/>
    </xf>
    <xf numFmtId="169" fontId="81" fillId="0" borderId="1" xfId="0" applyNumberFormat="1" applyFont="1" applyBorder="1" applyAlignment="1">
      <alignment horizontal="center" vertical="center" wrapText="1"/>
    </xf>
    <xf numFmtId="169" fontId="70" fillId="2" borderId="1" xfId="0" applyNumberFormat="1" applyFont="1" applyFill="1" applyBorder="1" applyAlignment="1">
      <alignment horizontal="center" vertical="center"/>
    </xf>
    <xf numFmtId="0" fontId="52"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49" fontId="53" fillId="0" borderId="1" xfId="0" applyNumberFormat="1" applyFont="1" applyFill="1" applyBorder="1" applyAlignment="1">
      <alignment horizontal="left" vertical="center" wrapText="1"/>
    </xf>
    <xf numFmtId="169" fontId="56" fillId="0" borderId="1" xfId="0" applyNumberFormat="1" applyFont="1" applyFill="1" applyBorder="1" applyAlignment="1">
      <alignment horizontal="center" vertical="center"/>
    </xf>
    <xf numFmtId="169" fontId="55" fillId="0" borderId="1" xfId="0" applyNumberFormat="1" applyFont="1" applyFill="1" applyBorder="1" applyAlignment="1">
      <alignment horizontal="center" vertical="center"/>
    </xf>
    <xf numFmtId="169" fontId="81" fillId="2" borderId="1" xfId="0" applyNumberFormat="1" applyFont="1" applyFill="1" applyBorder="1" applyAlignment="1">
      <alignment horizontal="center" vertical="center" wrapText="1"/>
    </xf>
    <xf numFmtId="169" fontId="68" fillId="2" borderId="1" xfId="0" applyNumberFormat="1" applyFont="1" applyFill="1" applyBorder="1" applyAlignment="1">
      <alignment horizontal="center" vertical="center" wrapText="1"/>
    </xf>
    <xf numFmtId="169" fontId="70" fillId="0" borderId="1" xfId="0" applyNumberFormat="1" applyFont="1" applyBorder="1" applyAlignment="1">
      <alignment horizontal="center" vertical="center" wrapText="1"/>
    </xf>
    <xf numFmtId="169" fontId="48" fillId="0" borderId="1" xfId="0" applyNumberFormat="1" applyFont="1" applyBorder="1" applyAlignment="1">
      <alignment horizontal="center" vertical="center" wrapText="1"/>
    </xf>
    <xf numFmtId="164" fontId="50" fillId="0"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xf>
    <xf numFmtId="164" fontId="12"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49" fontId="48" fillId="2" borderId="1" xfId="0" applyNumberFormat="1"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1" xfId="0" applyFont="1" applyFill="1" applyBorder="1" applyAlignment="1">
      <alignment horizontal="center" vertical="center"/>
    </xf>
    <xf numFmtId="0" fontId="60" fillId="2" borderId="1" xfId="0" applyFont="1" applyFill="1" applyBorder="1" applyAlignment="1">
      <alignment horizontal="center" vertical="center" wrapText="1"/>
    </xf>
    <xf numFmtId="49" fontId="48" fillId="2" borderId="1" xfId="0" applyNumberFormat="1" applyFont="1" applyFill="1" applyBorder="1" applyAlignment="1">
      <alignment horizontal="center" vertical="center"/>
    </xf>
    <xf numFmtId="164" fontId="12" fillId="2" borderId="0" xfId="0" applyNumberFormat="1" applyFont="1" applyFill="1" applyBorder="1" applyAlignment="1">
      <alignment horizontal="center" vertical="center"/>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49" fontId="48" fillId="2" borderId="8" xfId="0" applyNumberFormat="1" applyFont="1" applyFill="1" applyBorder="1" applyAlignment="1">
      <alignment horizontal="center" vertical="center" wrapText="1"/>
    </xf>
    <xf numFmtId="49" fontId="48" fillId="2" borderId="9" xfId="0" applyNumberFormat="1" applyFont="1" applyFill="1" applyBorder="1" applyAlignment="1">
      <alignment horizontal="center" vertical="center" wrapText="1"/>
    </xf>
    <xf numFmtId="49" fontId="48" fillId="2" borderId="10" xfId="0" applyNumberFormat="1" applyFont="1" applyFill="1" applyBorder="1" applyAlignment="1">
      <alignment horizontal="center" vertical="center" wrapText="1"/>
    </xf>
    <xf numFmtId="0" fontId="48" fillId="2" borderId="1" xfId="0" applyFont="1" applyFill="1" applyBorder="1" applyAlignment="1">
      <alignment horizontal="center" vertical="center"/>
    </xf>
    <xf numFmtId="49" fontId="53" fillId="2" borderId="5"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49" fontId="53" fillId="2" borderId="7" xfId="0" applyNumberFormat="1"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6"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7" xfId="0" applyFont="1" applyFill="1" applyBorder="1" applyAlignment="1">
      <alignment horizontal="center" vertical="center"/>
    </xf>
    <xf numFmtId="0" fontId="49" fillId="47" borderId="8" xfId="0" applyFont="1" applyFill="1" applyBorder="1" applyAlignment="1">
      <alignment horizontal="left" vertical="center"/>
    </xf>
    <xf numFmtId="0" fontId="49" fillId="47" borderId="9" xfId="0" applyFont="1" applyFill="1" applyBorder="1" applyAlignment="1">
      <alignment horizontal="left" vertical="center"/>
    </xf>
    <xf numFmtId="0" fontId="49" fillId="47" borderId="10" xfId="0" applyFont="1" applyFill="1" applyBorder="1" applyAlignment="1">
      <alignment horizontal="left" vertical="center"/>
    </xf>
    <xf numFmtId="0" fontId="48" fillId="2" borderId="1"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0" xfId="0" applyFont="1" applyFill="1" applyBorder="1" applyAlignment="1">
      <alignment horizontal="center" vertical="center"/>
    </xf>
    <xf numFmtId="0" fontId="71" fillId="0" borderId="3" xfId="0" applyFont="1" applyFill="1" applyBorder="1" applyAlignment="1">
      <alignment horizontal="center" vertical="center"/>
    </xf>
    <xf numFmtId="0" fontId="71" fillId="0" borderId="0"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23"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5"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7" xfId="0" applyFont="1" applyFill="1" applyBorder="1" applyAlignment="1">
      <alignment horizontal="center" vertical="center"/>
    </xf>
    <xf numFmtId="0" fontId="49" fillId="2" borderId="24"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49" fontId="53" fillId="2"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60" fillId="2" borderId="1" xfId="0" applyFont="1" applyFill="1" applyBorder="1" applyAlignment="1">
      <alignment horizontal="center" vertical="center"/>
    </xf>
    <xf numFmtId="0" fontId="60" fillId="2" borderId="1" xfId="0" applyFont="1" applyFill="1" applyBorder="1" applyAlignment="1">
      <alignment horizontal="center" vertical="center" wrapText="1"/>
    </xf>
    <xf numFmtId="0" fontId="48" fillId="2" borderId="5" xfId="0" quotePrefix="1" applyFont="1" applyFill="1" applyBorder="1" applyAlignment="1">
      <alignment horizontal="center" vertical="center" wrapText="1"/>
    </xf>
    <xf numFmtId="0" fontId="48" fillId="2" borderId="6" xfId="0" quotePrefix="1" applyFont="1" applyFill="1" applyBorder="1" applyAlignment="1">
      <alignment horizontal="center" vertical="center" wrapText="1"/>
    </xf>
    <xf numFmtId="0" fontId="48" fillId="2" borderId="7" xfId="0" quotePrefix="1" applyFont="1" applyFill="1" applyBorder="1" applyAlignment="1">
      <alignment horizontal="center" vertical="center" wrapText="1"/>
    </xf>
    <xf numFmtId="49" fontId="48" fillId="2" borderId="5" xfId="0" applyNumberFormat="1" applyFont="1" applyFill="1" applyBorder="1" applyAlignment="1">
      <alignment horizontal="center" vertical="center" wrapText="1"/>
    </xf>
    <xf numFmtId="49" fontId="48" fillId="2" borderId="6" xfId="0" applyNumberFormat="1"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0" fontId="50" fillId="2" borderId="6" xfId="0" applyFont="1" applyFill="1" applyBorder="1" applyAlignment="1">
      <alignment horizontal="center" vertical="center" wrapText="1"/>
    </xf>
    <xf numFmtId="0" fontId="53" fillId="2" borderId="6" xfId="0" applyNumberFormat="1" applyFont="1" applyFill="1" applyBorder="1" applyAlignment="1">
      <alignment horizontal="center" vertical="center" wrapText="1"/>
    </xf>
    <xf numFmtId="0" fontId="50" fillId="2" borderId="24" xfId="0" applyFont="1" applyFill="1" applyBorder="1" applyAlignment="1">
      <alignment horizontal="center" vertical="center" wrapText="1"/>
    </xf>
    <xf numFmtId="0" fontId="50" fillId="2" borderId="23" xfId="0" applyFont="1" applyFill="1" applyBorder="1" applyAlignment="1">
      <alignment horizontal="center" vertical="center" wrapText="1"/>
    </xf>
    <xf numFmtId="49" fontId="50" fillId="2" borderId="5" xfId="0" applyNumberFormat="1" applyFont="1" applyFill="1" applyBorder="1" applyAlignment="1">
      <alignment horizontal="center" vertical="center" wrapText="1"/>
    </xf>
    <xf numFmtId="49" fontId="50" fillId="2" borderId="6"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xf>
    <xf numFmtId="3" fontId="49" fillId="0" borderId="6" xfId="0" applyNumberFormat="1" applyFont="1" applyFill="1" applyBorder="1" applyAlignment="1">
      <alignment horizontal="center" vertical="center"/>
    </xf>
    <xf numFmtId="3" fontId="49" fillId="0" borderId="7" xfId="0" applyNumberFormat="1" applyFont="1" applyFill="1" applyBorder="1" applyAlignment="1">
      <alignment horizontal="center" vertical="center"/>
    </xf>
    <xf numFmtId="49" fontId="48" fillId="2" borderId="1" xfId="0" applyNumberFormat="1" applyFont="1" applyFill="1" applyBorder="1" applyAlignment="1">
      <alignment horizontal="center" vertical="center"/>
    </xf>
    <xf numFmtId="164" fontId="12"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49" fontId="48" fillId="0" borderId="5" xfId="0" applyNumberFormat="1" applyFont="1" applyFill="1" applyBorder="1" applyAlignment="1">
      <alignment horizontal="center" vertical="center" wrapText="1"/>
    </xf>
    <xf numFmtId="49" fontId="48" fillId="0" borderId="6" xfId="0" applyNumberFormat="1"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49" fontId="48" fillId="2" borderId="5" xfId="0" applyNumberFormat="1" applyFont="1" applyFill="1" applyBorder="1" applyAlignment="1">
      <alignment horizontal="center" vertical="center"/>
    </xf>
    <xf numFmtId="49" fontId="48" fillId="2" borderId="7" xfId="0" applyNumberFormat="1" applyFont="1" applyFill="1" applyBorder="1" applyAlignment="1">
      <alignment horizontal="center" vertical="center"/>
    </xf>
    <xf numFmtId="49" fontId="48" fillId="2" borderId="6" xfId="0" applyNumberFormat="1" applyFont="1" applyFill="1" applyBorder="1" applyAlignment="1">
      <alignment horizontal="center" vertical="center"/>
    </xf>
    <xf numFmtId="49" fontId="49" fillId="2" borderId="5" xfId="0" applyNumberFormat="1" applyFont="1" applyFill="1" applyBorder="1" applyAlignment="1">
      <alignment horizontal="center" vertical="center"/>
    </xf>
    <xf numFmtId="49" fontId="49" fillId="2" borderId="6"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xf>
    <xf numFmtId="164" fontId="53" fillId="2" borderId="0" xfId="0" applyNumberFormat="1" applyFont="1" applyFill="1" applyBorder="1" applyAlignment="1">
      <alignment horizontal="center" vertical="center" wrapText="1"/>
    </xf>
    <xf numFmtId="0" fontId="53" fillId="2" borderId="0" xfId="0" applyFont="1" applyFill="1" applyBorder="1" applyAlignment="1">
      <alignment horizontal="center" vertical="top" wrapText="1"/>
    </xf>
    <xf numFmtId="0" fontId="50" fillId="2" borderId="0"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2" xfId="1" applyFont="1" applyFill="1" applyBorder="1" applyAlignment="1">
      <alignment horizontal="center" vertical="center" wrapText="1"/>
    </xf>
    <xf numFmtId="0" fontId="50" fillId="4" borderId="3" xfId="1" applyFont="1" applyFill="1" applyBorder="1" applyAlignment="1">
      <alignment horizontal="center" vertical="center" wrapText="1"/>
    </xf>
    <xf numFmtId="0" fontId="50" fillId="4" borderId="4" xfId="1"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5" xfId="1" applyFont="1" applyFill="1" applyBorder="1" applyAlignment="1">
      <alignment horizontal="center" vertical="center" wrapText="1"/>
    </xf>
    <xf numFmtId="0" fontId="50" fillId="4" borderId="7" xfId="1" applyFont="1" applyFill="1" applyBorder="1" applyAlignment="1">
      <alignment horizontal="center" vertical="center" wrapText="1"/>
    </xf>
    <xf numFmtId="49" fontId="50" fillId="4" borderId="1" xfId="0" applyNumberFormat="1" applyFont="1" applyFill="1" applyBorder="1" applyAlignment="1">
      <alignment horizontal="center" vertical="center" wrapText="1"/>
    </xf>
    <xf numFmtId="49" fontId="50" fillId="4" borderId="5" xfId="0" applyNumberFormat="1" applyFont="1" applyFill="1" applyBorder="1" applyAlignment="1">
      <alignment horizontal="center" vertical="center" wrapText="1"/>
    </xf>
    <xf numFmtId="49" fontId="50" fillId="4" borderId="7" xfId="0" applyNumberFormat="1" applyFont="1" applyFill="1" applyBorder="1" applyAlignment="1">
      <alignment horizontal="center" vertical="center" wrapText="1"/>
    </xf>
    <xf numFmtId="164" fontId="50" fillId="4" borderId="1" xfId="0" applyNumberFormat="1" applyFont="1" applyFill="1" applyBorder="1" applyAlignment="1">
      <alignment horizontal="center" vertical="center" wrapText="1"/>
    </xf>
    <xf numFmtId="49" fontId="50" fillId="0" borderId="5" xfId="0" applyNumberFormat="1" applyFont="1" applyFill="1" applyBorder="1" applyAlignment="1">
      <alignment horizontal="center" vertical="center"/>
    </xf>
    <xf numFmtId="49" fontId="50" fillId="0" borderId="6" xfId="0" applyNumberFormat="1"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3" fillId="0" borderId="5" xfId="0" applyNumberFormat="1" applyFont="1" applyFill="1" applyBorder="1" applyAlignment="1">
      <alignment horizontal="center" vertical="center" wrapText="1"/>
    </xf>
    <xf numFmtId="164" fontId="53" fillId="0" borderId="6" xfId="0" applyNumberFormat="1" applyFont="1" applyFill="1" applyBorder="1" applyAlignment="1">
      <alignment horizontal="center" vertical="center" wrapText="1"/>
    </xf>
    <xf numFmtId="164" fontId="53" fillId="0" borderId="7" xfId="0" applyNumberFormat="1" applyFont="1" applyFill="1" applyBorder="1" applyAlignment="1">
      <alignment horizontal="center" vertical="center" wrapText="1"/>
    </xf>
    <xf numFmtId="164" fontId="50" fillId="0" borderId="5" xfId="0" applyNumberFormat="1" applyFont="1" applyFill="1" applyBorder="1" applyAlignment="1">
      <alignment horizontal="center" vertical="center" wrapText="1"/>
    </xf>
    <xf numFmtId="164" fontId="50" fillId="0" borderId="6" xfId="0" applyNumberFormat="1" applyFont="1" applyFill="1" applyBorder="1" applyAlignment="1">
      <alignment horizontal="center" vertical="center" wrapText="1"/>
    </xf>
    <xf numFmtId="164" fontId="50" fillId="0" borderId="7" xfId="0" applyNumberFormat="1" applyFont="1" applyFill="1" applyBorder="1" applyAlignment="1">
      <alignment horizontal="center" vertical="center" wrapText="1"/>
    </xf>
    <xf numFmtId="164" fontId="50" fillId="0" borderId="1" xfId="0" applyNumberFormat="1" applyFont="1" applyFill="1" applyBorder="1" applyAlignment="1">
      <alignment horizontal="center" vertical="center" wrapText="1"/>
    </xf>
    <xf numFmtId="164" fontId="49" fillId="0" borderId="5" xfId="0" applyNumberFormat="1" applyFont="1" applyFill="1" applyBorder="1" applyAlignment="1">
      <alignment horizontal="center" vertical="center"/>
    </xf>
    <xf numFmtId="164" fontId="49" fillId="0" borderId="6" xfId="0" applyNumberFormat="1" applyFont="1" applyFill="1" applyBorder="1" applyAlignment="1">
      <alignment horizontal="center" vertical="center"/>
    </xf>
    <xf numFmtId="164" fontId="49" fillId="0" borderId="7" xfId="0" applyNumberFormat="1" applyFont="1" applyFill="1" applyBorder="1" applyAlignment="1">
      <alignment horizontal="center" vertical="center"/>
    </xf>
  </cellXfs>
  <cellStyles count="184">
    <cellStyle name="_Прил-е 22 по остаткам бюдж средств" xfId="12"/>
    <cellStyle name="20% - Акцент1 2" xfId="13"/>
    <cellStyle name="20% - Акцент1 2 2" xfId="14"/>
    <cellStyle name="20% - Акцент1 2 3" xfId="15"/>
    <cellStyle name="20% - Акцент1 2 3 2" xfId="16"/>
    <cellStyle name="20% - Акцент2 2" xfId="17"/>
    <cellStyle name="20% - Акцент2 2 2" xfId="18"/>
    <cellStyle name="20% - Акцент2 2 3" xfId="19"/>
    <cellStyle name="20% - Акцент2 2 3 2" xfId="20"/>
    <cellStyle name="20% - Акцент3 2" xfId="21"/>
    <cellStyle name="20% - Акцент3 2 2" xfId="22"/>
    <cellStyle name="20% - Акцент3 2 3" xfId="23"/>
    <cellStyle name="20% - Акцент3 2 3 2" xfId="24"/>
    <cellStyle name="20% - Акцент4 2" xfId="25"/>
    <cellStyle name="20% - Акцент4 2 2" xfId="26"/>
    <cellStyle name="20% - Акцент4 2 3" xfId="27"/>
    <cellStyle name="20% - Акцент4 2 3 2" xfId="28"/>
    <cellStyle name="20% - Акцент5 2" xfId="29"/>
    <cellStyle name="20% - Акцент5 2 2" xfId="30"/>
    <cellStyle name="20% - Акцент5 2 3" xfId="31"/>
    <cellStyle name="20% - Акцент5 2 3 2" xfId="32"/>
    <cellStyle name="20% - Акцент6 2" xfId="33"/>
    <cellStyle name="20% - Акцент6 2 2" xfId="34"/>
    <cellStyle name="20% - Акцент6 2 3" xfId="35"/>
    <cellStyle name="20% - Акцент6 2 3 2" xfId="36"/>
    <cellStyle name="40% - Акцент1 2" xfId="37"/>
    <cellStyle name="40% - Акцент1 2 2" xfId="38"/>
    <cellStyle name="40% - Акцент1 2 3" xfId="39"/>
    <cellStyle name="40% - Акцент1 2 3 2" xfId="40"/>
    <cellStyle name="40% - Акцент2 2" xfId="41"/>
    <cellStyle name="40% - Акцент2 2 2" xfId="42"/>
    <cellStyle name="40% - Акцент2 2 3" xfId="43"/>
    <cellStyle name="40% - Акцент2 2 3 2" xfId="44"/>
    <cellStyle name="40% - Акцент3 2" xfId="45"/>
    <cellStyle name="40% - Акцент3 2 2" xfId="46"/>
    <cellStyle name="40% - Акцент3 2 3" xfId="47"/>
    <cellStyle name="40% - Акцент3 2 3 2" xfId="48"/>
    <cellStyle name="40% - Акцент4 2" xfId="49"/>
    <cellStyle name="40% - Акцент4 2 2" xfId="50"/>
    <cellStyle name="40% - Акцент4 2 3" xfId="51"/>
    <cellStyle name="40% - Акцент4 2 3 2" xfId="52"/>
    <cellStyle name="40% - Акцент5 2" xfId="53"/>
    <cellStyle name="40% - Акцент5 2 2" xfId="54"/>
    <cellStyle name="40% - Акцент5 2 3" xfId="55"/>
    <cellStyle name="40% - Акцент5 2 3 2" xfId="56"/>
    <cellStyle name="40% - Акцент6 2" xfId="57"/>
    <cellStyle name="40% - Акцент6 2 2" xfId="58"/>
    <cellStyle name="40% - Акцент6 2 3" xfId="59"/>
    <cellStyle name="40% - Акцент6 2 3 2" xfId="60"/>
    <cellStyle name="60% - Акцент1 2" xfId="61"/>
    <cellStyle name="60% - Акцент1 2 2" xfId="62"/>
    <cellStyle name="60% - Акцент2 2" xfId="63"/>
    <cellStyle name="60% - Акцент2 2 2" xfId="64"/>
    <cellStyle name="60% - Акцент3 2" xfId="65"/>
    <cellStyle name="60% - Акцент3 2 2" xfId="66"/>
    <cellStyle name="60% - Акцент4 2" xfId="67"/>
    <cellStyle name="60% - Акцент4 2 2" xfId="68"/>
    <cellStyle name="60% - Акцент5 2" xfId="69"/>
    <cellStyle name="60% - Акцент5 2 2" xfId="70"/>
    <cellStyle name="60% - Акцент6 2" xfId="71"/>
    <cellStyle name="60% - Акцент6 2 2" xfId="72"/>
    <cellStyle name="Name3" xfId="73"/>
    <cellStyle name="Name4" xfId="74"/>
    <cellStyle name="Name5" xfId="75"/>
    <cellStyle name="Акцент1 2" xfId="76"/>
    <cellStyle name="Акцент1 2 2" xfId="77"/>
    <cellStyle name="Акцент2 2" xfId="78"/>
    <cellStyle name="Акцент2 2 2" xfId="79"/>
    <cellStyle name="Акцент3 2" xfId="80"/>
    <cellStyle name="Акцент3 2 2" xfId="81"/>
    <cellStyle name="Акцент4 2" xfId="82"/>
    <cellStyle name="Акцент4 2 2" xfId="83"/>
    <cellStyle name="Акцент5 2" xfId="84"/>
    <cellStyle name="Акцент5 2 2" xfId="85"/>
    <cellStyle name="Акцент6 2" xfId="86"/>
    <cellStyle name="Акцент6 2 2" xfId="87"/>
    <cellStyle name="Ввод  2" xfId="88"/>
    <cellStyle name="Ввод  2 2" xfId="89"/>
    <cellStyle name="Вывод 2" xfId="90"/>
    <cellStyle name="Вывод 2 2" xfId="91"/>
    <cellStyle name="Вычисление 2" xfId="92"/>
    <cellStyle name="Вычисление 2 2" xfId="93"/>
    <cellStyle name="Заголовок 1" xfId="8" builtinId="16" customBuiltin="1"/>
    <cellStyle name="Заголовок 2" xfId="9" builtinId="17" customBuiltin="1"/>
    <cellStyle name="Заголовок 3" xfId="10" builtinId="18" customBuiltin="1"/>
    <cellStyle name="Заголовок 4" xfId="11" builtinId="19" customBuiltin="1"/>
    <cellStyle name="Итог 2" xfId="94"/>
    <cellStyle name="Итог 2 2" xfId="95"/>
    <cellStyle name="Контрольная ячейка 2" xfId="96"/>
    <cellStyle name="Контрольная ячейка 2 2" xfId="97"/>
    <cellStyle name="Название" xfId="7" builtinId="15" customBuiltin="1"/>
    <cellStyle name="Нейтральный 2" xfId="98"/>
    <cellStyle name="Нейтральный 2 2" xfId="99"/>
    <cellStyle name="Обычный" xfId="0" builtinId="0"/>
    <cellStyle name="Обычный 10" xfId="100"/>
    <cellStyle name="Обычный 108" xfId="1"/>
    <cellStyle name="Обычный 108 2" xfId="102"/>
    <cellStyle name="Обычный 108 3" xfId="101"/>
    <cellStyle name="Обычный 108 4" xfId="182"/>
    <cellStyle name="Обычный 11" xfId="103"/>
    <cellStyle name="Обычный 12" xfId="104"/>
    <cellStyle name="Обычный 13" xfId="105"/>
    <cellStyle name="Обычный 14" xfId="106"/>
    <cellStyle name="Обычный 15" xfId="107"/>
    <cellStyle name="Обычный 15 2" xfId="108"/>
    <cellStyle name="Обычный 2" xfId="109"/>
    <cellStyle name="Обычный 2 10" xfId="110"/>
    <cellStyle name="Обычный 2 11" xfId="111"/>
    <cellStyle name="Обычный 2 12" xfId="112"/>
    <cellStyle name="Обычный 2 13" xfId="113"/>
    <cellStyle name="Обычный 2 2" xfId="114"/>
    <cellStyle name="Обычный 2 2 2" xfId="115"/>
    <cellStyle name="Обычный 2 2 2 2" xfId="116"/>
    <cellStyle name="Обычный 2 2 3" xfId="117"/>
    <cellStyle name="Обычный 2 2 4" xfId="118"/>
    <cellStyle name="Обычный 2 2_Пр 4     11.05.11. ИКС" xfId="119"/>
    <cellStyle name="Обычный 2 3" xfId="5"/>
    <cellStyle name="Обычный 2 3 2" xfId="121"/>
    <cellStyle name="Обычный 2 3 3" xfId="120"/>
    <cellStyle name="Обычный 2 4" xfId="122"/>
    <cellStyle name="Обычный 2 4 2" xfId="123"/>
    <cellStyle name="Обычный 2 5" xfId="124"/>
    <cellStyle name="Обычный 2 5 2" xfId="125"/>
    <cellStyle name="Обычный 2 6" xfId="126"/>
    <cellStyle name="Обычный 2 7" xfId="127"/>
    <cellStyle name="Обычный 2 8" xfId="128"/>
    <cellStyle name="Обычный 2 9" xfId="129"/>
    <cellStyle name="Обычный 2_1 прил" xfId="130"/>
    <cellStyle name="Обычный 21" xfId="3"/>
    <cellStyle name="Обычный 3" xfId="6"/>
    <cellStyle name="Обычный 3 2" xfId="131"/>
    <cellStyle name="Обычный 3 3" xfId="132"/>
    <cellStyle name="Обычный 3_1 прил" xfId="133"/>
    <cellStyle name="Обычный 31" xfId="134"/>
    <cellStyle name="Обычный 31 2" xfId="135"/>
    <cellStyle name="Обычный 4" xfId="2"/>
    <cellStyle name="Обычный 4 2" xfId="136"/>
    <cellStyle name="Обычный 4_справочник аудандар, калалар - копия" xfId="137"/>
    <cellStyle name="Обычный 5" xfId="138"/>
    <cellStyle name="Обычный 5 2" xfId="139"/>
    <cellStyle name="Обычный 5 3" xfId="140"/>
    <cellStyle name="Обычный 6" xfId="141"/>
    <cellStyle name="Обычный 6 2" xfId="142"/>
    <cellStyle name="Обычный 6 2 2" xfId="143"/>
    <cellStyle name="Обычный 6 2_Пр 4     11.05.11. ИКС" xfId="144"/>
    <cellStyle name="Обычный 6 3" xfId="145"/>
    <cellStyle name="Обычный 6 3 2" xfId="146"/>
    <cellStyle name="Обычный 6_Анализ" xfId="147"/>
    <cellStyle name="Обычный 7" xfId="4"/>
    <cellStyle name="Обычный 8 2" xfId="148"/>
    <cellStyle name="Обычный 9" xfId="149"/>
    <cellStyle name="Обычный 9 2" xfId="150"/>
    <cellStyle name="Обычный 9 4" xfId="151"/>
    <cellStyle name="Обычный 9 4 2" xfId="152"/>
    <cellStyle name="Обычный 99" xfId="153"/>
    <cellStyle name="Обычный 99 2" xfId="154"/>
    <cellStyle name="Обычный_5 прил 12" xfId="183"/>
    <cellStyle name="Плохой 2" xfId="155"/>
    <cellStyle name="Плохой 2 2" xfId="156"/>
    <cellStyle name="Пояснение 2" xfId="157"/>
    <cellStyle name="Пояснение 2 2" xfId="158"/>
    <cellStyle name="Примечание 2" xfId="159"/>
    <cellStyle name="Примечание 2 2" xfId="160"/>
    <cellStyle name="Примечание 2 3" xfId="161"/>
    <cellStyle name="Процентный 2" xfId="162"/>
    <cellStyle name="Процентный 2 2" xfId="163"/>
    <cellStyle name="Связанная ячейка 2" xfId="164"/>
    <cellStyle name="Связанная ячейка 2 2" xfId="165"/>
    <cellStyle name="Стиль 1" xfId="166"/>
    <cellStyle name="Стиль 1 2" xfId="167"/>
    <cellStyle name="Стиль 1 3" xfId="168"/>
    <cellStyle name="Стиль 1_прил 3" xfId="169"/>
    <cellStyle name="Текст предупреждения 2" xfId="170"/>
    <cellStyle name="Текст предупреждения 2 2" xfId="171"/>
    <cellStyle name="Финансовый 2" xfId="172"/>
    <cellStyle name="Финансовый 2 2" xfId="173"/>
    <cellStyle name="Финансовый 2 3" xfId="174"/>
    <cellStyle name="Финансовый 2 4" xfId="175"/>
    <cellStyle name="Финансовый 2 5" xfId="176"/>
    <cellStyle name="Финансовый 2 6" xfId="177"/>
    <cellStyle name="Финансовый 3" xfId="178"/>
    <cellStyle name="Финансовый 4" xfId="179"/>
    <cellStyle name="Хороший 2" xfId="180"/>
    <cellStyle name="Хороший 2 2" xfId="181"/>
  </cellStyles>
  <dxfs count="1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93"/>
  <sheetViews>
    <sheetView tabSelected="1" view="pageBreakPreview" zoomScale="70" zoomScaleNormal="80" zoomScaleSheetLayoutView="70" workbookViewId="0">
      <selection activeCell="M1" sqref="M1:S1"/>
    </sheetView>
  </sheetViews>
  <sheetFormatPr defaultColWidth="9.140625" defaultRowHeight="12.75"/>
  <cols>
    <col min="1" max="1" width="5.42578125" style="25" customWidth="1"/>
    <col min="2" max="2" width="32" style="309" customWidth="1"/>
    <col min="3" max="3" width="10.7109375" style="25" customWidth="1"/>
    <col min="4" max="4" width="9.140625" style="25" customWidth="1"/>
    <col min="5" max="5" width="37" style="309" customWidth="1"/>
    <col min="6" max="8" width="9.140625" style="25" customWidth="1"/>
    <col min="9" max="9" width="33.7109375" style="310" customWidth="1"/>
    <col min="10" max="10" width="6.42578125" style="25" customWidth="1"/>
    <col min="11" max="11" width="9.28515625" style="311" customWidth="1"/>
    <col min="12" max="12" width="10.7109375" style="24" customWidth="1"/>
    <col min="13" max="13" width="11.42578125" style="24" customWidth="1"/>
    <col min="14" max="14" width="10.7109375" style="24" customWidth="1"/>
    <col min="15" max="15" width="12.85546875" style="24" customWidth="1"/>
    <col min="16" max="16" width="12.42578125" style="24" bestFit="1" customWidth="1"/>
    <col min="17" max="17" width="12.140625" style="24" bestFit="1" customWidth="1"/>
    <col min="18" max="18" width="14.140625" style="312" customWidth="1"/>
    <col min="19" max="19" width="16.140625" style="25" customWidth="1"/>
    <col min="20" max="20" width="12.140625" style="5" bestFit="1" customWidth="1"/>
    <col min="21" max="26" width="9.140625" style="5"/>
    <col min="27" max="16384" width="9.140625" style="2"/>
  </cols>
  <sheetData>
    <row r="1" spans="1:26" s="1" customFormat="1">
      <c r="A1" s="29"/>
      <c r="B1" s="30"/>
      <c r="C1" s="29"/>
      <c r="D1" s="29"/>
      <c r="E1" s="30"/>
      <c r="F1" s="29"/>
      <c r="G1" s="29"/>
      <c r="H1" s="29"/>
      <c r="I1" s="31"/>
      <c r="J1" s="349"/>
      <c r="K1" s="32"/>
      <c r="L1" s="33"/>
      <c r="M1" s="567" t="s">
        <v>854</v>
      </c>
      <c r="N1" s="567"/>
      <c r="O1" s="567"/>
      <c r="P1" s="567"/>
      <c r="Q1" s="567"/>
      <c r="R1" s="567"/>
      <c r="S1" s="567"/>
      <c r="T1" s="9"/>
      <c r="U1" s="8"/>
      <c r="V1" s="8"/>
      <c r="W1" s="8"/>
      <c r="X1" s="8"/>
      <c r="Y1" s="8"/>
      <c r="Z1" s="8"/>
    </row>
    <row r="2" spans="1:26" s="1" customFormat="1" ht="53.25" customHeight="1">
      <c r="A2" s="29"/>
      <c r="B2" s="30"/>
      <c r="C2" s="29"/>
      <c r="D2" s="29"/>
      <c r="E2" s="30"/>
      <c r="F2" s="29"/>
      <c r="G2" s="29"/>
      <c r="H2" s="29"/>
      <c r="I2" s="31"/>
      <c r="J2" s="349"/>
      <c r="K2" s="32"/>
      <c r="L2" s="33"/>
      <c r="M2" s="568" t="s">
        <v>472</v>
      </c>
      <c r="N2" s="568"/>
      <c r="O2" s="568"/>
      <c r="P2" s="568"/>
      <c r="Q2" s="568"/>
      <c r="R2" s="568"/>
      <c r="S2" s="568"/>
      <c r="T2" s="9"/>
      <c r="U2" s="8"/>
      <c r="V2" s="8"/>
      <c r="W2" s="8"/>
      <c r="X2" s="8"/>
      <c r="Y2" s="8"/>
      <c r="Z2" s="8"/>
    </row>
    <row r="3" spans="1:26" s="1" customFormat="1" ht="36" customHeight="1">
      <c r="A3" s="569" t="s">
        <v>24</v>
      </c>
      <c r="B3" s="569"/>
      <c r="C3" s="569"/>
      <c r="D3" s="569"/>
      <c r="E3" s="569"/>
      <c r="F3" s="569"/>
      <c r="G3" s="569"/>
      <c r="H3" s="569"/>
      <c r="I3" s="569"/>
      <c r="J3" s="569"/>
      <c r="K3" s="569"/>
      <c r="L3" s="569"/>
      <c r="M3" s="569"/>
      <c r="N3" s="569"/>
      <c r="O3" s="569"/>
      <c r="P3" s="569"/>
      <c r="Q3" s="569"/>
      <c r="R3" s="569"/>
      <c r="S3" s="33"/>
      <c r="T3" s="8"/>
      <c r="U3" s="8"/>
      <c r="V3" s="8"/>
      <c r="W3" s="8"/>
      <c r="X3" s="8"/>
      <c r="Y3" s="8"/>
      <c r="Z3" s="8"/>
    </row>
    <row r="4" spans="1:26" s="1" customFormat="1" ht="13.5">
      <c r="A4" s="29"/>
      <c r="B4" s="349"/>
      <c r="C4" s="349"/>
      <c r="D4" s="349"/>
      <c r="E4" s="349"/>
      <c r="F4" s="349"/>
      <c r="G4" s="349"/>
      <c r="H4" s="349"/>
      <c r="I4" s="35"/>
      <c r="J4" s="349"/>
      <c r="K4" s="36"/>
      <c r="L4" s="37"/>
      <c r="M4" s="37"/>
      <c r="N4" s="37"/>
      <c r="O4" s="37"/>
      <c r="P4" s="37"/>
      <c r="Q4" s="37"/>
      <c r="R4" s="34" t="s">
        <v>535</v>
      </c>
      <c r="S4" s="34"/>
      <c r="T4" s="8"/>
      <c r="U4" s="8"/>
      <c r="V4" s="8"/>
      <c r="W4" s="8"/>
      <c r="X4" s="8"/>
      <c r="Y4" s="8"/>
      <c r="Z4" s="8"/>
    </row>
    <row r="5" spans="1:26" s="16" customFormat="1" ht="43.5" customHeight="1">
      <c r="A5" s="570" t="s">
        <v>0</v>
      </c>
      <c r="B5" s="570" t="s">
        <v>1</v>
      </c>
      <c r="C5" s="570" t="s">
        <v>2</v>
      </c>
      <c r="D5" s="570" t="s">
        <v>3</v>
      </c>
      <c r="E5" s="570" t="s">
        <v>4</v>
      </c>
      <c r="F5" s="571" t="s">
        <v>5</v>
      </c>
      <c r="G5" s="572"/>
      <c r="H5" s="573"/>
      <c r="I5" s="574" t="s">
        <v>463</v>
      </c>
      <c r="J5" s="575"/>
      <c r="K5" s="575"/>
      <c r="L5" s="575"/>
      <c r="M5" s="575"/>
      <c r="N5" s="575"/>
      <c r="O5" s="575"/>
      <c r="P5" s="575"/>
      <c r="Q5" s="575"/>
      <c r="R5" s="576"/>
      <c r="S5" s="577" t="s">
        <v>464</v>
      </c>
      <c r="T5" s="10"/>
      <c r="U5" s="10"/>
      <c r="V5" s="10"/>
      <c r="W5" s="10"/>
      <c r="X5" s="10"/>
      <c r="Y5" s="10"/>
      <c r="Z5" s="10"/>
    </row>
    <row r="6" spans="1:26" s="16" customFormat="1" ht="36" customHeight="1">
      <c r="A6" s="570"/>
      <c r="B6" s="570"/>
      <c r="C6" s="570"/>
      <c r="D6" s="570"/>
      <c r="E6" s="570"/>
      <c r="F6" s="580" t="s">
        <v>6</v>
      </c>
      <c r="G6" s="580" t="s">
        <v>7</v>
      </c>
      <c r="H6" s="580" t="s">
        <v>8</v>
      </c>
      <c r="I6" s="577" t="s">
        <v>466</v>
      </c>
      <c r="J6" s="570" t="s">
        <v>465</v>
      </c>
      <c r="K6" s="582" t="s">
        <v>465</v>
      </c>
      <c r="L6" s="582" t="s">
        <v>21</v>
      </c>
      <c r="M6" s="582">
        <v>2020</v>
      </c>
      <c r="N6" s="582">
        <v>2021</v>
      </c>
      <c r="O6" s="583">
        <v>2022</v>
      </c>
      <c r="P6" s="583" t="s">
        <v>22</v>
      </c>
      <c r="Q6" s="583" t="s">
        <v>645</v>
      </c>
      <c r="R6" s="585" t="s">
        <v>9</v>
      </c>
      <c r="S6" s="578"/>
      <c r="T6" s="10"/>
      <c r="U6" s="10"/>
      <c r="V6" s="10"/>
      <c r="W6" s="10"/>
      <c r="X6" s="10"/>
      <c r="Y6" s="10"/>
      <c r="Z6" s="10"/>
    </row>
    <row r="7" spans="1:26" s="16" customFormat="1" ht="56.25" customHeight="1">
      <c r="A7" s="570"/>
      <c r="B7" s="570"/>
      <c r="C7" s="570"/>
      <c r="D7" s="570"/>
      <c r="E7" s="570"/>
      <c r="F7" s="581"/>
      <c r="G7" s="581"/>
      <c r="H7" s="581"/>
      <c r="I7" s="579"/>
      <c r="J7" s="570"/>
      <c r="K7" s="582"/>
      <c r="L7" s="582"/>
      <c r="M7" s="582"/>
      <c r="N7" s="582"/>
      <c r="O7" s="584"/>
      <c r="P7" s="584"/>
      <c r="Q7" s="584"/>
      <c r="R7" s="585"/>
      <c r="S7" s="579"/>
      <c r="T7" s="10"/>
      <c r="U7" s="10"/>
      <c r="V7" s="10"/>
      <c r="W7" s="10"/>
      <c r="X7" s="10"/>
      <c r="Y7" s="10"/>
      <c r="Z7" s="10"/>
    </row>
    <row r="8" spans="1:26" s="16" customFormat="1" ht="24" customHeight="1">
      <c r="A8" s="38"/>
      <c r="B8" s="39"/>
      <c r="C8" s="39"/>
      <c r="D8" s="39"/>
      <c r="E8" s="39"/>
      <c r="F8" s="39"/>
      <c r="G8" s="39"/>
      <c r="H8" s="39"/>
      <c r="I8" s="345" t="s">
        <v>298</v>
      </c>
      <c r="J8" s="39"/>
      <c r="K8" s="39"/>
      <c r="L8" s="39"/>
      <c r="M8" s="39"/>
      <c r="N8" s="39"/>
      <c r="O8" s="39"/>
      <c r="P8" s="39"/>
      <c r="Q8" s="39"/>
      <c r="R8" s="39"/>
      <c r="S8" s="40"/>
      <c r="T8" s="10"/>
      <c r="U8" s="10"/>
      <c r="V8" s="10"/>
      <c r="W8" s="10"/>
      <c r="X8" s="10"/>
      <c r="Y8" s="10"/>
      <c r="Z8" s="10"/>
    </row>
    <row r="9" spans="1:26" ht="63.75">
      <c r="A9" s="20">
        <v>1</v>
      </c>
      <c r="B9" s="21"/>
      <c r="C9" s="21" t="s">
        <v>412</v>
      </c>
      <c r="D9" s="21" t="s">
        <v>15</v>
      </c>
      <c r="E9" s="41" t="s">
        <v>584</v>
      </c>
      <c r="F9" s="21" t="s">
        <v>417</v>
      </c>
      <c r="G9" s="21" t="s">
        <v>417</v>
      </c>
      <c r="H9" s="21" t="s">
        <v>418</v>
      </c>
      <c r="I9" s="12"/>
      <c r="J9" s="42"/>
      <c r="K9" s="13"/>
      <c r="L9" s="22"/>
      <c r="M9" s="23"/>
      <c r="N9" s="23">
        <f>N10+N16</f>
        <v>260.87799999999999</v>
      </c>
      <c r="O9" s="23">
        <f>O10+O16</f>
        <v>266.392</v>
      </c>
      <c r="P9" s="23">
        <f>P10+P16</f>
        <v>188.583</v>
      </c>
      <c r="Q9" s="23"/>
      <c r="R9" s="23">
        <f>P9+O9+N9</f>
        <v>715.85300000000007</v>
      </c>
      <c r="S9" s="20"/>
    </row>
    <row r="10" spans="1:26" ht="15" customHeight="1">
      <c r="A10" s="490">
        <v>1</v>
      </c>
      <c r="B10" s="487" t="s">
        <v>413</v>
      </c>
      <c r="C10" s="487" t="s">
        <v>412</v>
      </c>
      <c r="D10" s="487" t="s">
        <v>15</v>
      </c>
      <c r="E10" s="487" t="s">
        <v>584</v>
      </c>
      <c r="F10" s="487" t="s">
        <v>417</v>
      </c>
      <c r="G10" s="487" t="s">
        <v>417</v>
      </c>
      <c r="H10" s="487" t="s">
        <v>418</v>
      </c>
      <c r="I10" s="43" t="s">
        <v>13</v>
      </c>
      <c r="J10" s="490">
        <v>269</v>
      </c>
      <c r="K10" s="340"/>
      <c r="L10" s="44"/>
      <c r="M10" s="45"/>
      <c r="N10" s="45">
        <f>N11</f>
        <v>168.327</v>
      </c>
      <c r="O10" s="45">
        <f t="shared" ref="O10:P10" si="0">O11</f>
        <v>172.73099999999999</v>
      </c>
      <c r="P10" s="45">
        <f t="shared" si="0"/>
        <v>105.048</v>
      </c>
      <c r="Q10" s="45"/>
      <c r="R10" s="45">
        <f>M10+N10+O10</f>
        <v>341.05799999999999</v>
      </c>
      <c r="S10" s="46"/>
    </row>
    <row r="11" spans="1:26" ht="25.5">
      <c r="A11" s="491"/>
      <c r="B11" s="488"/>
      <c r="C11" s="488"/>
      <c r="D11" s="488"/>
      <c r="E11" s="488"/>
      <c r="F11" s="488"/>
      <c r="G11" s="488"/>
      <c r="H11" s="488"/>
      <c r="I11" s="47" t="s">
        <v>414</v>
      </c>
      <c r="J11" s="491"/>
      <c r="K11" s="48" t="s">
        <v>10</v>
      </c>
      <c r="L11" s="45"/>
      <c r="M11" s="45"/>
      <c r="N11" s="45">
        <f>N14+N12+N13+N15</f>
        <v>168.327</v>
      </c>
      <c r="O11" s="45">
        <f t="shared" ref="O11:P11" si="1">O14+O12+O13+O15</f>
        <v>172.73099999999999</v>
      </c>
      <c r="P11" s="45">
        <f t="shared" si="1"/>
        <v>105.048</v>
      </c>
      <c r="Q11" s="45"/>
      <c r="R11" s="45">
        <f>M11+N11+O11</f>
        <v>341.05799999999999</v>
      </c>
      <c r="S11" s="46"/>
    </row>
    <row r="12" spans="1:26" ht="25.5">
      <c r="A12" s="491"/>
      <c r="B12" s="488"/>
      <c r="C12" s="488"/>
      <c r="D12" s="488"/>
      <c r="E12" s="488"/>
      <c r="F12" s="488"/>
      <c r="G12" s="488"/>
      <c r="H12" s="488"/>
      <c r="I12" s="49" t="s">
        <v>164</v>
      </c>
      <c r="J12" s="491"/>
      <c r="K12" s="340" t="s">
        <v>11</v>
      </c>
      <c r="L12" s="44"/>
      <c r="M12" s="44"/>
      <c r="N12" s="44"/>
      <c r="O12" s="44">
        <v>0.51200000000000001</v>
      </c>
      <c r="P12" s="44"/>
      <c r="Q12" s="44"/>
      <c r="R12" s="44">
        <f>M12+N12+O12</f>
        <v>0.51200000000000001</v>
      </c>
      <c r="S12" s="46"/>
    </row>
    <row r="13" spans="1:26">
      <c r="A13" s="491"/>
      <c r="B13" s="488"/>
      <c r="C13" s="488"/>
      <c r="D13" s="488"/>
      <c r="E13" s="488"/>
      <c r="F13" s="488"/>
      <c r="G13" s="488"/>
      <c r="H13" s="488"/>
      <c r="I13" s="49" t="s">
        <v>16</v>
      </c>
      <c r="J13" s="491"/>
      <c r="K13" s="340" t="s">
        <v>12</v>
      </c>
      <c r="L13" s="44"/>
      <c r="M13" s="44"/>
      <c r="N13" s="44"/>
      <c r="O13" s="44"/>
      <c r="P13" s="44">
        <v>105.048</v>
      </c>
      <c r="Q13" s="44"/>
      <c r="R13" s="44"/>
      <c r="S13" s="46"/>
    </row>
    <row r="14" spans="1:26" ht="38.25">
      <c r="A14" s="491"/>
      <c r="B14" s="488"/>
      <c r="C14" s="488"/>
      <c r="D14" s="488"/>
      <c r="E14" s="488"/>
      <c r="F14" s="488"/>
      <c r="G14" s="488"/>
      <c r="H14" s="488"/>
      <c r="I14" s="49" t="s">
        <v>27</v>
      </c>
      <c r="J14" s="491"/>
      <c r="K14" s="340" t="s">
        <v>28</v>
      </c>
      <c r="L14" s="44"/>
      <c r="M14" s="44"/>
      <c r="N14" s="44">
        <v>168.327</v>
      </c>
      <c r="O14" s="44">
        <v>171.79</v>
      </c>
      <c r="P14" s="44"/>
      <c r="Q14" s="44"/>
      <c r="R14" s="44">
        <f>M14+N14+O14</f>
        <v>340.11699999999996</v>
      </c>
      <c r="S14" s="46"/>
    </row>
    <row r="15" spans="1:26" ht="38.25">
      <c r="A15" s="492"/>
      <c r="B15" s="489"/>
      <c r="C15" s="488"/>
      <c r="D15" s="488"/>
      <c r="E15" s="488"/>
      <c r="F15" s="488"/>
      <c r="G15" s="488"/>
      <c r="H15" s="488"/>
      <c r="I15" s="49" t="s">
        <v>18</v>
      </c>
      <c r="J15" s="492"/>
      <c r="K15" s="340" t="s">
        <v>17</v>
      </c>
      <c r="L15" s="44"/>
      <c r="M15" s="44"/>
      <c r="N15" s="44"/>
      <c r="O15" s="44">
        <v>0.42899999999999999</v>
      </c>
      <c r="P15" s="44"/>
      <c r="Q15" s="44"/>
      <c r="R15" s="44">
        <f>M15+N15+O15</f>
        <v>0.42899999999999999</v>
      </c>
      <c r="S15" s="46"/>
    </row>
    <row r="16" spans="1:26" ht="15" customHeight="1">
      <c r="A16" s="490">
        <v>2</v>
      </c>
      <c r="B16" s="487" t="s">
        <v>415</v>
      </c>
      <c r="C16" s="488"/>
      <c r="D16" s="488"/>
      <c r="E16" s="488"/>
      <c r="F16" s="488"/>
      <c r="G16" s="488"/>
      <c r="H16" s="488"/>
      <c r="I16" s="43" t="s">
        <v>13</v>
      </c>
      <c r="J16" s="490">
        <v>269</v>
      </c>
      <c r="K16" s="340"/>
      <c r="L16" s="44"/>
      <c r="M16" s="45"/>
      <c r="N16" s="45">
        <f t="shared" ref="N16:P16" si="2">N17</f>
        <v>92.551000000000002</v>
      </c>
      <c r="O16" s="45">
        <f t="shared" si="2"/>
        <v>93.661000000000001</v>
      </c>
      <c r="P16" s="45">
        <f t="shared" si="2"/>
        <v>83.534999999999997</v>
      </c>
      <c r="Q16" s="45"/>
      <c r="R16" s="45">
        <f>M16+N16+O16</f>
        <v>186.21199999999999</v>
      </c>
      <c r="S16" s="46"/>
    </row>
    <row r="17" spans="1:26" ht="25.5">
      <c r="A17" s="491"/>
      <c r="B17" s="488"/>
      <c r="C17" s="488"/>
      <c r="D17" s="488"/>
      <c r="E17" s="488"/>
      <c r="F17" s="488"/>
      <c r="G17" s="488"/>
      <c r="H17" s="488"/>
      <c r="I17" s="47" t="s">
        <v>416</v>
      </c>
      <c r="J17" s="491"/>
      <c r="K17" s="48" t="s">
        <v>31</v>
      </c>
      <c r="L17" s="45"/>
      <c r="M17" s="50"/>
      <c r="N17" s="50">
        <f>N18+N19+N20+N21</f>
        <v>92.551000000000002</v>
      </c>
      <c r="O17" s="50">
        <f t="shared" ref="O17:P17" si="3">O18+O19+O20+O21</f>
        <v>93.661000000000001</v>
      </c>
      <c r="P17" s="50">
        <f t="shared" si="3"/>
        <v>83.534999999999997</v>
      </c>
      <c r="Q17" s="50"/>
      <c r="R17" s="45">
        <f>M17+N17+O17</f>
        <v>186.21199999999999</v>
      </c>
      <c r="S17" s="46"/>
    </row>
    <row r="18" spans="1:26" ht="25.5">
      <c r="A18" s="491"/>
      <c r="B18" s="488"/>
      <c r="C18" s="488"/>
      <c r="D18" s="488"/>
      <c r="E18" s="488"/>
      <c r="F18" s="488"/>
      <c r="G18" s="488"/>
      <c r="H18" s="488"/>
      <c r="I18" s="49" t="s">
        <v>164</v>
      </c>
      <c r="J18" s="491"/>
      <c r="K18" s="340" t="s">
        <v>11</v>
      </c>
      <c r="L18" s="44"/>
      <c r="M18" s="44"/>
      <c r="N18" s="44">
        <v>0</v>
      </c>
      <c r="O18" s="44">
        <v>2.6819999999999999</v>
      </c>
      <c r="P18" s="44"/>
      <c r="Q18" s="44"/>
      <c r="R18" s="44">
        <f>M18+N18+O18</f>
        <v>2.6819999999999999</v>
      </c>
      <c r="S18" s="46"/>
    </row>
    <row r="19" spans="1:26">
      <c r="A19" s="491"/>
      <c r="B19" s="488"/>
      <c r="C19" s="488"/>
      <c r="D19" s="488"/>
      <c r="E19" s="488"/>
      <c r="F19" s="488"/>
      <c r="G19" s="488"/>
      <c r="H19" s="488"/>
      <c r="I19" s="49" t="s">
        <v>16</v>
      </c>
      <c r="J19" s="491"/>
      <c r="K19" s="340" t="s">
        <v>12</v>
      </c>
      <c r="L19" s="44"/>
      <c r="M19" s="44"/>
      <c r="N19" s="44"/>
      <c r="O19" s="44"/>
      <c r="P19" s="44">
        <v>83.534999999999997</v>
      </c>
      <c r="Q19" s="44"/>
      <c r="R19" s="44"/>
      <c r="S19" s="46"/>
    </row>
    <row r="20" spans="1:26" ht="38.25">
      <c r="A20" s="491"/>
      <c r="B20" s="488"/>
      <c r="C20" s="488"/>
      <c r="D20" s="488"/>
      <c r="E20" s="488"/>
      <c r="F20" s="488"/>
      <c r="G20" s="488"/>
      <c r="H20" s="488"/>
      <c r="I20" s="49" t="s">
        <v>27</v>
      </c>
      <c r="J20" s="491"/>
      <c r="K20" s="340" t="s">
        <v>28</v>
      </c>
      <c r="L20" s="44"/>
      <c r="M20" s="44"/>
      <c r="N20" s="44">
        <v>92.551000000000002</v>
      </c>
      <c r="O20" s="44">
        <v>85.834000000000003</v>
      </c>
      <c r="P20" s="44"/>
      <c r="Q20" s="44"/>
      <c r="R20" s="44">
        <f>M20+N20+O20</f>
        <v>178.38499999999999</v>
      </c>
      <c r="S20" s="46"/>
    </row>
    <row r="21" spans="1:26" ht="38.25">
      <c r="A21" s="492"/>
      <c r="B21" s="489"/>
      <c r="C21" s="489"/>
      <c r="D21" s="489"/>
      <c r="E21" s="489"/>
      <c r="F21" s="489"/>
      <c r="G21" s="489"/>
      <c r="H21" s="489"/>
      <c r="I21" s="49" t="s">
        <v>18</v>
      </c>
      <c r="J21" s="492"/>
      <c r="K21" s="340" t="s">
        <v>17</v>
      </c>
      <c r="L21" s="44"/>
      <c r="M21" s="44"/>
      <c r="N21" s="44"/>
      <c r="O21" s="44">
        <v>5.1449999999999996</v>
      </c>
      <c r="P21" s="44"/>
      <c r="Q21" s="44"/>
      <c r="R21" s="44">
        <f>M21+N21+O21</f>
        <v>5.1449999999999996</v>
      </c>
      <c r="S21" s="46"/>
    </row>
    <row r="22" spans="1:26" s="16" customFormat="1" ht="38.25">
      <c r="A22" s="51">
        <v>2</v>
      </c>
      <c r="B22" s="51"/>
      <c r="C22" s="52" t="s">
        <v>429</v>
      </c>
      <c r="D22" s="52" t="s">
        <v>15</v>
      </c>
      <c r="E22" s="51" t="s">
        <v>631</v>
      </c>
      <c r="F22" s="20" t="s">
        <v>302</v>
      </c>
      <c r="G22" s="20" t="s">
        <v>19</v>
      </c>
      <c r="H22" s="20" t="s">
        <v>20</v>
      </c>
      <c r="I22" s="53"/>
      <c r="J22" s="51"/>
      <c r="K22" s="51"/>
      <c r="L22" s="54"/>
      <c r="M22" s="54"/>
      <c r="N22" s="54">
        <v>0</v>
      </c>
      <c r="O22" s="54">
        <v>0</v>
      </c>
      <c r="P22" s="54">
        <v>0</v>
      </c>
      <c r="Q22" s="54"/>
      <c r="R22" s="23">
        <f>P22+O22</f>
        <v>0</v>
      </c>
      <c r="S22" s="55"/>
      <c r="T22" s="10"/>
      <c r="U22" s="10"/>
      <c r="V22" s="10"/>
      <c r="W22" s="10"/>
      <c r="X22" s="10"/>
      <c r="Y22" s="10"/>
      <c r="Z22" s="10"/>
    </row>
    <row r="23" spans="1:26" s="16" customFormat="1" ht="52.5" customHeight="1">
      <c r="A23" s="328">
        <v>1</v>
      </c>
      <c r="B23" s="328" t="s">
        <v>406</v>
      </c>
      <c r="C23" s="56" t="s">
        <v>429</v>
      </c>
      <c r="D23" s="511" t="s">
        <v>15</v>
      </c>
      <c r="E23" s="500" t="s">
        <v>631</v>
      </c>
      <c r="F23" s="519" t="s">
        <v>302</v>
      </c>
      <c r="G23" s="519" t="s">
        <v>19</v>
      </c>
      <c r="H23" s="519" t="s">
        <v>20</v>
      </c>
      <c r="I23" s="43"/>
      <c r="J23" s="57">
        <v>751</v>
      </c>
      <c r="K23" s="58"/>
      <c r="L23" s="50"/>
      <c r="M23" s="50"/>
      <c r="N23" s="50"/>
      <c r="O23" s="50"/>
      <c r="P23" s="50"/>
      <c r="Q23" s="50"/>
      <c r="R23" s="45"/>
      <c r="S23" s="344"/>
      <c r="T23" s="10"/>
      <c r="U23" s="10"/>
      <c r="V23" s="10"/>
      <c r="W23" s="10"/>
      <c r="X23" s="10"/>
      <c r="Y23" s="10"/>
      <c r="Z23" s="10"/>
    </row>
    <row r="24" spans="1:26" s="1" customFormat="1" ht="55.5" customHeight="1">
      <c r="A24" s="328">
        <v>2</v>
      </c>
      <c r="B24" s="328" t="s">
        <v>640</v>
      </c>
      <c r="C24" s="511" t="s">
        <v>609</v>
      </c>
      <c r="D24" s="512"/>
      <c r="E24" s="501"/>
      <c r="F24" s="520"/>
      <c r="G24" s="520"/>
      <c r="H24" s="520"/>
      <c r="I24" s="59"/>
      <c r="J24" s="325"/>
      <c r="K24" s="324"/>
      <c r="L24" s="60"/>
      <c r="M24" s="60"/>
      <c r="N24" s="60"/>
      <c r="O24" s="60"/>
      <c r="P24" s="60"/>
      <c r="Q24" s="60"/>
      <c r="R24" s="44"/>
      <c r="S24" s="61"/>
      <c r="T24" s="8"/>
      <c r="U24" s="8"/>
      <c r="V24" s="8"/>
      <c r="W24" s="8"/>
      <c r="X24" s="8"/>
      <c r="Y24" s="8"/>
      <c r="Z24" s="8"/>
    </row>
    <row r="25" spans="1:26" s="1" customFormat="1" ht="55.5" customHeight="1">
      <c r="A25" s="328">
        <v>3</v>
      </c>
      <c r="B25" s="328" t="s">
        <v>639</v>
      </c>
      <c r="C25" s="513"/>
      <c r="D25" s="513"/>
      <c r="E25" s="502"/>
      <c r="F25" s="521"/>
      <c r="G25" s="521"/>
      <c r="H25" s="521"/>
      <c r="I25" s="59"/>
      <c r="J25" s="325"/>
      <c r="K25" s="324"/>
      <c r="L25" s="60"/>
      <c r="M25" s="60"/>
      <c r="N25" s="60"/>
      <c r="O25" s="60"/>
      <c r="P25" s="60"/>
      <c r="Q25" s="60"/>
      <c r="R25" s="44"/>
      <c r="S25" s="61"/>
      <c r="T25" s="8"/>
      <c r="U25" s="8"/>
      <c r="V25" s="8"/>
      <c r="W25" s="8"/>
      <c r="X25" s="8"/>
      <c r="Y25" s="8"/>
      <c r="Z25" s="8"/>
    </row>
    <row r="26" spans="1:26" ht="35.25" customHeight="1">
      <c r="A26" s="20">
        <v>3</v>
      </c>
      <c r="B26" s="21"/>
      <c r="C26" s="21" t="s">
        <v>301</v>
      </c>
      <c r="D26" s="21" t="s">
        <v>15</v>
      </c>
      <c r="E26" s="21" t="s">
        <v>629</v>
      </c>
      <c r="F26" s="62" t="s">
        <v>304</v>
      </c>
      <c r="G26" s="62" t="s">
        <v>19</v>
      </c>
      <c r="H26" s="62" t="s">
        <v>20</v>
      </c>
      <c r="I26" s="63"/>
      <c r="J26" s="64"/>
      <c r="K26" s="64"/>
      <c r="L26" s="23"/>
      <c r="M26" s="23"/>
      <c r="N26" s="23">
        <f>N27+N34+N36+N49</f>
        <v>1183.893</v>
      </c>
      <c r="O26" s="23">
        <f t="shared" ref="O26:P26" si="4">O27+O34+O36+O49</f>
        <v>2612.8580000000002</v>
      </c>
      <c r="P26" s="23">
        <f t="shared" si="4"/>
        <v>3807.4229999999998</v>
      </c>
      <c r="Q26" s="23"/>
      <c r="R26" s="23">
        <f>P26+O26+N26+M26</f>
        <v>7604.174</v>
      </c>
      <c r="S26" s="20"/>
    </row>
    <row r="27" spans="1:26" ht="15.75" customHeight="1">
      <c r="A27" s="510">
        <v>1</v>
      </c>
      <c r="B27" s="487" t="s">
        <v>400</v>
      </c>
      <c r="C27" s="510" t="s">
        <v>301</v>
      </c>
      <c r="D27" s="487" t="s">
        <v>15</v>
      </c>
      <c r="E27" s="487" t="s">
        <v>401</v>
      </c>
      <c r="F27" s="542" t="s">
        <v>302</v>
      </c>
      <c r="G27" s="542" t="s">
        <v>19</v>
      </c>
      <c r="H27" s="542" t="s">
        <v>20</v>
      </c>
      <c r="I27" s="47" t="s">
        <v>13</v>
      </c>
      <c r="J27" s="561" t="s">
        <v>402</v>
      </c>
      <c r="K27" s="340"/>
      <c r="L27" s="44"/>
      <c r="M27" s="45"/>
      <c r="N27" s="45">
        <f>N28</f>
        <v>324.8</v>
      </c>
      <c r="O27" s="45">
        <f>O28</f>
        <v>337.79199999999997</v>
      </c>
      <c r="P27" s="45">
        <f>P28</f>
        <v>165.035</v>
      </c>
      <c r="Q27" s="45"/>
      <c r="R27" s="45">
        <f>P27+O27+N27+M27</f>
        <v>827.62699999999995</v>
      </c>
      <c r="S27" s="44"/>
    </row>
    <row r="28" spans="1:26" ht="38.25">
      <c r="A28" s="510"/>
      <c r="B28" s="488"/>
      <c r="C28" s="510"/>
      <c r="D28" s="488"/>
      <c r="E28" s="488"/>
      <c r="F28" s="543"/>
      <c r="G28" s="543"/>
      <c r="H28" s="543"/>
      <c r="I28" s="65" t="s">
        <v>93</v>
      </c>
      <c r="J28" s="563"/>
      <c r="K28" s="346" t="s">
        <v>94</v>
      </c>
      <c r="L28" s="66"/>
      <c r="M28" s="66"/>
      <c r="N28" s="66">
        <f>N29</f>
        <v>324.8</v>
      </c>
      <c r="O28" s="66">
        <f t="shared" ref="O28:P28" si="5">O29</f>
        <v>337.79199999999997</v>
      </c>
      <c r="P28" s="66">
        <f t="shared" si="5"/>
        <v>165.035</v>
      </c>
      <c r="Q28" s="66"/>
      <c r="R28" s="66">
        <f>P28+O28+N28+M28</f>
        <v>827.62699999999995</v>
      </c>
      <c r="S28" s="67"/>
    </row>
    <row r="29" spans="1:26" s="5" customFormat="1" ht="35.25" customHeight="1">
      <c r="A29" s="510"/>
      <c r="B29" s="489"/>
      <c r="C29" s="510"/>
      <c r="D29" s="488"/>
      <c r="E29" s="488"/>
      <c r="F29" s="543"/>
      <c r="G29" s="543"/>
      <c r="H29" s="543"/>
      <c r="I29" s="68" t="s">
        <v>16</v>
      </c>
      <c r="J29" s="562"/>
      <c r="K29" s="347" t="s">
        <v>12</v>
      </c>
      <c r="L29" s="67"/>
      <c r="M29" s="67"/>
      <c r="N29" s="69">
        <v>324.8</v>
      </c>
      <c r="O29" s="69">
        <v>337.79199999999997</v>
      </c>
      <c r="P29" s="69">
        <v>165.035</v>
      </c>
      <c r="Q29" s="70"/>
      <c r="R29" s="67">
        <f>P29+O29+N29+M29</f>
        <v>827.62699999999995</v>
      </c>
      <c r="S29" s="67"/>
    </row>
    <row r="30" spans="1:26" s="5" customFormat="1" ht="51">
      <c r="A30" s="320">
        <v>2</v>
      </c>
      <c r="B30" s="71" t="s">
        <v>625</v>
      </c>
      <c r="C30" s="488" t="s">
        <v>609</v>
      </c>
      <c r="D30" s="488"/>
      <c r="E30" s="488"/>
      <c r="F30" s="543"/>
      <c r="G30" s="543"/>
      <c r="H30" s="543"/>
      <c r="I30" s="68"/>
      <c r="J30" s="348"/>
      <c r="K30" s="347"/>
      <c r="L30" s="67"/>
      <c r="M30" s="67"/>
      <c r="N30" s="67"/>
      <c r="O30" s="72"/>
      <c r="P30" s="72"/>
      <c r="Q30" s="72"/>
      <c r="R30" s="67"/>
      <c r="S30" s="67"/>
    </row>
    <row r="31" spans="1:26" s="5" customFormat="1" ht="51">
      <c r="A31" s="320">
        <v>3</v>
      </c>
      <c r="B31" s="71" t="s">
        <v>626</v>
      </c>
      <c r="C31" s="488"/>
      <c r="D31" s="488"/>
      <c r="E31" s="488"/>
      <c r="F31" s="543"/>
      <c r="G31" s="543"/>
      <c r="H31" s="543"/>
      <c r="I31" s="68"/>
      <c r="J31" s="348"/>
      <c r="K31" s="347"/>
      <c r="L31" s="67"/>
      <c r="M31" s="67"/>
      <c r="N31" s="67"/>
      <c r="O31" s="72"/>
      <c r="P31" s="72"/>
      <c r="Q31" s="72"/>
      <c r="R31" s="67"/>
      <c r="S31" s="67"/>
    </row>
    <row r="32" spans="1:26" s="5" customFormat="1" ht="38.25">
      <c r="A32" s="320">
        <v>4</v>
      </c>
      <c r="B32" s="71" t="s">
        <v>627</v>
      </c>
      <c r="C32" s="488"/>
      <c r="D32" s="488"/>
      <c r="E32" s="488"/>
      <c r="F32" s="543"/>
      <c r="G32" s="543"/>
      <c r="H32" s="543"/>
      <c r="I32" s="68"/>
      <c r="J32" s="348"/>
      <c r="K32" s="347"/>
      <c r="L32" s="67"/>
      <c r="M32" s="67"/>
      <c r="N32" s="67"/>
      <c r="O32" s="72"/>
      <c r="P32" s="72"/>
      <c r="Q32" s="72"/>
      <c r="R32" s="67"/>
      <c r="S32" s="67"/>
    </row>
    <row r="33" spans="1:19" s="5" customFormat="1" ht="38.25">
      <c r="A33" s="320">
        <v>5</v>
      </c>
      <c r="B33" s="71" t="s">
        <v>628</v>
      </c>
      <c r="C33" s="488"/>
      <c r="D33" s="488"/>
      <c r="E33" s="488"/>
      <c r="F33" s="543"/>
      <c r="G33" s="543"/>
      <c r="H33" s="543"/>
      <c r="I33" s="68"/>
      <c r="J33" s="348"/>
      <c r="K33" s="347"/>
      <c r="L33" s="67"/>
      <c r="M33" s="67"/>
      <c r="N33" s="67"/>
      <c r="O33" s="72"/>
      <c r="P33" s="72"/>
      <c r="Q33" s="72"/>
      <c r="R33" s="67"/>
      <c r="S33" s="67"/>
    </row>
    <row r="34" spans="1:19" s="5" customFormat="1" ht="11.25" customHeight="1">
      <c r="A34" s="510">
        <v>6</v>
      </c>
      <c r="B34" s="487" t="s">
        <v>410</v>
      </c>
      <c r="C34" s="510" t="s">
        <v>301</v>
      </c>
      <c r="D34" s="488"/>
      <c r="E34" s="488"/>
      <c r="F34" s="543"/>
      <c r="G34" s="543"/>
      <c r="H34" s="543"/>
      <c r="I34" s="47" t="s">
        <v>13</v>
      </c>
      <c r="J34" s="340"/>
      <c r="K34" s="340"/>
      <c r="L34" s="45"/>
      <c r="M34" s="45"/>
      <c r="N34" s="45">
        <f t="shared" ref="N34:P34" si="6">+N35</f>
        <v>0</v>
      </c>
      <c r="O34" s="45">
        <f t="shared" si="6"/>
        <v>0</v>
      </c>
      <c r="P34" s="45">
        <f t="shared" si="6"/>
        <v>0</v>
      </c>
      <c r="Q34" s="66"/>
      <c r="R34" s="66">
        <f>P34+O34+N34+M34</f>
        <v>0</v>
      </c>
      <c r="S34" s="44"/>
    </row>
    <row r="35" spans="1:19" s="5" customFormat="1" ht="38.25">
      <c r="A35" s="510"/>
      <c r="B35" s="489"/>
      <c r="C35" s="510"/>
      <c r="D35" s="488"/>
      <c r="E35" s="488"/>
      <c r="F35" s="543"/>
      <c r="G35" s="543"/>
      <c r="H35" s="543"/>
      <c r="I35" s="68" t="s">
        <v>93</v>
      </c>
      <c r="J35" s="340" t="s">
        <v>536</v>
      </c>
      <c r="K35" s="340" t="s">
        <v>94</v>
      </c>
      <c r="L35" s="44"/>
      <c r="M35" s="44"/>
      <c r="N35" s="44"/>
      <c r="O35" s="73"/>
      <c r="P35" s="73"/>
      <c r="Q35" s="72"/>
      <c r="R35" s="67">
        <f>P35+O35+N35+M35</f>
        <v>0</v>
      </c>
      <c r="S35" s="44"/>
    </row>
    <row r="36" spans="1:19" s="5" customFormat="1" ht="15" customHeight="1">
      <c r="A36" s="510">
        <v>7</v>
      </c>
      <c r="B36" s="487" t="s">
        <v>411</v>
      </c>
      <c r="C36" s="510"/>
      <c r="D36" s="488"/>
      <c r="E36" s="488"/>
      <c r="F36" s="543"/>
      <c r="G36" s="543"/>
      <c r="H36" s="543"/>
      <c r="I36" s="47" t="s">
        <v>13</v>
      </c>
      <c r="J36" s="340"/>
      <c r="K36" s="340"/>
      <c r="L36" s="45"/>
      <c r="M36" s="45"/>
      <c r="N36" s="45">
        <f>+N37+N39</f>
        <v>859.09299999999996</v>
      </c>
      <c r="O36" s="45">
        <f t="shared" ref="O36:P36" si="7">+O37+O39</f>
        <v>2275.0660000000003</v>
      </c>
      <c r="P36" s="45">
        <f t="shared" si="7"/>
        <v>2875.4449999999997</v>
      </c>
      <c r="Q36" s="66"/>
      <c r="R36" s="66">
        <f>P36+O36+N36</f>
        <v>6009.6040000000003</v>
      </c>
      <c r="S36" s="44"/>
    </row>
    <row r="37" spans="1:19" s="5" customFormat="1" ht="21" customHeight="1">
      <c r="A37" s="510"/>
      <c r="B37" s="488"/>
      <c r="C37" s="510"/>
      <c r="D37" s="488"/>
      <c r="E37" s="488"/>
      <c r="F37" s="543"/>
      <c r="G37" s="543"/>
      <c r="H37" s="543"/>
      <c r="I37" s="65" t="s">
        <v>93</v>
      </c>
      <c r="J37" s="564" t="s">
        <v>537</v>
      </c>
      <c r="K37" s="48" t="s">
        <v>94</v>
      </c>
      <c r="L37" s="45"/>
      <c r="M37" s="45"/>
      <c r="N37" s="74">
        <f>N38</f>
        <v>859.09299999999996</v>
      </c>
      <c r="O37" s="74">
        <f t="shared" ref="O37:P37" si="8">O38</f>
        <v>2125.8040000000001</v>
      </c>
      <c r="P37" s="74">
        <f t="shared" si="8"/>
        <v>2020.6079999999999</v>
      </c>
      <c r="Q37" s="75"/>
      <c r="R37" s="66">
        <f>P37+O37+N37+M37</f>
        <v>5005.5050000000001</v>
      </c>
      <c r="S37" s="44"/>
    </row>
    <row r="38" spans="1:19" s="5" customFormat="1">
      <c r="A38" s="510"/>
      <c r="B38" s="488"/>
      <c r="C38" s="510"/>
      <c r="D38" s="488"/>
      <c r="E38" s="488"/>
      <c r="F38" s="543"/>
      <c r="G38" s="543"/>
      <c r="H38" s="543"/>
      <c r="I38" s="68" t="s">
        <v>16</v>
      </c>
      <c r="J38" s="565"/>
      <c r="K38" s="340" t="s">
        <v>12</v>
      </c>
      <c r="L38" s="44"/>
      <c r="M38" s="44"/>
      <c r="N38" s="76">
        <v>859.09299999999996</v>
      </c>
      <c r="O38" s="77">
        <v>2125.8040000000001</v>
      </c>
      <c r="P38" s="77">
        <v>2020.6079999999999</v>
      </c>
      <c r="Q38" s="78"/>
      <c r="R38" s="67">
        <f>P38+O38+N38+M38</f>
        <v>5005.5050000000001</v>
      </c>
      <c r="S38" s="44"/>
    </row>
    <row r="39" spans="1:19" s="5" customFormat="1" ht="38.25">
      <c r="A39" s="510"/>
      <c r="B39" s="488"/>
      <c r="C39" s="510"/>
      <c r="D39" s="488"/>
      <c r="E39" s="488"/>
      <c r="F39" s="543"/>
      <c r="G39" s="543"/>
      <c r="H39" s="543"/>
      <c r="I39" s="65" t="s">
        <v>616</v>
      </c>
      <c r="J39" s="565"/>
      <c r="K39" s="48" t="s">
        <v>617</v>
      </c>
      <c r="L39" s="45"/>
      <c r="M39" s="45"/>
      <c r="N39" s="74">
        <f t="shared" ref="N39:P39" si="9">N40+N41</f>
        <v>0</v>
      </c>
      <c r="O39" s="74">
        <f t="shared" si="9"/>
        <v>149.262</v>
      </c>
      <c r="P39" s="74">
        <f t="shared" si="9"/>
        <v>854.83699999999999</v>
      </c>
      <c r="Q39" s="75"/>
      <c r="R39" s="66">
        <f>P39+O39+N39+M39</f>
        <v>1004.0989999999999</v>
      </c>
      <c r="S39" s="44"/>
    </row>
    <row r="40" spans="1:19" s="5" customFormat="1">
      <c r="A40" s="510"/>
      <c r="B40" s="488"/>
      <c r="C40" s="510"/>
      <c r="D40" s="488"/>
      <c r="E40" s="488"/>
      <c r="F40" s="543"/>
      <c r="G40" s="543"/>
      <c r="H40" s="543"/>
      <c r="I40" s="68" t="s">
        <v>16</v>
      </c>
      <c r="J40" s="565"/>
      <c r="K40" s="340" t="s">
        <v>12</v>
      </c>
      <c r="L40" s="44"/>
      <c r="M40" s="44"/>
      <c r="N40" s="76"/>
      <c r="O40" s="76"/>
      <c r="P40" s="76">
        <v>854.83699999999999</v>
      </c>
      <c r="Q40" s="79"/>
      <c r="R40" s="67">
        <f>P40+O40+N40+M40</f>
        <v>854.83699999999999</v>
      </c>
      <c r="S40" s="44"/>
    </row>
    <row r="41" spans="1:19" s="5" customFormat="1" ht="25.5">
      <c r="A41" s="510"/>
      <c r="B41" s="489"/>
      <c r="C41" s="510"/>
      <c r="D41" s="488"/>
      <c r="E41" s="488"/>
      <c r="F41" s="543"/>
      <c r="G41" s="543"/>
      <c r="H41" s="543"/>
      <c r="I41" s="68" t="s">
        <v>150</v>
      </c>
      <c r="J41" s="566"/>
      <c r="K41" s="340" t="s">
        <v>155</v>
      </c>
      <c r="L41" s="44"/>
      <c r="M41" s="44"/>
      <c r="N41" s="76"/>
      <c r="O41" s="76">
        <v>149.262</v>
      </c>
      <c r="P41" s="76"/>
      <c r="Q41" s="79"/>
      <c r="R41" s="67">
        <f>P41+O41+N41+M41</f>
        <v>149.262</v>
      </c>
      <c r="S41" s="44"/>
    </row>
    <row r="42" spans="1:19" s="5" customFormat="1" ht="38.25">
      <c r="A42" s="320">
        <v>8</v>
      </c>
      <c r="B42" s="316" t="s">
        <v>618</v>
      </c>
      <c r="C42" s="487" t="s">
        <v>609</v>
      </c>
      <c r="D42" s="488"/>
      <c r="E42" s="488"/>
      <c r="F42" s="543"/>
      <c r="G42" s="543"/>
      <c r="H42" s="543"/>
      <c r="I42" s="68"/>
      <c r="J42" s="340"/>
      <c r="K42" s="340"/>
      <c r="L42" s="44"/>
      <c r="M42" s="44"/>
      <c r="N42" s="44"/>
      <c r="O42" s="73"/>
      <c r="P42" s="73"/>
      <c r="Q42" s="72"/>
      <c r="R42" s="67"/>
      <c r="S42" s="44"/>
    </row>
    <row r="43" spans="1:19" s="5" customFormat="1" ht="38.25">
      <c r="A43" s="320">
        <v>9</v>
      </c>
      <c r="B43" s="56" t="s">
        <v>619</v>
      </c>
      <c r="C43" s="488"/>
      <c r="D43" s="488"/>
      <c r="E43" s="488"/>
      <c r="F43" s="543"/>
      <c r="G43" s="543"/>
      <c r="H43" s="543"/>
      <c r="I43" s="68"/>
      <c r="J43" s="340"/>
      <c r="K43" s="340"/>
      <c r="L43" s="44"/>
      <c r="M43" s="44"/>
      <c r="N43" s="44"/>
      <c r="O43" s="73"/>
      <c r="P43" s="73"/>
      <c r="Q43" s="72"/>
      <c r="R43" s="67"/>
      <c r="S43" s="44"/>
    </row>
    <row r="44" spans="1:19" s="5" customFormat="1" ht="38.25">
      <c r="A44" s="320">
        <v>10</v>
      </c>
      <c r="B44" s="56" t="s">
        <v>620</v>
      </c>
      <c r="C44" s="488"/>
      <c r="D44" s="488"/>
      <c r="E44" s="488"/>
      <c r="F44" s="543"/>
      <c r="G44" s="543"/>
      <c r="H44" s="543"/>
      <c r="I44" s="68"/>
      <c r="J44" s="340"/>
      <c r="K44" s="340"/>
      <c r="L44" s="44"/>
      <c r="M44" s="44"/>
      <c r="N44" s="44"/>
      <c r="O44" s="73"/>
      <c r="P44" s="73"/>
      <c r="Q44" s="72"/>
      <c r="R44" s="67"/>
      <c r="S44" s="44"/>
    </row>
    <row r="45" spans="1:19" ht="38.25">
      <c r="A45" s="320">
        <v>11</v>
      </c>
      <c r="B45" s="56" t="s">
        <v>621</v>
      </c>
      <c r="C45" s="488"/>
      <c r="D45" s="488"/>
      <c r="E45" s="488"/>
      <c r="F45" s="543"/>
      <c r="G45" s="543"/>
      <c r="H45" s="543"/>
      <c r="I45" s="68"/>
      <c r="J45" s="340"/>
      <c r="K45" s="340"/>
      <c r="L45" s="44"/>
      <c r="M45" s="44"/>
      <c r="N45" s="44"/>
      <c r="O45" s="73"/>
      <c r="P45" s="73"/>
      <c r="Q45" s="72"/>
      <c r="R45" s="67"/>
      <c r="S45" s="44"/>
    </row>
    <row r="46" spans="1:19" ht="38.25">
      <c r="A46" s="320">
        <v>12</v>
      </c>
      <c r="B46" s="56" t="s">
        <v>622</v>
      </c>
      <c r="C46" s="488"/>
      <c r="D46" s="488"/>
      <c r="E46" s="488"/>
      <c r="F46" s="543"/>
      <c r="G46" s="543"/>
      <c r="H46" s="543"/>
      <c r="I46" s="68"/>
      <c r="J46" s="340"/>
      <c r="K46" s="340"/>
      <c r="L46" s="44"/>
      <c r="M46" s="44"/>
      <c r="N46" s="44"/>
      <c r="O46" s="73"/>
      <c r="P46" s="73"/>
      <c r="Q46" s="72"/>
      <c r="R46" s="67"/>
      <c r="S46" s="44"/>
    </row>
    <row r="47" spans="1:19" ht="38.25">
      <c r="A47" s="320">
        <v>13</v>
      </c>
      <c r="B47" s="56" t="s">
        <v>623</v>
      </c>
      <c r="C47" s="488"/>
      <c r="D47" s="488"/>
      <c r="E47" s="488"/>
      <c r="F47" s="543"/>
      <c r="G47" s="543"/>
      <c r="H47" s="543"/>
      <c r="I47" s="68"/>
      <c r="J47" s="340"/>
      <c r="K47" s="340"/>
      <c r="L47" s="44"/>
      <c r="M47" s="44"/>
      <c r="N47" s="44"/>
      <c r="O47" s="73"/>
      <c r="P47" s="73"/>
      <c r="Q47" s="72"/>
      <c r="R47" s="67"/>
      <c r="S47" s="44"/>
    </row>
    <row r="48" spans="1:19" ht="38.25">
      <c r="A48" s="320">
        <v>14</v>
      </c>
      <c r="B48" s="56" t="s">
        <v>624</v>
      </c>
      <c r="C48" s="488"/>
      <c r="D48" s="488"/>
      <c r="E48" s="488"/>
      <c r="F48" s="543"/>
      <c r="G48" s="543"/>
      <c r="H48" s="543"/>
      <c r="I48" s="68"/>
      <c r="J48" s="340"/>
      <c r="K48" s="340"/>
      <c r="L48" s="44"/>
      <c r="M48" s="44"/>
      <c r="N48" s="44"/>
      <c r="O48" s="73"/>
      <c r="P48" s="73"/>
      <c r="Q48" s="72"/>
      <c r="R48" s="67"/>
      <c r="S48" s="44"/>
    </row>
    <row r="49" spans="1:26" ht="15" customHeight="1">
      <c r="A49" s="487">
        <v>15</v>
      </c>
      <c r="B49" s="487" t="s">
        <v>852</v>
      </c>
      <c r="C49" s="487" t="s">
        <v>301</v>
      </c>
      <c r="D49" s="488"/>
      <c r="E49" s="488"/>
      <c r="F49" s="543"/>
      <c r="G49" s="543"/>
      <c r="H49" s="543"/>
      <c r="I49" s="47" t="s">
        <v>13</v>
      </c>
      <c r="J49" s="340"/>
      <c r="K49" s="340"/>
      <c r="L49" s="45"/>
      <c r="M49" s="45"/>
      <c r="N49" s="45">
        <f>N50</f>
        <v>0</v>
      </c>
      <c r="O49" s="45">
        <f t="shared" ref="O49:P49" si="10">O50</f>
        <v>0</v>
      </c>
      <c r="P49" s="45">
        <f t="shared" si="10"/>
        <v>766.94299999999998</v>
      </c>
      <c r="Q49" s="66"/>
      <c r="R49" s="66">
        <f>P49+O49+N49+M49</f>
        <v>766.94299999999998</v>
      </c>
      <c r="S49" s="44"/>
    </row>
    <row r="50" spans="1:26" ht="38.25">
      <c r="A50" s="488"/>
      <c r="B50" s="488"/>
      <c r="C50" s="488"/>
      <c r="D50" s="488"/>
      <c r="E50" s="488"/>
      <c r="F50" s="543"/>
      <c r="G50" s="543"/>
      <c r="H50" s="543"/>
      <c r="I50" s="65" t="s">
        <v>93</v>
      </c>
      <c r="J50" s="561" t="s">
        <v>538</v>
      </c>
      <c r="K50" s="48" t="s">
        <v>94</v>
      </c>
      <c r="L50" s="44"/>
      <c r="M50" s="44"/>
      <c r="N50" s="45">
        <f>N51</f>
        <v>0</v>
      </c>
      <c r="O50" s="45">
        <f>O51</f>
        <v>0</v>
      </c>
      <c r="P50" s="45">
        <f>P51</f>
        <v>766.94299999999998</v>
      </c>
      <c r="Q50" s="66"/>
      <c r="R50" s="66">
        <f>P50+O50+N50+M50</f>
        <v>766.94299999999998</v>
      </c>
      <c r="S50" s="44"/>
    </row>
    <row r="51" spans="1:26">
      <c r="A51" s="489"/>
      <c r="B51" s="489"/>
      <c r="C51" s="489"/>
      <c r="D51" s="489"/>
      <c r="E51" s="489"/>
      <c r="F51" s="544"/>
      <c r="G51" s="544"/>
      <c r="H51" s="544"/>
      <c r="I51" s="68" t="s">
        <v>16</v>
      </c>
      <c r="J51" s="562"/>
      <c r="K51" s="340" t="s">
        <v>12</v>
      </c>
      <c r="L51" s="44"/>
      <c r="M51" s="44"/>
      <c r="N51" s="44"/>
      <c r="O51" s="73"/>
      <c r="P51" s="73">
        <v>766.94299999999998</v>
      </c>
      <c r="Q51" s="72"/>
      <c r="R51" s="67">
        <f>P51+O51+N51+M51</f>
        <v>766.94299999999998</v>
      </c>
      <c r="S51" s="44"/>
    </row>
    <row r="52" spans="1:26" s="19" customFormat="1" ht="63.75">
      <c r="A52" s="20">
        <v>4</v>
      </c>
      <c r="B52" s="21"/>
      <c r="C52" s="52" t="s">
        <v>14</v>
      </c>
      <c r="D52" s="52" t="s">
        <v>15</v>
      </c>
      <c r="E52" s="21" t="s">
        <v>754</v>
      </c>
      <c r="F52" s="20" t="s">
        <v>20</v>
      </c>
      <c r="G52" s="20" t="s">
        <v>643</v>
      </c>
      <c r="H52" s="21" t="s">
        <v>403</v>
      </c>
      <c r="I52" s="12"/>
      <c r="J52" s="11"/>
      <c r="K52" s="13"/>
      <c r="L52" s="22"/>
      <c r="M52" s="22"/>
      <c r="N52" s="23">
        <f>N53+N65+N84+N91+N127+N165+N201+N237+N258+N281+N288+N299+N306+N332+N339+N346+N354+N365+N375+N418+N521+N532</f>
        <v>1799.7909999999545</v>
      </c>
      <c r="O52" s="23">
        <f t="shared" ref="O52:Q52" si="11">O53+O65+O84+O91+O127+O165+O201+O237+O258+O281+O288+O299+O306+O332+O339+O346+O354+O365+O375+O418+O521+O532</f>
        <v>4372.1950000000006</v>
      </c>
      <c r="P52" s="23">
        <f t="shared" si="11"/>
        <v>13177.788999999997</v>
      </c>
      <c r="Q52" s="23">
        <f t="shared" si="11"/>
        <v>0</v>
      </c>
      <c r="R52" s="23">
        <f t="shared" ref="R52:R100" si="12">M52+N52+O52+P52</f>
        <v>19349.774999999951</v>
      </c>
      <c r="S52" s="20">
        <v>1</v>
      </c>
      <c r="T52" s="18"/>
      <c r="U52" s="18"/>
      <c r="V52" s="18"/>
      <c r="W52" s="18"/>
      <c r="X52" s="18"/>
      <c r="Y52" s="18"/>
      <c r="Z52" s="18"/>
    </row>
    <row r="53" spans="1:26" s="19" customFormat="1" ht="32.25" customHeight="1">
      <c r="A53" s="490">
        <v>1</v>
      </c>
      <c r="B53" s="487" t="s">
        <v>511</v>
      </c>
      <c r="C53" s="511" t="s">
        <v>301</v>
      </c>
      <c r="D53" s="511" t="s">
        <v>15</v>
      </c>
      <c r="E53" s="487" t="s">
        <v>754</v>
      </c>
      <c r="F53" s="487" t="s">
        <v>20</v>
      </c>
      <c r="G53" s="487" t="s">
        <v>643</v>
      </c>
      <c r="H53" s="487" t="s">
        <v>403</v>
      </c>
      <c r="I53" s="47" t="s">
        <v>13</v>
      </c>
      <c r="J53" s="490">
        <v>112</v>
      </c>
      <c r="K53" s="340"/>
      <c r="L53" s="44"/>
      <c r="M53" s="44"/>
      <c r="N53" s="45">
        <f>N54</f>
        <v>9.9690000000000012</v>
      </c>
      <c r="O53" s="45">
        <f>O54</f>
        <v>56.644999999999996</v>
      </c>
      <c r="P53" s="45">
        <f>P54</f>
        <v>104.274</v>
      </c>
      <c r="Q53" s="45">
        <f>Q54</f>
        <v>0</v>
      </c>
      <c r="R53" s="45">
        <f>M53+N53+O53+P53+Q53</f>
        <v>170.88800000000001</v>
      </c>
      <c r="S53" s="321"/>
      <c r="T53" s="18"/>
      <c r="U53" s="18"/>
      <c r="V53" s="18"/>
      <c r="W53" s="18"/>
      <c r="X53" s="18"/>
      <c r="Y53" s="18"/>
      <c r="Z53" s="18"/>
    </row>
    <row r="54" spans="1:26" s="19" customFormat="1" ht="25.5">
      <c r="A54" s="491"/>
      <c r="B54" s="488"/>
      <c r="C54" s="512"/>
      <c r="D54" s="512"/>
      <c r="E54" s="488"/>
      <c r="F54" s="488"/>
      <c r="G54" s="488"/>
      <c r="H54" s="488"/>
      <c r="I54" s="47" t="s">
        <v>692</v>
      </c>
      <c r="J54" s="491"/>
      <c r="K54" s="80" t="s">
        <v>691</v>
      </c>
      <c r="L54" s="44"/>
      <c r="M54" s="44"/>
      <c r="N54" s="81">
        <f>N55+N60+N62</f>
        <v>9.9690000000000012</v>
      </c>
      <c r="O54" s="81">
        <f t="shared" ref="O54:P54" si="13">O55+O60+O62</f>
        <v>56.644999999999996</v>
      </c>
      <c r="P54" s="81">
        <f t="shared" si="13"/>
        <v>104.274</v>
      </c>
      <c r="Q54" s="82">
        <v>0</v>
      </c>
      <c r="R54" s="45">
        <f t="shared" ref="R54:R64" si="14">M54+N54+O54+P54+Q54</f>
        <v>170.88800000000001</v>
      </c>
      <c r="S54" s="321"/>
      <c r="T54" s="18"/>
      <c r="U54" s="18"/>
      <c r="V54" s="18"/>
      <c r="W54" s="18"/>
      <c r="X54" s="18"/>
      <c r="Y54" s="18"/>
      <c r="Z54" s="18"/>
    </row>
    <row r="55" spans="1:26" s="19" customFormat="1" ht="38.25">
      <c r="A55" s="491"/>
      <c r="B55" s="488"/>
      <c r="C55" s="512"/>
      <c r="D55" s="512"/>
      <c r="E55" s="488"/>
      <c r="F55" s="488"/>
      <c r="G55" s="488"/>
      <c r="H55" s="488"/>
      <c r="I55" s="83" t="s">
        <v>25</v>
      </c>
      <c r="J55" s="491"/>
      <c r="K55" s="84" t="s">
        <v>10</v>
      </c>
      <c r="L55" s="44"/>
      <c r="M55" s="44"/>
      <c r="N55" s="85">
        <f t="shared" ref="N55" si="15">N57+N58+N56+N59</f>
        <v>9.9690000000000012</v>
      </c>
      <c r="O55" s="85">
        <f>O57+O58+O56+O59</f>
        <v>46.025999999999996</v>
      </c>
      <c r="P55" s="85">
        <f t="shared" ref="P55" si="16">P57+P58+P56+P59</f>
        <v>52.777000000000001</v>
      </c>
      <c r="Q55" s="73">
        <v>0</v>
      </c>
      <c r="R55" s="45">
        <f t="shared" si="14"/>
        <v>108.77199999999999</v>
      </c>
      <c r="S55" s="321"/>
      <c r="T55" s="18"/>
      <c r="U55" s="18"/>
      <c r="V55" s="18"/>
      <c r="W55" s="18"/>
      <c r="X55" s="18"/>
      <c r="Y55" s="18"/>
      <c r="Z55" s="18"/>
    </row>
    <row r="56" spans="1:26" s="19" customFormat="1" ht="25.5">
      <c r="A56" s="491"/>
      <c r="B56" s="488"/>
      <c r="C56" s="512"/>
      <c r="D56" s="512"/>
      <c r="E56" s="488"/>
      <c r="F56" s="488"/>
      <c r="G56" s="488"/>
      <c r="H56" s="488"/>
      <c r="I56" s="86" t="s">
        <v>164</v>
      </c>
      <c r="J56" s="491"/>
      <c r="K56" s="87" t="s">
        <v>11</v>
      </c>
      <c r="L56" s="44"/>
      <c r="M56" s="44"/>
      <c r="N56" s="88">
        <v>0</v>
      </c>
      <c r="O56" s="88">
        <v>0.56499999999999995</v>
      </c>
      <c r="P56" s="88">
        <v>0</v>
      </c>
      <c r="Q56" s="73">
        <v>0</v>
      </c>
      <c r="R56" s="45">
        <f t="shared" si="14"/>
        <v>0.56499999999999995</v>
      </c>
      <c r="S56" s="321"/>
      <c r="T56" s="18"/>
      <c r="U56" s="18"/>
      <c r="V56" s="18"/>
      <c r="W56" s="18"/>
      <c r="X56" s="18"/>
      <c r="Y56" s="18"/>
      <c r="Z56" s="18"/>
    </row>
    <row r="57" spans="1:26" s="19" customFormat="1" ht="37.5" customHeight="1">
      <c r="A57" s="491"/>
      <c r="B57" s="488"/>
      <c r="C57" s="512"/>
      <c r="D57" s="512"/>
      <c r="E57" s="488"/>
      <c r="F57" s="488"/>
      <c r="G57" s="488"/>
      <c r="H57" s="488"/>
      <c r="I57" s="86" t="s">
        <v>16</v>
      </c>
      <c r="J57" s="491"/>
      <c r="K57" s="87" t="s">
        <v>12</v>
      </c>
      <c r="L57" s="44"/>
      <c r="M57" s="44"/>
      <c r="N57" s="88">
        <v>3.8479999999999999</v>
      </c>
      <c r="O57" s="88">
        <v>4.2779999999999996</v>
      </c>
      <c r="P57" s="88">
        <v>52.777000000000001</v>
      </c>
      <c r="Q57" s="73">
        <v>0</v>
      </c>
      <c r="R57" s="45">
        <f t="shared" si="14"/>
        <v>60.902999999999999</v>
      </c>
      <c r="S57" s="321"/>
      <c r="T57" s="18"/>
      <c r="U57" s="18"/>
      <c r="V57" s="18"/>
      <c r="W57" s="18"/>
      <c r="X57" s="18"/>
      <c r="Y57" s="18"/>
      <c r="Z57" s="18"/>
    </row>
    <row r="58" spans="1:26" s="19" customFormat="1" ht="51">
      <c r="A58" s="491"/>
      <c r="B58" s="488"/>
      <c r="C58" s="512"/>
      <c r="D58" s="512"/>
      <c r="E58" s="488"/>
      <c r="F58" s="488"/>
      <c r="G58" s="488"/>
      <c r="H58" s="488"/>
      <c r="I58" s="86" t="s">
        <v>27</v>
      </c>
      <c r="J58" s="491"/>
      <c r="K58" s="87" t="s">
        <v>28</v>
      </c>
      <c r="L58" s="44"/>
      <c r="M58" s="44"/>
      <c r="N58" s="88">
        <v>6.1210000000000004</v>
      </c>
      <c r="O58" s="88">
        <v>40.377000000000002</v>
      </c>
      <c r="P58" s="88">
        <v>0</v>
      </c>
      <c r="Q58" s="73">
        <v>0</v>
      </c>
      <c r="R58" s="45">
        <f t="shared" si="14"/>
        <v>46.498000000000005</v>
      </c>
      <c r="S58" s="321"/>
      <c r="T58" s="18"/>
      <c r="U58" s="18"/>
      <c r="V58" s="18"/>
      <c r="W58" s="18"/>
      <c r="X58" s="18"/>
      <c r="Y58" s="18"/>
      <c r="Z58" s="18"/>
    </row>
    <row r="59" spans="1:26" s="27" customFormat="1" ht="38.25">
      <c r="A59" s="491"/>
      <c r="B59" s="488"/>
      <c r="C59" s="512"/>
      <c r="D59" s="512"/>
      <c r="E59" s="488"/>
      <c r="F59" s="488"/>
      <c r="G59" s="488"/>
      <c r="H59" s="488"/>
      <c r="I59" s="86" t="s">
        <v>18</v>
      </c>
      <c r="J59" s="491"/>
      <c r="K59" s="87" t="s">
        <v>17</v>
      </c>
      <c r="L59" s="45"/>
      <c r="M59" s="45"/>
      <c r="N59" s="88">
        <v>0</v>
      </c>
      <c r="O59" s="88">
        <v>0.80600000000000005</v>
      </c>
      <c r="P59" s="88">
        <v>0</v>
      </c>
      <c r="Q59" s="73">
        <v>0</v>
      </c>
      <c r="R59" s="45">
        <f t="shared" si="14"/>
        <v>0.80600000000000005</v>
      </c>
      <c r="S59" s="46"/>
      <c r="T59" s="26"/>
      <c r="U59" s="26"/>
      <c r="V59" s="26"/>
      <c r="W59" s="26"/>
      <c r="X59" s="26"/>
      <c r="Y59" s="26"/>
      <c r="Z59" s="26"/>
    </row>
    <row r="60" spans="1:26" s="19" customFormat="1" ht="25.5">
      <c r="A60" s="491"/>
      <c r="B60" s="488"/>
      <c r="C60" s="512"/>
      <c r="D60" s="512"/>
      <c r="E60" s="488"/>
      <c r="F60" s="488"/>
      <c r="G60" s="488"/>
      <c r="H60" s="488"/>
      <c r="I60" s="83" t="s">
        <v>29</v>
      </c>
      <c r="J60" s="491"/>
      <c r="K60" s="84" t="s">
        <v>30</v>
      </c>
      <c r="L60" s="44"/>
      <c r="M60" s="44"/>
      <c r="N60" s="85">
        <f>N61</f>
        <v>0</v>
      </c>
      <c r="O60" s="85">
        <f t="shared" ref="O60:P60" si="17">O61</f>
        <v>10</v>
      </c>
      <c r="P60" s="85">
        <f t="shared" si="17"/>
        <v>50.854999999999997</v>
      </c>
      <c r="Q60" s="73">
        <v>0</v>
      </c>
      <c r="R60" s="45">
        <f t="shared" si="14"/>
        <v>60.854999999999997</v>
      </c>
      <c r="S60" s="321"/>
      <c r="T60" s="18"/>
      <c r="U60" s="18"/>
      <c r="V60" s="18"/>
      <c r="W60" s="18"/>
      <c r="X60" s="18"/>
      <c r="Y60" s="18"/>
      <c r="Z60" s="18"/>
    </row>
    <row r="61" spans="1:26" s="27" customFormat="1" ht="25.5">
      <c r="A61" s="491"/>
      <c r="B61" s="488"/>
      <c r="C61" s="512"/>
      <c r="D61" s="512"/>
      <c r="E61" s="488"/>
      <c r="F61" s="488"/>
      <c r="G61" s="488"/>
      <c r="H61" s="488"/>
      <c r="I61" s="86" t="s">
        <v>16</v>
      </c>
      <c r="J61" s="491"/>
      <c r="K61" s="87" t="s">
        <v>12</v>
      </c>
      <c r="L61" s="45"/>
      <c r="M61" s="45"/>
      <c r="N61" s="89">
        <f>250-250</f>
        <v>0</v>
      </c>
      <c r="O61" s="89">
        <v>10</v>
      </c>
      <c r="P61" s="89">
        <v>50.854999999999997</v>
      </c>
      <c r="Q61" s="73">
        <v>0</v>
      </c>
      <c r="R61" s="45">
        <f t="shared" si="14"/>
        <v>60.854999999999997</v>
      </c>
      <c r="S61" s="46"/>
      <c r="T61" s="26"/>
      <c r="U61" s="26"/>
      <c r="V61" s="26"/>
      <c r="W61" s="26"/>
      <c r="X61" s="26"/>
      <c r="Y61" s="26"/>
      <c r="Z61" s="26"/>
    </row>
    <row r="62" spans="1:26" s="19" customFormat="1" ht="25.5">
      <c r="A62" s="491"/>
      <c r="B62" s="488"/>
      <c r="C62" s="512"/>
      <c r="D62" s="512"/>
      <c r="E62" s="488"/>
      <c r="F62" s="488"/>
      <c r="G62" s="488"/>
      <c r="H62" s="488"/>
      <c r="I62" s="83" t="s">
        <v>241</v>
      </c>
      <c r="J62" s="491"/>
      <c r="K62" s="84" t="s">
        <v>31</v>
      </c>
      <c r="L62" s="44"/>
      <c r="M62" s="44"/>
      <c r="N62" s="85">
        <f>N63+N64</f>
        <v>0</v>
      </c>
      <c r="O62" s="85">
        <f t="shared" ref="O62:P62" si="18">O63+O64</f>
        <v>0.61899999999999999</v>
      </c>
      <c r="P62" s="85">
        <f t="shared" si="18"/>
        <v>0.64200000000000002</v>
      </c>
      <c r="Q62" s="73">
        <v>0</v>
      </c>
      <c r="R62" s="45">
        <f t="shared" si="14"/>
        <v>1.2610000000000001</v>
      </c>
      <c r="S62" s="321"/>
      <c r="T62" s="18"/>
      <c r="U62" s="18"/>
      <c r="V62" s="18"/>
      <c r="W62" s="18"/>
      <c r="X62" s="18"/>
      <c r="Y62" s="18"/>
      <c r="Z62" s="18"/>
    </row>
    <row r="63" spans="1:26" s="19" customFormat="1" ht="25.5">
      <c r="A63" s="491"/>
      <c r="B63" s="488"/>
      <c r="C63" s="512"/>
      <c r="D63" s="512"/>
      <c r="E63" s="488"/>
      <c r="F63" s="488"/>
      <c r="G63" s="488"/>
      <c r="H63" s="488"/>
      <c r="I63" s="86" t="s">
        <v>164</v>
      </c>
      <c r="J63" s="491"/>
      <c r="K63" s="87" t="s">
        <v>11</v>
      </c>
      <c r="L63" s="44"/>
      <c r="M63" s="44"/>
      <c r="N63" s="88">
        <v>0</v>
      </c>
      <c r="O63" s="88">
        <v>0.61899999999999999</v>
      </c>
      <c r="P63" s="88">
        <v>0</v>
      </c>
      <c r="Q63" s="73">
        <v>0</v>
      </c>
      <c r="R63" s="45">
        <f t="shared" si="14"/>
        <v>0.61899999999999999</v>
      </c>
      <c r="S63" s="321"/>
      <c r="T63" s="18"/>
      <c r="U63" s="18"/>
      <c r="V63" s="18"/>
      <c r="W63" s="18"/>
      <c r="X63" s="18"/>
      <c r="Y63" s="18"/>
      <c r="Z63" s="18"/>
    </row>
    <row r="64" spans="1:26" s="19" customFormat="1" ht="25.5">
      <c r="A64" s="492"/>
      <c r="B64" s="489"/>
      <c r="C64" s="512"/>
      <c r="D64" s="512"/>
      <c r="E64" s="488"/>
      <c r="F64" s="488"/>
      <c r="G64" s="488"/>
      <c r="H64" s="488"/>
      <c r="I64" s="86" t="s">
        <v>16</v>
      </c>
      <c r="J64" s="492"/>
      <c r="K64" s="87" t="s">
        <v>12</v>
      </c>
      <c r="L64" s="44"/>
      <c r="M64" s="44"/>
      <c r="N64" s="89">
        <v>0</v>
      </c>
      <c r="O64" s="89"/>
      <c r="P64" s="89">
        <v>0.64200000000000002</v>
      </c>
      <c r="Q64" s="73">
        <v>0</v>
      </c>
      <c r="R64" s="45">
        <f t="shared" si="14"/>
        <v>0.64200000000000002</v>
      </c>
      <c r="S64" s="321"/>
      <c r="T64" s="18"/>
      <c r="U64" s="18"/>
      <c r="V64" s="18"/>
      <c r="W64" s="18"/>
      <c r="X64" s="18"/>
      <c r="Y64" s="18"/>
      <c r="Z64" s="18"/>
    </row>
    <row r="65" spans="1:26" s="19" customFormat="1" ht="30.75" customHeight="1">
      <c r="A65" s="490">
        <v>2</v>
      </c>
      <c r="B65" s="487" t="s">
        <v>305</v>
      </c>
      <c r="C65" s="512"/>
      <c r="D65" s="512"/>
      <c r="E65" s="488"/>
      <c r="F65" s="488"/>
      <c r="G65" s="488"/>
      <c r="H65" s="488"/>
      <c r="I65" s="47" t="s">
        <v>13</v>
      </c>
      <c r="J65" s="490">
        <v>122</v>
      </c>
      <c r="K65" s="340"/>
      <c r="L65" s="44"/>
      <c r="M65" s="44"/>
      <c r="N65" s="45">
        <f>N66</f>
        <v>757.20500000000015</v>
      </c>
      <c r="O65" s="45">
        <f>O66</f>
        <v>798.89299999999992</v>
      </c>
      <c r="P65" s="45">
        <f>P66</f>
        <v>2077.94</v>
      </c>
      <c r="Q65" s="45">
        <f>Q66</f>
        <v>0</v>
      </c>
      <c r="R65" s="45">
        <f t="shared" si="12"/>
        <v>3634.038</v>
      </c>
      <c r="S65" s="321"/>
      <c r="T65" s="18"/>
      <c r="U65" s="18"/>
      <c r="V65" s="18"/>
      <c r="W65" s="18"/>
      <c r="X65" s="18"/>
      <c r="Y65" s="18"/>
      <c r="Z65" s="18"/>
    </row>
    <row r="66" spans="1:26" s="27" customFormat="1" ht="38.25">
      <c r="A66" s="491"/>
      <c r="B66" s="488"/>
      <c r="C66" s="512"/>
      <c r="D66" s="512"/>
      <c r="E66" s="488"/>
      <c r="F66" s="488"/>
      <c r="G66" s="488"/>
      <c r="H66" s="488"/>
      <c r="I66" s="47" t="s">
        <v>694</v>
      </c>
      <c r="J66" s="491"/>
      <c r="K66" s="48" t="s">
        <v>693</v>
      </c>
      <c r="L66" s="45"/>
      <c r="M66" s="45"/>
      <c r="N66" s="45">
        <f>N67+N72+N77+N81</f>
        <v>757.20500000000015</v>
      </c>
      <c r="O66" s="45">
        <f t="shared" ref="O66:Q66" si="19">O67+O72+O77+O81</f>
        <v>798.89299999999992</v>
      </c>
      <c r="P66" s="45">
        <f t="shared" si="19"/>
        <v>2077.94</v>
      </c>
      <c r="Q66" s="45">
        <f t="shared" si="19"/>
        <v>0</v>
      </c>
      <c r="R66" s="45">
        <f t="shared" si="12"/>
        <v>3634.038</v>
      </c>
      <c r="S66" s="46"/>
      <c r="T66" s="26"/>
      <c r="U66" s="26"/>
      <c r="V66" s="26"/>
      <c r="W66" s="26"/>
      <c r="X66" s="26"/>
      <c r="Y66" s="26"/>
      <c r="Z66" s="26"/>
    </row>
    <row r="67" spans="1:26" s="19" customFormat="1" ht="38.25">
      <c r="A67" s="491"/>
      <c r="B67" s="488"/>
      <c r="C67" s="512"/>
      <c r="D67" s="512"/>
      <c r="E67" s="488"/>
      <c r="F67" s="488"/>
      <c r="G67" s="488"/>
      <c r="H67" s="488"/>
      <c r="I67" s="83" t="s">
        <v>32</v>
      </c>
      <c r="J67" s="491"/>
      <c r="K67" s="90" t="s">
        <v>10</v>
      </c>
      <c r="L67" s="44"/>
      <c r="M67" s="44"/>
      <c r="N67" s="82">
        <f>N68+N69+N70+N71</f>
        <v>74.481999999999999</v>
      </c>
      <c r="O67" s="82">
        <f>O68+O69+O70+O71</f>
        <v>200.50400000000002</v>
      </c>
      <c r="P67" s="82">
        <f>P68+P69+P70+P71</f>
        <v>263.44400000000002</v>
      </c>
      <c r="Q67" s="82">
        <f>Q68+Q69+Q70+Q71</f>
        <v>0</v>
      </c>
      <c r="R67" s="45">
        <f t="shared" si="12"/>
        <v>538.43000000000006</v>
      </c>
      <c r="S67" s="321"/>
      <c r="T67" s="18"/>
      <c r="U67" s="18"/>
      <c r="V67" s="18"/>
      <c r="W67" s="18"/>
      <c r="X67" s="18"/>
      <c r="Y67" s="18"/>
      <c r="Z67" s="18"/>
    </row>
    <row r="68" spans="1:26" s="19" customFormat="1" ht="25.5">
      <c r="A68" s="491"/>
      <c r="B68" s="488"/>
      <c r="C68" s="512"/>
      <c r="D68" s="512"/>
      <c r="E68" s="488"/>
      <c r="F68" s="488"/>
      <c r="G68" s="488"/>
      <c r="H68" s="488"/>
      <c r="I68" s="86" t="s">
        <v>26</v>
      </c>
      <c r="J68" s="491"/>
      <c r="K68" s="320" t="s">
        <v>11</v>
      </c>
      <c r="L68" s="44"/>
      <c r="M68" s="44"/>
      <c r="N68" s="44">
        <v>0</v>
      </c>
      <c r="O68" s="73">
        <v>1.869</v>
      </c>
      <c r="P68" s="73">
        <v>0</v>
      </c>
      <c r="Q68" s="82">
        <v>0</v>
      </c>
      <c r="R68" s="45">
        <f t="shared" si="12"/>
        <v>1.869</v>
      </c>
      <c r="S68" s="321"/>
      <c r="T68" s="18"/>
      <c r="U68" s="18"/>
      <c r="V68" s="18"/>
      <c r="W68" s="18"/>
      <c r="X68" s="18"/>
      <c r="Y68" s="18"/>
      <c r="Z68" s="18"/>
    </row>
    <row r="69" spans="1:26" s="19" customFormat="1" ht="25.5">
      <c r="A69" s="491"/>
      <c r="B69" s="488"/>
      <c r="C69" s="512"/>
      <c r="D69" s="512"/>
      <c r="E69" s="488"/>
      <c r="F69" s="488"/>
      <c r="G69" s="488"/>
      <c r="H69" s="488"/>
      <c r="I69" s="86" t="s">
        <v>16</v>
      </c>
      <c r="J69" s="491"/>
      <c r="K69" s="320" t="s">
        <v>12</v>
      </c>
      <c r="L69" s="44"/>
      <c r="M69" s="44"/>
      <c r="N69" s="44">
        <v>51.783000000000001</v>
      </c>
      <c r="O69" s="73">
        <v>35.779000000000003</v>
      </c>
      <c r="P69" s="73">
        <v>263.44400000000002</v>
      </c>
      <c r="Q69" s="82">
        <v>0</v>
      </c>
      <c r="R69" s="45">
        <f t="shared" si="12"/>
        <v>351.00600000000003</v>
      </c>
      <c r="S69" s="321"/>
      <c r="T69" s="18"/>
      <c r="U69" s="18"/>
      <c r="V69" s="18"/>
      <c r="W69" s="18"/>
      <c r="X69" s="18"/>
      <c r="Y69" s="18"/>
      <c r="Z69" s="18"/>
    </row>
    <row r="70" spans="1:26" s="19" customFormat="1" ht="51">
      <c r="A70" s="491"/>
      <c r="B70" s="488"/>
      <c r="C70" s="512"/>
      <c r="D70" s="512"/>
      <c r="E70" s="488"/>
      <c r="F70" s="488"/>
      <c r="G70" s="488"/>
      <c r="H70" s="488"/>
      <c r="I70" s="86" t="s">
        <v>27</v>
      </c>
      <c r="J70" s="491"/>
      <c r="K70" s="320" t="s">
        <v>28</v>
      </c>
      <c r="L70" s="44"/>
      <c r="M70" s="44"/>
      <c r="N70" s="44">
        <v>22.699000000000002</v>
      </c>
      <c r="O70" s="73">
        <v>160.37700000000001</v>
      </c>
      <c r="P70" s="73">
        <v>0</v>
      </c>
      <c r="Q70" s="82">
        <v>0</v>
      </c>
      <c r="R70" s="45">
        <f t="shared" si="12"/>
        <v>183.07600000000002</v>
      </c>
      <c r="S70" s="321"/>
      <c r="T70" s="18"/>
      <c r="U70" s="18"/>
      <c r="V70" s="18"/>
      <c r="W70" s="18"/>
      <c r="X70" s="18"/>
      <c r="Y70" s="18"/>
      <c r="Z70" s="18"/>
    </row>
    <row r="71" spans="1:26" s="19" customFormat="1" ht="38.25">
      <c r="A71" s="491"/>
      <c r="B71" s="488"/>
      <c r="C71" s="512"/>
      <c r="D71" s="512"/>
      <c r="E71" s="488"/>
      <c r="F71" s="488"/>
      <c r="G71" s="488"/>
      <c r="H71" s="488"/>
      <c r="I71" s="86" t="s">
        <v>181</v>
      </c>
      <c r="J71" s="491"/>
      <c r="K71" s="320" t="s">
        <v>17</v>
      </c>
      <c r="L71" s="44"/>
      <c r="M71" s="44"/>
      <c r="N71" s="44">
        <v>0</v>
      </c>
      <c r="O71" s="73">
        <v>2.4790000000000001</v>
      </c>
      <c r="P71" s="73">
        <v>0</v>
      </c>
      <c r="Q71" s="82">
        <v>0</v>
      </c>
      <c r="R71" s="45">
        <f t="shared" si="12"/>
        <v>2.4790000000000001</v>
      </c>
      <c r="S71" s="321"/>
      <c r="T71" s="18"/>
      <c r="U71" s="18"/>
      <c r="V71" s="18"/>
      <c r="W71" s="18"/>
      <c r="X71" s="18"/>
      <c r="Y71" s="18"/>
      <c r="Z71" s="18"/>
    </row>
    <row r="72" spans="1:26" s="19" customFormat="1" ht="25.5">
      <c r="A72" s="491"/>
      <c r="B72" s="488"/>
      <c r="C72" s="512"/>
      <c r="D72" s="512"/>
      <c r="E72" s="488"/>
      <c r="F72" s="488"/>
      <c r="G72" s="488"/>
      <c r="H72" s="488"/>
      <c r="I72" s="83" t="s">
        <v>34</v>
      </c>
      <c r="J72" s="491"/>
      <c r="K72" s="90" t="s">
        <v>31</v>
      </c>
      <c r="L72" s="44"/>
      <c r="M72" s="44"/>
      <c r="N72" s="82">
        <f>N73+N74+N75+N76</f>
        <v>4.7560000000000002</v>
      </c>
      <c r="O72" s="82">
        <f>O73+O74+O75+O76</f>
        <v>21.216000000000001</v>
      </c>
      <c r="P72" s="82">
        <f>P73+P74+P75+P76</f>
        <v>25.431999999999999</v>
      </c>
      <c r="Q72" s="82">
        <f>Q73+Q74+Q75+Q76</f>
        <v>0</v>
      </c>
      <c r="R72" s="45">
        <f t="shared" si="12"/>
        <v>51.403999999999996</v>
      </c>
      <c r="S72" s="321"/>
      <c r="T72" s="18"/>
      <c r="U72" s="18"/>
      <c r="V72" s="18"/>
      <c r="W72" s="18"/>
      <c r="X72" s="18"/>
      <c r="Y72" s="18"/>
      <c r="Z72" s="18"/>
    </row>
    <row r="73" spans="1:26" s="19" customFormat="1" ht="25.5">
      <c r="A73" s="491"/>
      <c r="B73" s="488"/>
      <c r="C73" s="512"/>
      <c r="D73" s="512"/>
      <c r="E73" s="488"/>
      <c r="F73" s="488"/>
      <c r="G73" s="488"/>
      <c r="H73" s="488"/>
      <c r="I73" s="86" t="s">
        <v>26</v>
      </c>
      <c r="J73" s="491"/>
      <c r="K73" s="320" t="s">
        <v>11</v>
      </c>
      <c r="L73" s="44"/>
      <c r="M73" s="44"/>
      <c r="N73" s="44">
        <v>0</v>
      </c>
      <c r="O73" s="73">
        <v>1.278</v>
      </c>
      <c r="P73" s="73">
        <v>0</v>
      </c>
      <c r="Q73" s="82">
        <v>0</v>
      </c>
      <c r="R73" s="45">
        <f t="shared" si="12"/>
        <v>1.278</v>
      </c>
      <c r="S73" s="321"/>
      <c r="T73" s="18"/>
      <c r="U73" s="18"/>
      <c r="V73" s="18"/>
      <c r="W73" s="18"/>
      <c r="X73" s="18"/>
      <c r="Y73" s="18"/>
      <c r="Z73" s="18"/>
    </row>
    <row r="74" spans="1:26" s="19" customFormat="1" ht="25.5">
      <c r="A74" s="491"/>
      <c r="B74" s="488"/>
      <c r="C74" s="512"/>
      <c r="D74" s="512"/>
      <c r="E74" s="488"/>
      <c r="F74" s="488"/>
      <c r="G74" s="488"/>
      <c r="H74" s="488"/>
      <c r="I74" s="86" t="s">
        <v>16</v>
      </c>
      <c r="J74" s="491"/>
      <c r="K74" s="320" t="s">
        <v>12</v>
      </c>
      <c r="L74" s="44"/>
      <c r="M74" s="44"/>
      <c r="N74" s="44">
        <v>0</v>
      </c>
      <c r="O74" s="73">
        <v>4.74</v>
      </c>
      <c r="P74" s="73">
        <v>25.431999999999999</v>
      </c>
      <c r="Q74" s="82">
        <v>0</v>
      </c>
      <c r="R74" s="45">
        <f t="shared" si="12"/>
        <v>30.171999999999997</v>
      </c>
      <c r="S74" s="321"/>
      <c r="T74" s="18"/>
      <c r="U74" s="18"/>
      <c r="V74" s="18"/>
      <c r="W74" s="18"/>
      <c r="X74" s="18"/>
      <c r="Y74" s="18"/>
      <c r="Z74" s="18"/>
    </row>
    <row r="75" spans="1:26" s="28" customFormat="1" ht="38.25">
      <c r="A75" s="491"/>
      <c r="B75" s="488"/>
      <c r="C75" s="512"/>
      <c r="D75" s="512"/>
      <c r="E75" s="488"/>
      <c r="F75" s="488"/>
      <c r="G75" s="488"/>
      <c r="H75" s="488"/>
      <c r="I75" s="86" t="s">
        <v>35</v>
      </c>
      <c r="J75" s="491"/>
      <c r="K75" s="320" t="s">
        <v>40</v>
      </c>
      <c r="L75" s="44"/>
      <c r="M75" s="44"/>
      <c r="N75" s="44">
        <v>4.7560000000000002</v>
      </c>
      <c r="O75" s="73">
        <v>13.496</v>
      </c>
      <c r="P75" s="73">
        <v>0</v>
      </c>
      <c r="Q75" s="82">
        <v>0</v>
      </c>
      <c r="R75" s="45">
        <f t="shared" si="12"/>
        <v>18.252000000000002</v>
      </c>
      <c r="S75" s="321"/>
      <c r="T75" s="18"/>
      <c r="U75" s="18"/>
      <c r="V75" s="18"/>
      <c r="W75" s="18"/>
      <c r="X75" s="18"/>
      <c r="Y75" s="18"/>
      <c r="Z75" s="18"/>
    </row>
    <row r="76" spans="1:26" s="28" customFormat="1" ht="38.25">
      <c r="A76" s="491"/>
      <c r="B76" s="488"/>
      <c r="C76" s="512"/>
      <c r="D76" s="512"/>
      <c r="E76" s="488"/>
      <c r="F76" s="488"/>
      <c r="G76" s="488"/>
      <c r="H76" s="488"/>
      <c r="I76" s="86" t="s">
        <v>181</v>
      </c>
      <c r="J76" s="491"/>
      <c r="K76" s="320" t="s">
        <v>17</v>
      </c>
      <c r="L76" s="44"/>
      <c r="M76" s="44"/>
      <c r="N76" s="44">
        <v>0</v>
      </c>
      <c r="O76" s="73">
        <v>1.702</v>
      </c>
      <c r="P76" s="73">
        <v>0</v>
      </c>
      <c r="Q76" s="82">
        <v>0</v>
      </c>
      <c r="R76" s="45">
        <f t="shared" si="12"/>
        <v>1.702</v>
      </c>
      <c r="S76" s="321"/>
      <c r="T76" s="18"/>
      <c r="U76" s="18"/>
      <c r="V76" s="18"/>
      <c r="W76" s="18"/>
      <c r="X76" s="18"/>
      <c r="Y76" s="18"/>
      <c r="Z76" s="18"/>
    </row>
    <row r="77" spans="1:26" s="28" customFormat="1" ht="38.25">
      <c r="A77" s="491"/>
      <c r="B77" s="488"/>
      <c r="C77" s="512"/>
      <c r="D77" s="512"/>
      <c r="E77" s="488"/>
      <c r="F77" s="488"/>
      <c r="G77" s="488"/>
      <c r="H77" s="488"/>
      <c r="I77" s="83" t="s">
        <v>36</v>
      </c>
      <c r="J77" s="491"/>
      <c r="K77" s="90" t="s">
        <v>43</v>
      </c>
      <c r="L77" s="44"/>
      <c r="M77" s="44"/>
      <c r="N77" s="82">
        <f>N78+N79+N80</f>
        <v>669.05500000000006</v>
      </c>
      <c r="O77" s="82">
        <f t="shared" ref="O77:Q77" si="20">O78+O79+O80</f>
        <v>551.49899999999991</v>
      </c>
      <c r="P77" s="82">
        <f t="shared" si="20"/>
        <v>1762.0809999999999</v>
      </c>
      <c r="Q77" s="82">
        <f t="shared" si="20"/>
        <v>0</v>
      </c>
      <c r="R77" s="45">
        <f t="shared" si="12"/>
        <v>2982.6350000000002</v>
      </c>
      <c r="S77" s="321"/>
      <c r="T77" s="18"/>
      <c r="U77" s="18"/>
      <c r="V77" s="18"/>
      <c r="W77" s="18"/>
      <c r="X77" s="18"/>
      <c r="Y77" s="18"/>
      <c r="Z77" s="18"/>
    </row>
    <row r="78" spans="1:26" s="28" customFormat="1" ht="25.5">
      <c r="A78" s="491"/>
      <c r="B78" s="488"/>
      <c r="C78" s="512"/>
      <c r="D78" s="512"/>
      <c r="E78" s="488"/>
      <c r="F78" s="488"/>
      <c r="G78" s="488"/>
      <c r="H78" s="488"/>
      <c r="I78" s="86" t="s">
        <v>16</v>
      </c>
      <c r="J78" s="491"/>
      <c r="K78" s="320" t="s">
        <v>12</v>
      </c>
      <c r="L78" s="44"/>
      <c r="M78" s="44"/>
      <c r="N78" s="44">
        <v>131.465</v>
      </c>
      <c r="O78" s="73">
        <v>5.96</v>
      </c>
      <c r="P78" s="73">
        <v>5.7039999999999997</v>
      </c>
      <c r="Q78" s="82">
        <v>0</v>
      </c>
      <c r="R78" s="45">
        <f t="shared" si="12"/>
        <v>143.12900000000002</v>
      </c>
      <c r="S78" s="321"/>
      <c r="T78" s="18"/>
      <c r="U78" s="18"/>
      <c r="V78" s="18"/>
      <c r="W78" s="18"/>
      <c r="X78" s="18"/>
      <c r="Y78" s="18"/>
      <c r="Z78" s="18"/>
    </row>
    <row r="79" spans="1:26" s="28" customFormat="1" ht="25.5">
      <c r="A79" s="491"/>
      <c r="B79" s="488"/>
      <c r="C79" s="512"/>
      <c r="D79" s="512"/>
      <c r="E79" s="488"/>
      <c r="F79" s="488"/>
      <c r="G79" s="488"/>
      <c r="H79" s="488"/>
      <c r="I79" s="86" t="s">
        <v>33</v>
      </c>
      <c r="J79" s="491"/>
      <c r="K79" s="320" t="s">
        <v>39</v>
      </c>
      <c r="L79" s="44"/>
      <c r="M79" s="44"/>
      <c r="N79" s="44">
        <v>502.10599999999999</v>
      </c>
      <c r="O79" s="73">
        <v>424.81099999999998</v>
      </c>
      <c r="P79" s="73">
        <v>1756.377</v>
      </c>
      <c r="Q79" s="82">
        <v>0</v>
      </c>
      <c r="R79" s="45">
        <f t="shared" si="12"/>
        <v>2683.2939999999999</v>
      </c>
      <c r="S79" s="321"/>
      <c r="T79" s="18"/>
      <c r="U79" s="18"/>
      <c r="V79" s="18"/>
      <c r="W79" s="18"/>
      <c r="X79" s="18"/>
      <c r="Y79" s="18"/>
      <c r="Z79" s="18"/>
    </row>
    <row r="80" spans="1:26" s="28" customFormat="1" ht="38.25">
      <c r="A80" s="491"/>
      <c r="B80" s="488"/>
      <c r="C80" s="512"/>
      <c r="D80" s="512"/>
      <c r="E80" s="488"/>
      <c r="F80" s="488"/>
      <c r="G80" s="488"/>
      <c r="H80" s="488"/>
      <c r="I80" s="86" t="s">
        <v>35</v>
      </c>
      <c r="J80" s="491"/>
      <c r="K80" s="320" t="s">
        <v>40</v>
      </c>
      <c r="L80" s="44"/>
      <c r="M80" s="44"/>
      <c r="N80" s="44">
        <v>35.484000000000002</v>
      </c>
      <c r="O80" s="73">
        <v>120.72799999999999</v>
      </c>
      <c r="P80" s="73">
        <v>0</v>
      </c>
      <c r="Q80" s="82">
        <v>0</v>
      </c>
      <c r="R80" s="45">
        <f t="shared" si="12"/>
        <v>156.21199999999999</v>
      </c>
      <c r="S80" s="321"/>
      <c r="T80" s="18"/>
      <c r="U80" s="18"/>
      <c r="V80" s="18"/>
      <c r="W80" s="18"/>
      <c r="X80" s="18"/>
      <c r="Y80" s="18"/>
      <c r="Z80" s="18"/>
    </row>
    <row r="81" spans="1:26" s="28" customFormat="1" ht="76.5">
      <c r="A81" s="491"/>
      <c r="B81" s="488"/>
      <c r="C81" s="512"/>
      <c r="D81" s="512"/>
      <c r="E81" s="488"/>
      <c r="F81" s="488"/>
      <c r="G81" s="488"/>
      <c r="H81" s="488"/>
      <c r="I81" s="83" t="s">
        <v>37</v>
      </c>
      <c r="J81" s="492"/>
      <c r="K81" s="90" t="s">
        <v>44</v>
      </c>
      <c r="L81" s="44"/>
      <c r="M81" s="44"/>
      <c r="N81" s="82">
        <f>N82+N83</f>
        <v>8.9120000000000008</v>
      </c>
      <c r="O81" s="82">
        <f t="shared" ref="O81:Q81" si="21">O82+O83</f>
        <v>25.673999999999999</v>
      </c>
      <c r="P81" s="82">
        <f t="shared" si="21"/>
        <v>26.983000000000001</v>
      </c>
      <c r="Q81" s="82">
        <f t="shared" si="21"/>
        <v>0</v>
      </c>
      <c r="R81" s="45">
        <f t="shared" si="12"/>
        <v>61.569000000000003</v>
      </c>
      <c r="S81" s="321"/>
      <c r="T81" s="18"/>
      <c r="U81" s="18"/>
      <c r="V81" s="18"/>
      <c r="W81" s="18"/>
      <c r="X81" s="18"/>
      <c r="Y81" s="18"/>
      <c r="Z81" s="18"/>
    </row>
    <row r="82" spans="1:26" s="28" customFormat="1" ht="25.5">
      <c r="A82" s="491"/>
      <c r="B82" s="488"/>
      <c r="C82" s="512"/>
      <c r="D82" s="512"/>
      <c r="E82" s="488"/>
      <c r="F82" s="488"/>
      <c r="G82" s="488"/>
      <c r="H82" s="488"/>
      <c r="I82" s="86" t="s">
        <v>16</v>
      </c>
      <c r="J82" s="319"/>
      <c r="K82" s="320" t="s">
        <v>12</v>
      </c>
      <c r="L82" s="44"/>
      <c r="M82" s="44"/>
      <c r="N82" s="44">
        <v>8.8170000000000002</v>
      </c>
      <c r="O82" s="73">
        <v>25.673999999999999</v>
      </c>
      <c r="P82" s="73">
        <v>26.983000000000001</v>
      </c>
      <c r="Q82" s="82">
        <v>0</v>
      </c>
      <c r="R82" s="45">
        <f t="shared" si="12"/>
        <v>61.474000000000004</v>
      </c>
      <c r="S82" s="321"/>
      <c r="T82" s="18"/>
      <c r="U82" s="18"/>
      <c r="V82" s="18"/>
      <c r="W82" s="18"/>
      <c r="X82" s="18"/>
      <c r="Y82" s="18"/>
      <c r="Z82" s="18"/>
    </row>
    <row r="83" spans="1:26" s="28" customFormat="1" ht="38.25">
      <c r="A83" s="492"/>
      <c r="B83" s="489"/>
      <c r="C83" s="512"/>
      <c r="D83" s="512"/>
      <c r="E83" s="488"/>
      <c r="F83" s="488"/>
      <c r="G83" s="488"/>
      <c r="H83" s="488"/>
      <c r="I83" s="86" t="s">
        <v>35</v>
      </c>
      <c r="J83" s="319"/>
      <c r="K83" s="320" t="s">
        <v>40</v>
      </c>
      <c r="L83" s="44"/>
      <c r="M83" s="44"/>
      <c r="N83" s="44">
        <v>9.5000000000000001E-2</v>
      </c>
      <c r="O83" s="73">
        <v>0</v>
      </c>
      <c r="P83" s="73">
        <v>0</v>
      </c>
      <c r="Q83" s="82">
        <v>0</v>
      </c>
      <c r="R83" s="45">
        <f t="shared" si="12"/>
        <v>9.5000000000000001E-2</v>
      </c>
      <c r="S83" s="321"/>
      <c r="T83" s="18"/>
      <c r="U83" s="18"/>
      <c r="V83" s="18"/>
      <c r="W83" s="18"/>
      <c r="X83" s="18"/>
      <c r="Y83" s="18"/>
      <c r="Z83" s="18"/>
    </row>
    <row r="84" spans="1:26" s="28" customFormat="1" ht="32.25" customHeight="1">
      <c r="A84" s="490">
        <v>3</v>
      </c>
      <c r="B84" s="487" t="s">
        <v>512</v>
      </c>
      <c r="C84" s="512"/>
      <c r="D84" s="512"/>
      <c r="E84" s="488"/>
      <c r="F84" s="488"/>
      <c r="G84" s="488"/>
      <c r="H84" s="488"/>
      <c r="I84" s="47" t="s">
        <v>13</v>
      </c>
      <c r="J84" s="490">
        <v>122</v>
      </c>
      <c r="K84" s="340"/>
      <c r="L84" s="44"/>
      <c r="M84" s="44"/>
      <c r="N84" s="81">
        <f>N86</f>
        <v>0</v>
      </c>
      <c r="O84" s="81">
        <f>O86</f>
        <v>50.353000000000002</v>
      </c>
      <c r="P84" s="81">
        <f>P86</f>
        <v>61.484000000000002</v>
      </c>
      <c r="Q84" s="81">
        <f>Q86</f>
        <v>0</v>
      </c>
      <c r="R84" s="45">
        <f t="shared" si="12"/>
        <v>111.837</v>
      </c>
      <c r="S84" s="321"/>
      <c r="T84" s="18"/>
      <c r="U84" s="18"/>
      <c r="V84" s="18"/>
      <c r="W84" s="18"/>
      <c r="X84" s="18"/>
      <c r="Y84" s="18"/>
      <c r="Z84" s="18"/>
    </row>
    <row r="85" spans="1:26" s="28" customFormat="1" ht="25.5">
      <c r="A85" s="491"/>
      <c r="B85" s="488"/>
      <c r="C85" s="512"/>
      <c r="D85" s="512"/>
      <c r="E85" s="488"/>
      <c r="F85" s="488"/>
      <c r="G85" s="488"/>
      <c r="H85" s="488"/>
      <c r="I85" s="91" t="s">
        <v>696</v>
      </c>
      <c r="J85" s="491"/>
      <c r="K85" s="80" t="s">
        <v>695</v>
      </c>
      <c r="L85" s="44"/>
      <c r="M85" s="44"/>
      <c r="N85" s="81">
        <f>N86</f>
        <v>0</v>
      </c>
      <c r="O85" s="81">
        <f>O86</f>
        <v>50.353000000000002</v>
      </c>
      <c r="P85" s="81">
        <f>P86</f>
        <v>61.484000000000002</v>
      </c>
      <c r="Q85" s="82">
        <v>0</v>
      </c>
      <c r="R85" s="45">
        <f t="shared" si="12"/>
        <v>111.837</v>
      </c>
      <c r="S85" s="321"/>
      <c r="T85" s="18"/>
      <c r="U85" s="18"/>
      <c r="V85" s="18"/>
      <c r="W85" s="18"/>
      <c r="X85" s="18"/>
      <c r="Y85" s="18"/>
      <c r="Z85" s="18"/>
    </row>
    <row r="86" spans="1:26" s="28" customFormat="1" ht="38.25">
      <c r="A86" s="491"/>
      <c r="B86" s="488"/>
      <c r="C86" s="512"/>
      <c r="D86" s="512"/>
      <c r="E86" s="488"/>
      <c r="F86" s="488"/>
      <c r="G86" s="488"/>
      <c r="H86" s="488"/>
      <c r="I86" s="91" t="s">
        <v>32</v>
      </c>
      <c r="J86" s="491"/>
      <c r="K86" s="80" t="s">
        <v>10</v>
      </c>
      <c r="L86" s="44"/>
      <c r="M86" s="44"/>
      <c r="N86" s="44">
        <v>0</v>
      </c>
      <c r="O86" s="82">
        <f>O87+O88+O89+O90</f>
        <v>50.353000000000002</v>
      </c>
      <c r="P86" s="82">
        <f>P87+P88+P89+P90</f>
        <v>61.484000000000002</v>
      </c>
      <c r="Q86" s="73">
        <v>0</v>
      </c>
      <c r="R86" s="45">
        <f t="shared" si="12"/>
        <v>111.837</v>
      </c>
      <c r="S86" s="321"/>
      <c r="T86" s="18"/>
      <c r="U86" s="18"/>
      <c r="V86" s="18"/>
      <c r="W86" s="18"/>
      <c r="X86" s="18"/>
      <c r="Y86" s="18"/>
      <c r="Z86" s="18"/>
    </row>
    <row r="87" spans="1:26" s="28" customFormat="1" ht="25.5">
      <c r="A87" s="491"/>
      <c r="B87" s="488"/>
      <c r="C87" s="512"/>
      <c r="D87" s="512"/>
      <c r="E87" s="488"/>
      <c r="F87" s="488"/>
      <c r="G87" s="488"/>
      <c r="H87" s="488"/>
      <c r="I87" s="92" t="s">
        <v>26</v>
      </c>
      <c r="J87" s="491"/>
      <c r="K87" s="93" t="s">
        <v>11</v>
      </c>
      <c r="L87" s="44"/>
      <c r="M87" s="44"/>
      <c r="N87" s="44">
        <v>0</v>
      </c>
      <c r="O87" s="73">
        <v>0.78900000000000003</v>
      </c>
      <c r="P87" s="320">
        <v>0</v>
      </c>
      <c r="Q87" s="73">
        <v>0</v>
      </c>
      <c r="R87" s="45">
        <f t="shared" si="12"/>
        <v>0.78900000000000003</v>
      </c>
      <c r="S87" s="321"/>
      <c r="T87" s="18"/>
      <c r="U87" s="18"/>
      <c r="V87" s="18"/>
      <c r="W87" s="18"/>
      <c r="X87" s="18"/>
      <c r="Y87" s="18"/>
      <c r="Z87" s="18"/>
    </row>
    <row r="88" spans="1:26" s="28" customFormat="1" ht="25.5">
      <c r="A88" s="491"/>
      <c r="B88" s="488"/>
      <c r="C88" s="512"/>
      <c r="D88" s="512"/>
      <c r="E88" s="488"/>
      <c r="F88" s="488"/>
      <c r="G88" s="488"/>
      <c r="H88" s="488"/>
      <c r="I88" s="92" t="s">
        <v>16</v>
      </c>
      <c r="J88" s="491"/>
      <c r="K88" s="93" t="s">
        <v>12</v>
      </c>
      <c r="L88" s="44"/>
      <c r="M88" s="44"/>
      <c r="N88" s="44">
        <v>0</v>
      </c>
      <c r="O88" s="73">
        <v>40.935000000000002</v>
      </c>
      <c r="P88" s="94">
        <v>61.484000000000002</v>
      </c>
      <c r="Q88" s="73">
        <v>0</v>
      </c>
      <c r="R88" s="45">
        <f t="shared" si="12"/>
        <v>102.41900000000001</v>
      </c>
      <c r="S88" s="321"/>
      <c r="T88" s="18"/>
      <c r="U88" s="18"/>
      <c r="V88" s="18"/>
      <c r="W88" s="18"/>
      <c r="X88" s="18"/>
      <c r="Y88" s="18"/>
      <c r="Z88" s="18"/>
    </row>
    <row r="89" spans="1:26" s="28" customFormat="1" ht="51">
      <c r="A89" s="491"/>
      <c r="B89" s="488"/>
      <c r="C89" s="512"/>
      <c r="D89" s="512"/>
      <c r="E89" s="488"/>
      <c r="F89" s="488"/>
      <c r="G89" s="488"/>
      <c r="H89" s="488"/>
      <c r="I89" s="92" t="s">
        <v>27</v>
      </c>
      <c r="J89" s="491"/>
      <c r="K89" s="93" t="s">
        <v>28</v>
      </c>
      <c r="L89" s="44"/>
      <c r="M89" s="44"/>
      <c r="N89" s="44">
        <v>0</v>
      </c>
      <c r="O89" s="73">
        <v>6.5309999999999997</v>
      </c>
      <c r="P89" s="320">
        <v>0</v>
      </c>
      <c r="Q89" s="73">
        <v>0</v>
      </c>
      <c r="R89" s="45">
        <f t="shared" si="12"/>
        <v>6.5309999999999997</v>
      </c>
      <c r="S89" s="321"/>
      <c r="T89" s="18"/>
      <c r="U89" s="18"/>
      <c r="V89" s="18"/>
      <c r="W89" s="18"/>
      <c r="X89" s="18"/>
      <c r="Y89" s="18"/>
      <c r="Z89" s="18"/>
    </row>
    <row r="90" spans="1:26" s="28" customFormat="1" ht="38.25">
      <c r="A90" s="492"/>
      <c r="B90" s="489"/>
      <c r="C90" s="512"/>
      <c r="D90" s="512"/>
      <c r="E90" s="488"/>
      <c r="F90" s="488"/>
      <c r="G90" s="488"/>
      <c r="H90" s="488"/>
      <c r="I90" s="92" t="s">
        <v>181</v>
      </c>
      <c r="J90" s="492"/>
      <c r="K90" s="93" t="s">
        <v>17</v>
      </c>
      <c r="L90" s="44"/>
      <c r="M90" s="44"/>
      <c r="N90" s="44">
        <v>0</v>
      </c>
      <c r="O90" s="73">
        <v>2.0979999999999999</v>
      </c>
      <c r="P90" s="320">
        <v>0</v>
      </c>
      <c r="Q90" s="73">
        <v>0</v>
      </c>
      <c r="R90" s="45">
        <f t="shared" si="12"/>
        <v>2.0979999999999999</v>
      </c>
      <c r="S90" s="321"/>
      <c r="T90" s="18"/>
      <c r="U90" s="18"/>
      <c r="V90" s="18"/>
      <c r="W90" s="18"/>
      <c r="X90" s="18"/>
      <c r="Y90" s="18"/>
      <c r="Z90" s="18"/>
    </row>
    <row r="91" spans="1:26" s="28" customFormat="1" ht="27" customHeight="1">
      <c r="A91" s="490">
        <v>4</v>
      </c>
      <c r="B91" s="487" t="s">
        <v>187</v>
      </c>
      <c r="C91" s="512"/>
      <c r="D91" s="512"/>
      <c r="E91" s="488"/>
      <c r="F91" s="488"/>
      <c r="G91" s="488"/>
      <c r="H91" s="488"/>
      <c r="I91" s="47" t="s">
        <v>13</v>
      </c>
      <c r="J91" s="490">
        <v>124</v>
      </c>
      <c r="K91" s="95"/>
      <c r="L91" s="44"/>
      <c r="M91" s="44"/>
      <c r="N91" s="45">
        <f>N92</f>
        <v>15.183999999999999</v>
      </c>
      <c r="O91" s="45">
        <f t="shared" ref="O91:Q91" si="22">O92</f>
        <v>65.099000000000004</v>
      </c>
      <c r="P91" s="45">
        <f t="shared" si="22"/>
        <v>71.025999999999996</v>
      </c>
      <c r="Q91" s="45">
        <f t="shared" si="22"/>
        <v>0</v>
      </c>
      <c r="R91" s="45">
        <f t="shared" si="12"/>
        <v>151.309</v>
      </c>
      <c r="S91" s="321"/>
      <c r="T91" s="18"/>
      <c r="U91" s="18"/>
      <c r="V91" s="18"/>
      <c r="W91" s="18"/>
      <c r="X91" s="18"/>
      <c r="Y91" s="18"/>
      <c r="Z91" s="18"/>
    </row>
    <row r="92" spans="1:26" s="28" customFormat="1" ht="38.25">
      <c r="A92" s="491"/>
      <c r="B92" s="488"/>
      <c r="C92" s="512"/>
      <c r="D92" s="512"/>
      <c r="E92" s="488"/>
      <c r="F92" s="488"/>
      <c r="G92" s="488"/>
      <c r="H92" s="488"/>
      <c r="I92" s="47" t="s">
        <v>694</v>
      </c>
      <c r="J92" s="491"/>
      <c r="K92" s="48" t="s">
        <v>693</v>
      </c>
      <c r="L92" s="44"/>
      <c r="M92" s="44"/>
      <c r="N92" s="45">
        <f>N93+N99+N101+N108+N110+N114+N117+N120+N122+N124</f>
        <v>15.183999999999999</v>
      </c>
      <c r="O92" s="45">
        <f t="shared" ref="O92:P92" si="23">O93+O99+O101+O108+O110+O114+O117+O120+O122+O124</f>
        <v>65.099000000000004</v>
      </c>
      <c r="P92" s="45">
        <f t="shared" si="23"/>
        <v>71.025999999999996</v>
      </c>
      <c r="Q92" s="73">
        <v>0</v>
      </c>
      <c r="R92" s="45">
        <f t="shared" si="12"/>
        <v>151.309</v>
      </c>
      <c r="S92" s="321"/>
      <c r="T92" s="18"/>
      <c r="U92" s="18"/>
      <c r="V92" s="18"/>
      <c r="W92" s="18"/>
      <c r="X92" s="18"/>
      <c r="Y92" s="18"/>
      <c r="Z92" s="18"/>
    </row>
    <row r="93" spans="1:26" s="28" customFormat="1" ht="51">
      <c r="A93" s="491"/>
      <c r="B93" s="488"/>
      <c r="C93" s="512"/>
      <c r="D93" s="512"/>
      <c r="E93" s="488"/>
      <c r="F93" s="488"/>
      <c r="G93" s="488"/>
      <c r="H93" s="488"/>
      <c r="I93" s="43" t="s">
        <v>182</v>
      </c>
      <c r="J93" s="491"/>
      <c r="K93" s="96" t="s">
        <v>10</v>
      </c>
      <c r="L93" s="44"/>
      <c r="M93" s="44"/>
      <c r="N93" s="45">
        <f>N94+N95+N96+N97+N98</f>
        <v>12.901</v>
      </c>
      <c r="O93" s="82">
        <f>O94+O95+O96+O97+O98</f>
        <v>49.995000000000005</v>
      </c>
      <c r="P93" s="82">
        <f>P94+P95+P96+P97</f>
        <v>52.171999999999997</v>
      </c>
      <c r="Q93" s="73">
        <v>0</v>
      </c>
      <c r="R93" s="45">
        <f t="shared" si="12"/>
        <v>115.068</v>
      </c>
      <c r="S93" s="321"/>
      <c r="T93" s="18"/>
      <c r="U93" s="18"/>
      <c r="V93" s="18"/>
      <c r="W93" s="18"/>
      <c r="X93" s="18"/>
      <c r="Y93" s="18"/>
      <c r="Z93" s="18"/>
    </row>
    <row r="94" spans="1:26" s="28" customFormat="1" ht="25.5">
      <c r="A94" s="491"/>
      <c r="B94" s="488"/>
      <c r="C94" s="512"/>
      <c r="D94" s="512"/>
      <c r="E94" s="488"/>
      <c r="F94" s="488"/>
      <c r="G94" s="488"/>
      <c r="H94" s="488"/>
      <c r="I94" s="97" t="s">
        <v>26</v>
      </c>
      <c r="J94" s="491"/>
      <c r="K94" s="95" t="s">
        <v>11</v>
      </c>
      <c r="L94" s="44"/>
      <c r="M94" s="44"/>
      <c r="N94" s="98">
        <v>0</v>
      </c>
      <c r="O94" s="99">
        <v>1.02</v>
      </c>
      <c r="P94" s="99">
        <v>0</v>
      </c>
      <c r="Q94" s="73">
        <v>0</v>
      </c>
      <c r="R94" s="45">
        <f t="shared" si="12"/>
        <v>1.02</v>
      </c>
      <c r="S94" s="321"/>
      <c r="T94" s="18"/>
      <c r="U94" s="18"/>
      <c r="V94" s="18"/>
      <c r="W94" s="18"/>
      <c r="X94" s="18"/>
      <c r="Y94" s="18"/>
      <c r="Z94" s="18"/>
    </row>
    <row r="95" spans="1:26" s="28" customFormat="1" ht="15">
      <c r="A95" s="491"/>
      <c r="B95" s="488"/>
      <c r="C95" s="512"/>
      <c r="D95" s="512"/>
      <c r="E95" s="488"/>
      <c r="F95" s="488"/>
      <c r="G95" s="488"/>
      <c r="H95" s="488"/>
      <c r="I95" s="97" t="s">
        <v>16</v>
      </c>
      <c r="J95" s="491"/>
      <c r="K95" s="95" t="s">
        <v>12</v>
      </c>
      <c r="L95" s="44"/>
      <c r="M95" s="44"/>
      <c r="N95" s="98">
        <v>6.806</v>
      </c>
      <c r="O95" s="99">
        <v>0.185</v>
      </c>
      <c r="P95" s="99">
        <v>46.838999999999999</v>
      </c>
      <c r="Q95" s="73">
        <v>0</v>
      </c>
      <c r="R95" s="45">
        <f t="shared" si="12"/>
        <v>53.83</v>
      </c>
      <c r="S95" s="321"/>
      <c r="T95" s="18"/>
      <c r="U95" s="18"/>
      <c r="V95" s="18"/>
      <c r="W95" s="18"/>
      <c r="X95" s="18"/>
      <c r="Y95" s="18"/>
      <c r="Z95" s="18"/>
    </row>
    <row r="96" spans="1:26" s="28" customFormat="1" ht="38.25">
      <c r="A96" s="491"/>
      <c r="B96" s="488"/>
      <c r="C96" s="512"/>
      <c r="D96" s="512"/>
      <c r="E96" s="488"/>
      <c r="F96" s="488"/>
      <c r="G96" s="488"/>
      <c r="H96" s="488"/>
      <c r="I96" s="59" t="s">
        <v>697</v>
      </c>
      <c r="J96" s="491"/>
      <c r="K96" s="95" t="s">
        <v>188</v>
      </c>
      <c r="L96" s="44"/>
      <c r="M96" s="44"/>
      <c r="N96" s="98">
        <v>0</v>
      </c>
      <c r="O96" s="99">
        <v>7.38</v>
      </c>
      <c r="P96" s="99">
        <v>5.3330000000000002</v>
      </c>
      <c r="Q96" s="73">
        <v>0</v>
      </c>
      <c r="R96" s="45">
        <f t="shared" si="12"/>
        <v>12.713000000000001</v>
      </c>
      <c r="S96" s="321"/>
      <c r="T96" s="18"/>
      <c r="U96" s="18"/>
      <c r="V96" s="18"/>
      <c r="W96" s="18"/>
      <c r="X96" s="18"/>
      <c r="Y96" s="18"/>
      <c r="Z96" s="18"/>
    </row>
    <row r="97" spans="1:26" s="28" customFormat="1" ht="38.25">
      <c r="A97" s="491"/>
      <c r="B97" s="488"/>
      <c r="C97" s="512"/>
      <c r="D97" s="512"/>
      <c r="E97" s="488"/>
      <c r="F97" s="488"/>
      <c r="G97" s="488"/>
      <c r="H97" s="488"/>
      <c r="I97" s="59" t="s">
        <v>27</v>
      </c>
      <c r="J97" s="491"/>
      <c r="K97" s="95" t="s">
        <v>28</v>
      </c>
      <c r="L97" s="44"/>
      <c r="M97" s="44"/>
      <c r="N97" s="98">
        <v>6.0949999999999998</v>
      </c>
      <c r="O97" s="99">
        <v>39.972000000000001</v>
      </c>
      <c r="P97" s="99">
        <v>0</v>
      </c>
      <c r="Q97" s="73">
        <v>0</v>
      </c>
      <c r="R97" s="45">
        <f t="shared" si="12"/>
        <v>46.067</v>
      </c>
      <c r="S97" s="321"/>
      <c r="T97" s="18"/>
      <c r="U97" s="18"/>
      <c r="V97" s="18"/>
      <c r="W97" s="18"/>
      <c r="X97" s="18"/>
      <c r="Y97" s="18"/>
      <c r="Z97" s="18"/>
    </row>
    <row r="98" spans="1:26" s="28" customFormat="1" ht="38.25">
      <c r="A98" s="491"/>
      <c r="B98" s="488"/>
      <c r="C98" s="512"/>
      <c r="D98" s="512"/>
      <c r="E98" s="488"/>
      <c r="F98" s="488"/>
      <c r="G98" s="488"/>
      <c r="H98" s="488"/>
      <c r="I98" s="59" t="s">
        <v>181</v>
      </c>
      <c r="J98" s="491"/>
      <c r="K98" s="95" t="s">
        <v>17</v>
      </c>
      <c r="L98" s="44"/>
      <c r="M98" s="44"/>
      <c r="N98" s="98">
        <v>0</v>
      </c>
      <c r="O98" s="99">
        <v>1.4379999999999999</v>
      </c>
      <c r="P98" s="99">
        <v>0</v>
      </c>
      <c r="Q98" s="73">
        <v>0</v>
      </c>
      <c r="R98" s="45">
        <f t="shared" si="12"/>
        <v>1.4379999999999999</v>
      </c>
      <c r="S98" s="321"/>
      <c r="T98" s="18"/>
      <c r="U98" s="18"/>
      <c r="V98" s="18"/>
      <c r="W98" s="18"/>
      <c r="X98" s="18"/>
      <c r="Y98" s="18"/>
      <c r="Z98" s="18"/>
    </row>
    <row r="99" spans="1:26" s="28" customFormat="1" ht="63.75">
      <c r="A99" s="491"/>
      <c r="B99" s="488"/>
      <c r="C99" s="512"/>
      <c r="D99" s="512"/>
      <c r="E99" s="488"/>
      <c r="F99" s="488"/>
      <c r="G99" s="488"/>
      <c r="H99" s="488"/>
      <c r="I99" s="100" t="s">
        <v>698</v>
      </c>
      <c r="J99" s="491"/>
      <c r="K99" s="96" t="s">
        <v>42</v>
      </c>
      <c r="L99" s="44"/>
      <c r="M99" s="44"/>
      <c r="N99" s="101">
        <f>N100</f>
        <v>4.2999999999999997E-2</v>
      </c>
      <c r="O99" s="101">
        <f t="shared" ref="O99:P99" si="24">O100</f>
        <v>4.2999999999999997E-2</v>
      </c>
      <c r="P99" s="101">
        <f t="shared" si="24"/>
        <v>4.4999999999999998E-2</v>
      </c>
      <c r="Q99" s="73">
        <v>0</v>
      </c>
      <c r="R99" s="45">
        <f t="shared" si="12"/>
        <v>0.13100000000000001</v>
      </c>
      <c r="S99" s="321"/>
      <c r="T99" s="18"/>
      <c r="U99" s="18"/>
      <c r="V99" s="18"/>
      <c r="W99" s="18"/>
      <c r="X99" s="18"/>
      <c r="Y99" s="18"/>
      <c r="Z99" s="18"/>
    </row>
    <row r="100" spans="1:26" s="28" customFormat="1" ht="15">
      <c r="A100" s="491"/>
      <c r="B100" s="488"/>
      <c r="C100" s="512"/>
      <c r="D100" s="512"/>
      <c r="E100" s="488"/>
      <c r="F100" s="488"/>
      <c r="G100" s="488"/>
      <c r="H100" s="488"/>
      <c r="I100" s="97" t="s">
        <v>16</v>
      </c>
      <c r="J100" s="491"/>
      <c r="K100" s="95" t="s">
        <v>12</v>
      </c>
      <c r="L100" s="44"/>
      <c r="M100" s="44"/>
      <c r="N100" s="102">
        <v>4.2999999999999997E-2</v>
      </c>
      <c r="O100" s="103">
        <v>4.2999999999999997E-2</v>
      </c>
      <c r="P100" s="99">
        <v>4.4999999999999998E-2</v>
      </c>
      <c r="Q100" s="73">
        <v>0</v>
      </c>
      <c r="R100" s="45">
        <f t="shared" si="12"/>
        <v>0.13100000000000001</v>
      </c>
      <c r="S100" s="321"/>
      <c r="T100" s="18"/>
      <c r="U100" s="18"/>
      <c r="V100" s="18"/>
      <c r="W100" s="18"/>
      <c r="X100" s="18"/>
      <c r="Y100" s="18"/>
      <c r="Z100" s="18"/>
    </row>
    <row r="101" spans="1:26" s="28" customFormat="1" ht="25.5">
      <c r="A101" s="491"/>
      <c r="B101" s="488"/>
      <c r="C101" s="512"/>
      <c r="D101" s="512"/>
      <c r="E101" s="488"/>
      <c r="F101" s="488"/>
      <c r="G101" s="488"/>
      <c r="H101" s="488"/>
      <c r="I101" s="100" t="s">
        <v>184</v>
      </c>
      <c r="J101" s="491"/>
      <c r="K101" s="96" t="s">
        <v>30</v>
      </c>
      <c r="L101" s="44"/>
      <c r="M101" s="44"/>
      <c r="N101" s="45">
        <f>N102+N103+N104+N105+N106+N107</f>
        <v>1.153</v>
      </c>
      <c r="O101" s="45">
        <f t="shared" ref="O101:P101" si="25">O102+O103+O104+O105+O106+O107</f>
        <v>6.1389999999999993</v>
      </c>
      <c r="P101" s="45">
        <f t="shared" si="25"/>
        <v>7.0679999999999996</v>
      </c>
      <c r="Q101" s="73">
        <v>0</v>
      </c>
      <c r="R101" s="45"/>
      <c r="S101" s="321"/>
      <c r="T101" s="18"/>
      <c r="U101" s="18"/>
      <c r="V101" s="18"/>
      <c r="W101" s="18"/>
      <c r="X101" s="18"/>
      <c r="Y101" s="18"/>
      <c r="Z101" s="18"/>
    </row>
    <row r="102" spans="1:26" s="28" customFormat="1" ht="25.5">
      <c r="A102" s="491"/>
      <c r="B102" s="488"/>
      <c r="C102" s="512"/>
      <c r="D102" s="512"/>
      <c r="E102" s="488"/>
      <c r="F102" s="488"/>
      <c r="G102" s="488"/>
      <c r="H102" s="488"/>
      <c r="I102" s="97" t="s">
        <v>26</v>
      </c>
      <c r="J102" s="491"/>
      <c r="K102" s="95" t="s">
        <v>11</v>
      </c>
      <c r="L102" s="44"/>
      <c r="M102" s="44"/>
      <c r="N102" s="98">
        <v>0</v>
      </c>
      <c r="O102" s="99">
        <v>1.345</v>
      </c>
      <c r="P102" s="99">
        <v>0</v>
      </c>
      <c r="Q102" s="73">
        <v>0</v>
      </c>
      <c r="R102" s="45">
        <f t="shared" ref="R102:R165" si="26">M102+N102+O102+P102</f>
        <v>1.345</v>
      </c>
      <c r="S102" s="321"/>
      <c r="T102" s="18"/>
      <c r="U102" s="18"/>
      <c r="V102" s="18"/>
      <c r="W102" s="18"/>
      <c r="X102" s="18"/>
      <c r="Y102" s="18"/>
      <c r="Z102" s="18"/>
    </row>
    <row r="103" spans="1:26" s="28" customFormat="1" ht="25.5">
      <c r="A103" s="491"/>
      <c r="B103" s="488"/>
      <c r="C103" s="512"/>
      <c r="D103" s="512"/>
      <c r="E103" s="488"/>
      <c r="F103" s="488"/>
      <c r="G103" s="488"/>
      <c r="H103" s="488"/>
      <c r="I103" s="97" t="s">
        <v>699</v>
      </c>
      <c r="J103" s="491"/>
      <c r="K103" s="95" t="s">
        <v>65</v>
      </c>
      <c r="L103" s="44"/>
      <c r="M103" s="44"/>
      <c r="N103" s="98">
        <v>0.72599999999999998</v>
      </c>
      <c r="O103" s="99">
        <v>2.84</v>
      </c>
      <c r="P103" s="99">
        <v>0</v>
      </c>
      <c r="Q103" s="73">
        <v>0</v>
      </c>
      <c r="R103" s="45">
        <f t="shared" si="26"/>
        <v>3.5659999999999998</v>
      </c>
      <c r="S103" s="321"/>
      <c r="T103" s="18"/>
      <c r="U103" s="18"/>
      <c r="V103" s="18"/>
      <c r="W103" s="18"/>
      <c r="X103" s="18"/>
      <c r="Y103" s="18"/>
      <c r="Z103" s="18"/>
    </row>
    <row r="104" spans="1:26" s="28" customFormat="1" ht="38.25">
      <c r="A104" s="491"/>
      <c r="B104" s="488"/>
      <c r="C104" s="512"/>
      <c r="D104" s="512"/>
      <c r="E104" s="488"/>
      <c r="F104" s="488"/>
      <c r="G104" s="488"/>
      <c r="H104" s="488"/>
      <c r="I104" s="59" t="s">
        <v>181</v>
      </c>
      <c r="J104" s="491"/>
      <c r="K104" s="95" t="s">
        <v>17</v>
      </c>
      <c r="L104" s="44"/>
      <c r="M104" s="44"/>
      <c r="N104" s="98">
        <v>0</v>
      </c>
      <c r="O104" s="99">
        <v>1.954</v>
      </c>
      <c r="P104" s="99">
        <v>0</v>
      </c>
      <c r="Q104" s="73">
        <v>0</v>
      </c>
      <c r="R104" s="45">
        <f t="shared" si="26"/>
        <v>1.954</v>
      </c>
      <c r="S104" s="321"/>
      <c r="T104" s="18"/>
      <c r="U104" s="18"/>
      <c r="V104" s="18"/>
      <c r="W104" s="18"/>
      <c r="X104" s="18"/>
      <c r="Y104" s="18"/>
      <c r="Z104" s="18"/>
    </row>
    <row r="105" spans="1:26" s="28" customFormat="1" ht="15">
      <c r="A105" s="491"/>
      <c r="B105" s="488"/>
      <c r="C105" s="512"/>
      <c r="D105" s="512"/>
      <c r="E105" s="488"/>
      <c r="F105" s="488"/>
      <c r="G105" s="488"/>
      <c r="H105" s="488"/>
      <c r="I105" s="97" t="s">
        <v>16</v>
      </c>
      <c r="J105" s="491"/>
      <c r="K105" s="95" t="s">
        <v>12</v>
      </c>
      <c r="L105" s="44"/>
      <c r="M105" s="44"/>
      <c r="N105" s="98">
        <v>0</v>
      </c>
      <c r="O105" s="99">
        <v>0</v>
      </c>
      <c r="P105" s="99">
        <v>7.0179999999999998</v>
      </c>
      <c r="Q105" s="73">
        <v>0</v>
      </c>
      <c r="R105" s="45">
        <f t="shared" si="26"/>
        <v>7.0179999999999998</v>
      </c>
      <c r="S105" s="321"/>
      <c r="T105" s="18"/>
      <c r="U105" s="18"/>
      <c r="V105" s="18"/>
      <c r="W105" s="18"/>
      <c r="X105" s="18"/>
      <c r="Y105" s="18"/>
      <c r="Z105" s="18"/>
    </row>
    <row r="106" spans="1:26" s="28" customFormat="1" ht="38.25">
      <c r="A106" s="491"/>
      <c r="B106" s="488"/>
      <c r="C106" s="512"/>
      <c r="D106" s="512"/>
      <c r="E106" s="488"/>
      <c r="F106" s="488"/>
      <c r="G106" s="488"/>
      <c r="H106" s="488"/>
      <c r="I106" s="59" t="s">
        <v>697</v>
      </c>
      <c r="J106" s="491"/>
      <c r="K106" s="95" t="s">
        <v>188</v>
      </c>
      <c r="L106" s="44"/>
      <c r="M106" s="44"/>
      <c r="N106" s="98">
        <v>0</v>
      </c>
      <c r="O106" s="99">
        <v>0</v>
      </c>
      <c r="P106" s="99">
        <v>0.05</v>
      </c>
      <c r="Q106" s="73">
        <v>0</v>
      </c>
      <c r="R106" s="45">
        <f t="shared" si="26"/>
        <v>0.05</v>
      </c>
      <c r="S106" s="321"/>
      <c r="T106" s="18"/>
      <c r="U106" s="18"/>
      <c r="V106" s="18"/>
      <c r="W106" s="18"/>
      <c r="X106" s="18"/>
      <c r="Y106" s="18"/>
      <c r="Z106" s="18"/>
    </row>
    <row r="107" spans="1:26" s="28" customFormat="1" ht="25.5">
      <c r="A107" s="491"/>
      <c r="B107" s="488"/>
      <c r="C107" s="512"/>
      <c r="D107" s="512"/>
      <c r="E107" s="488"/>
      <c r="F107" s="488"/>
      <c r="G107" s="488"/>
      <c r="H107" s="488"/>
      <c r="I107" s="59" t="s">
        <v>700</v>
      </c>
      <c r="J107" s="491"/>
      <c r="K107" s="95" t="s">
        <v>55</v>
      </c>
      <c r="L107" s="44"/>
      <c r="M107" s="44"/>
      <c r="N107" s="98">
        <v>0.42699999999999999</v>
      </c>
      <c r="O107" s="99">
        <v>0</v>
      </c>
      <c r="P107" s="99"/>
      <c r="Q107" s="73">
        <v>0</v>
      </c>
      <c r="R107" s="45">
        <f t="shared" si="26"/>
        <v>0.42699999999999999</v>
      </c>
      <c r="S107" s="321"/>
      <c r="T107" s="18"/>
      <c r="U107" s="18"/>
      <c r="V107" s="18"/>
      <c r="W107" s="18"/>
      <c r="X107" s="18"/>
      <c r="Y107" s="18"/>
      <c r="Z107" s="18"/>
    </row>
    <row r="108" spans="1:26" s="28" customFormat="1" ht="25.5">
      <c r="A108" s="491"/>
      <c r="B108" s="488"/>
      <c r="C108" s="512"/>
      <c r="D108" s="512"/>
      <c r="E108" s="488"/>
      <c r="F108" s="488"/>
      <c r="G108" s="488"/>
      <c r="H108" s="488"/>
      <c r="I108" s="43" t="s">
        <v>701</v>
      </c>
      <c r="J108" s="491"/>
      <c r="K108" s="96" t="s">
        <v>43</v>
      </c>
      <c r="L108" s="44"/>
      <c r="M108" s="44"/>
      <c r="N108" s="45"/>
      <c r="O108" s="82"/>
      <c r="P108" s="82">
        <f>P109</f>
        <v>0.313</v>
      </c>
      <c r="Q108" s="73">
        <v>0</v>
      </c>
      <c r="R108" s="45">
        <f t="shared" si="26"/>
        <v>0.313</v>
      </c>
      <c r="S108" s="321"/>
      <c r="T108" s="18"/>
      <c r="U108" s="18"/>
      <c r="V108" s="18"/>
      <c r="W108" s="18"/>
      <c r="X108" s="18"/>
      <c r="Y108" s="18"/>
      <c r="Z108" s="18"/>
    </row>
    <row r="109" spans="1:26" s="28" customFormat="1" ht="15">
      <c r="A109" s="491"/>
      <c r="B109" s="488"/>
      <c r="C109" s="512"/>
      <c r="D109" s="512"/>
      <c r="E109" s="488"/>
      <c r="F109" s="488"/>
      <c r="G109" s="488"/>
      <c r="H109" s="488"/>
      <c r="I109" s="97" t="s">
        <v>16</v>
      </c>
      <c r="J109" s="491"/>
      <c r="K109" s="95" t="s">
        <v>12</v>
      </c>
      <c r="L109" s="44"/>
      <c r="M109" s="44"/>
      <c r="N109" s="98"/>
      <c r="O109" s="99"/>
      <c r="P109" s="99">
        <v>0.313</v>
      </c>
      <c r="Q109" s="73">
        <v>0</v>
      </c>
      <c r="R109" s="45">
        <f t="shared" si="26"/>
        <v>0.313</v>
      </c>
      <c r="S109" s="321"/>
      <c r="T109" s="18"/>
      <c r="U109" s="18"/>
      <c r="V109" s="18"/>
      <c r="W109" s="18"/>
      <c r="X109" s="18"/>
      <c r="Y109" s="18"/>
      <c r="Z109" s="18"/>
    </row>
    <row r="110" spans="1:26" s="28" customFormat="1" ht="25.5">
      <c r="A110" s="491"/>
      <c r="B110" s="488"/>
      <c r="C110" s="512"/>
      <c r="D110" s="512"/>
      <c r="E110" s="488"/>
      <c r="F110" s="488"/>
      <c r="G110" s="488"/>
      <c r="H110" s="488"/>
      <c r="I110" s="100" t="s">
        <v>177</v>
      </c>
      <c r="J110" s="491"/>
      <c r="K110" s="96" t="s">
        <v>51</v>
      </c>
      <c r="L110" s="44"/>
      <c r="M110" s="44"/>
      <c r="N110" s="45">
        <f>N111+N112+N113</f>
        <v>0.40399999999999997</v>
      </c>
      <c r="O110" s="82">
        <f>O111+O112+O113</f>
        <v>4.0739999999999998</v>
      </c>
      <c r="P110" s="82">
        <f t="shared" ref="P110" si="27">P111+P112+P113</f>
        <v>5.3419999999999996</v>
      </c>
      <c r="Q110" s="73">
        <v>0</v>
      </c>
      <c r="R110" s="45">
        <f t="shared" si="26"/>
        <v>9.82</v>
      </c>
      <c r="S110" s="321"/>
      <c r="T110" s="18"/>
      <c r="U110" s="18"/>
      <c r="V110" s="18"/>
      <c r="W110" s="18"/>
      <c r="X110" s="18"/>
      <c r="Y110" s="18"/>
      <c r="Z110" s="18"/>
    </row>
    <row r="111" spans="1:26" s="28" customFormat="1" ht="15">
      <c r="A111" s="491"/>
      <c r="B111" s="488"/>
      <c r="C111" s="512"/>
      <c r="D111" s="512"/>
      <c r="E111" s="488"/>
      <c r="F111" s="488"/>
      <c r="G111" s="488"/>
      <c r="H111" s="488"/>
      <c r="I111" s="97" t="s">
        <v>16</v>
      </c>
      <c r="J111" s="491"/>
      <c r="K111" s="95" t="s">
        <v>12</v>
      </c>
      <c r="L111" s="44"/>
      <c r="M111" s="44"/>
      <c r="N111" s="98">
        <v>3.5999999999999997E-2</v>
      </c>
      <c r="O111" s="99">
        <v>0.77300000000000002</v>
      </c>
      <c r="P111" s="99">
        <v>5.3419999999999996</v>
      </c>
      <c r="Q111" s="73">
        <v>0</v>
      </c>
      <c r="R111" s="45">
        <f t="shared" si="26"/>
        <v>6.1509999999999998</v>
      </c>
      <c r="S111" s="321"/>
      <c r="T111" s="18"/>
      <c r="U111" s="18"/>
      <c r="V111" s="18"/>
      <c r="W111" s="18"/>
      <c r="X111" s="18"/>
      <c r="Y111" s="18"/>
      <c r="Z111" s="18"/>
    </row>
    <row r="112" spans="1:26" s="28" customFormat="1" ht="38.25">
      <c r="A112" s="491"/>
      <c r="B112" s="488"/>
      <c r="C112" s="512"/>
      <c r="D112" s="512"/>
      <c r="E112" s="488"/>
      <c r="F112" s="488"/>
      <c r="G112" s="488"/>
      <c r="H112" s="488"/>
      <c r="I112" s="59" t="s">
        <v>697</v>
      </c>
      <c r="J112" s="491"/>
      <c r="K112" s="95" t="s">
        <v>188</v>
      </c>
      <c r="L112" s="44"/>
      <c r="M112" s="44"/>
      <c r="N112" s="98"/>
      <c r="O112" s="99">
        <v>1.127</v>
      </c>
      <c r="P112" s="99"/>
      <c r="Q112" s="73">
        <v>0</v>
      </c>
      <c r="R112" s="45">
        <f t="shared" si="26"/>
        <v>1.127</v>
      </c>
      <c r="S112" s="321"/>
      <c r="T112" s="18"/>
      <c r="U112" s="18"/>
      <c r="V112" s="18"/>
      <c r="W112" s="18"/>
      <c r="X112" s="18"/>
      <c r="Y112" s="18"/>
      <c r="Z112" s="18"/>
    </row>
    <row r="113" spans="1:26" s="28" customFormat="1" ht="25.5">
      <c r="A113" s="491"/>
      <c r="B113" s="488"/>
      <c r="C113" s="512"/>
      <c r="D113" s="512"/>
      <c r="E113" s="488"/>
      <c r="F113" s="488"/>
      <c r="G113" s="488"/>
      <c r="H113" s="488"/>
      <c r="I113" s="97" t="s">
        <v>699</v>
      </c>
      <c r="J113" s="491"/>
      <c r="K113" s="95" t="s">
        <v>124</v>
      </c>
      <c r="L113" s="44"/>
      <c r="M113" s="44"/>
      <c r="N113" s="98">
        <v>0.36799999999999999</v>
      </c>
      <c r="O113" s="99">
        <v>2.1739999999999999</v>
      </c>
      <c r="P113" s="99"/>
      <c r="Q113" s="73">
        <v>0</v>
      </c>
      <c r="R113" s="45">
        <f t="shared" si="26"/>
        <v>2.5419999999999998</v>
      </c>
      <c r="S113" s="321"/>
      <c r="T113" s="18"/>
      <c r="U113" s="18"/>
      <c r="V113" s="18"/>
      <c r="W113" s="18"/>
      <c r="X113" s="18"/>
      <c r="Y113" s="18"/>
      <c r="Z113" s="18"/>
    </row>
    <row r="114" spans="1:26" s="28" customFormat="1" ht="25.5">
      <c r="A114" s="491"/>
      <c r="B114" s="488"/>
      <c r="C114" s="512"/>
      <c r="D114" s="512"/>
      <c r="E114" s="488"/>
      <c r="F114" s="488"/>
      <c r="G114" s="488"/>
      <c r="H114" s="488"/>
      <c r="I114" s="100" t="s">
        <v>178</v>
      </c>
      <c r="J114" s="491"/>
      <c r="K114" s="96" t="s">
        <v>45</v>
      </c>
      <c r="L114" s="44"/>
      <c r="M114" s="44"/>
      <c r="N114" s="44">
        <f>N115+N116</f>
        <v>0</v>
      </c>
      <c r="O114" s="82">
        <f>O115+O116</f>
        <v>0.48199999999999998</v>
      </c>
      <c r="P114" s="82">
        <f t="shared" ref="P114" si="28">P115+P116</f>
        <v>1.39</v>
      </c>
      <c r="Q114" s="73">
        <v>0</v>
      </c>
      <c r="R114" s="45">
        <f t="shared" si="26"/>
        <v>1.8719999999999999</v>
      </c>
      <c r="S114" s="321"/>
      <c r="T114" s="18"/>
      <c r="U114" s="18"/>
      <c r="V114" s="18"/>
      <c r="W114" s="18"/>
      <c r="X114" s="18"/>
      <c r="Y114" s="18"/>
      <c r="Z114" s="18"/>
    </row>
    <row r="115" spans="1:26" s="28" customFormat="1" ht="25.5">
      <c r="A115" s="491"/>
      <c r="B115" s="488"/>
      <c r="C115" s="512"/>
      <c r="D115" s="512"/>
      <c r="E115" s="488"/>
      <c r="F115" s="488"/>
      <c r="G115" s="488"/>
      <c r="H115" s="488"/>
      <c r="I115" s="97" t="s">
        <v>699</v>
      </c>
      <c r="J115" s="491"/>
      <c r="K115" s="95" t="s">
        <v>124</v>
      </c>
      <c r="L115" s="44"/>
      <c r="M115" s="44"/>
      <c r="N115" s="98">
        <v>0</v>
      </c>
      <c r="O115" s="99">
        <v>0.48199999999999998</v>
      </c>
      <c r="P115" s="99"/>
      <c r="Q115" s="73">
        <v>0</v>
      </c>
      <c r="R115" s="45">
        <f t="shared" si="26"/>
        <v>0.48199999999999998</v>
      </c>
      <c r="S115" s="321"/>
      <c r="T115" s="18"/>
      <c r="U115" s="18"/>
      <c r="V115" s="18"/>
      <c r="W115" s="18"/>
      <c r="X115" s="18"/>
      <c r="Y115" s="18"/>
      <c r="Z115" s="18"/>
    </row>
    <row r="116" spans="1:26" s="28" customFormat="1" ht="15">
      <c r="A116" s="491"/>
      <c r="B116" s="488"/>
      <c r="C116" s="512"/>
      <c r="D116" s="512"/>
      <c r="E116" s="488"/>
      <c r="F116" s="488"/>
      <c r="G116" s="488"/>
      <c r="H116" s="488"/>
      <c r="I116" s="97" t="s">
        <v>16</v>
      </c>
      <c r="J116" s="491"/>
      <c r="K116" s="95" t="s">
        <v>12</v>
      </c>
      <c r="L116" s="44"/>
      <c r="M116" s="44"/>
      <c r="N116" s="98">
        <v>0</v>
      </c>
      <c r="O116" s="99"/>
      <c r="P116" s="99">
        <v>1.39</v>
      </c>
      <c r="Q116" s="73">
        <v>0</v>
      </c>
      <c r="R116" s="45">
        <f t="shared" si="26"/>
        <v>1.39</v>
      </c>
      <c r="S116" s="321"/>
      <c r="T116" s="18"/>
      <c r="U116" s="18"/>
      <c r="V116" s="18"/>
      <c r="W116" s="18"/>
      <c r="X116" s="18"/>
      <c r="Y116" s="18"/>
      <c r="Z116" s="18"/>
    </row>
    <row r="117" spans="1:26" s="28" customFormat="1" ht="25.5">
      <c r="A117" s="491"/>
      <c r="B117" s="488"/>
      <c r="C117" s="512"/>
      <c r="D117" s="512"/>
      <c r="E117" s="488"/>
      <c r="F117" s="488"/>
      <c r="G117" s="488"/>
      <c r="H117" s="488"/>
      <c r="I117" s="100" t="s">
        <v>179</v>
      </c>
      <c r="J117" s="491"/>
      <c r="K117" s="96" t="s">
        <v>11</v>
      </c>
      <c r="L117" s="44"/>
      <c r="M117" s="44"/>
      <c r="N117" s="45">
        <f>N118+N119</f>
        <v>0.183</v>
      </c>
      <c r="O117" s="82">
        <f>O118+O119</f>
        <v>2</v>
      </c>
      <c r="P117" s="82">
        <f t="shared" ref="P117" si="29">P118+P119</f>
        <v>1.37</v>
      </c>
      <c r="Q117" s="73">
        <v>0</v>
      </c>
      <c r="R117" s="45">
        <f t="shared" si="26"/>
        <v>3.5529999999999999</v>
      </c>
      <c r="S117" s="321"/>
      <c r="T117" s="18"/>
      <c r="U117" s="18"/>
      <c r="V117" s="18"/>
      <c r="W117" s="18"/>
      <c r="X117" s="18"/>
      <c r="Y117" s="18"/>
      <c r="Z117" s="18"/>
    </row>
    <row r="118" spans="1:26" s="28" customFormat="1" ht="25.5">
      <c r="A118" s="491"/>
      <c r="B118" s="488"/>
      <c r="C118" s="512"/>
      <c r="D118" s="512"/>
      <c r="E118" s="488"/>
      <c r="F118" s="488"/>
      <c r="G118" s="488"/>
      <c r="H118" s="488"/>
      <c r="I118" s="97" t="s">
        <v>699</v>
      </c>
      <c r="J118" s="491"/>
      <c r="K118" s="95" t="s">
        <v>124</v>
      </c>
      <c r="L118" s="44"/>
      <c r="M118" s="44"/>
      <c r="N118" s="98"/>
      <c r="O118" s="99">
        <v>2</v>
      </c>
      <c r="P118" s="99"/>
      <c r="Q118" s="73">
        <v>0</v>
      </c>
      <c r="R118" s="45">
        <f t="shared" si="26"/>
        <v>2</v>
      </c>
      <c r="S118" s="321"/>
      <c r="T118" s="18"/>
      <c r="U118" s="18"/>
      <c r="V118" s="18"/>
      <c r="W118" s="18"/>
      <c r="X118" s="18"/>
      <c r="Y118" s="18"/>
      <c r="Z118" s="18"/>
    </row>
    <row r="119" spans="1:26" s="28" customFormat="1" ht="15">
      <c r="A119" s="491"/>
      <c r="B119" s="488"/>
      <c r="C119" s="512"/>
      <c r="D119" s="512"/>
      <c r="E119" s="488"/>
      <c r="F119" s="488"/>
      <c r="G119" s="488"/>
      <c r="H119" s="488"/>
      <c r="I119" s="97" t="s">
        <v>16</v>
      </c>
      <c r="J119" s="491"/>
      <c r="K119" s="95" t="s">
        <v>12</v>
      </c>
      <c r="L119" s="44"/>
      <c r="M119" s="44"/>
      <c r="N119" s="98">
        <v>0.183</v>
      </c>
      <c r="O119" s="99"/>
      <c r="P119" s="99">
        <v>1.37</v>
      </c>
      <c r="Q119" s="73">
        <v>0</v>
      </c>
      <c r="R119" s="45">
        <f t="shared" si="26"/>
        <v>1.5530000000000002</v>
      </c>
      <c r="S119" s="321"/>
      <c r="T119" s="18"/>
      <c r="U119" s="18"/>
      <c r="V119" s="18"/>
      <c r="W119" s="18"/>
      <c r="X119" s="18"/>
      <c r="Y119" s="18"/>
      <c r="Z119" s="18"/>
    </row>
    <row r="120" spans="1:26" s="28" customFormat="1" ht="63.75">
      <c r="A120" s="491"/>
      <c r="B120" s="488"/>
      <c r="C120" s="512"/>
      <c r="D120" s="512"/>
      <c r="E120" s="488"/>
      <c r="F120" s="488"/>
      <c r="G120" s="488"/>
      <c r="H120" s="488"/>
      <c r="I120" s="100" t="s">
        <v>185</v>
      </c>
      <c r="J120" s="491"/>
      <c r="K120" s="96" t="s">
        <v>52</v>
      </c>
      <c r="L120" s="44"/>
      <c r="M120" s="44"/>
      <c r="N120" s="82">
        <f>N121</f>
        <v>0.5</v>
      </c>
      <c r="O120" s="82">
        <f>O121</f>
        <v>1.5</v>
      </c>
      <c r="P120" s="82">
        <f t="shared" ref="P120" si="30">P121</f>
        <v>1.7490000000000001</v>
      </c>
      <c r="Q120" s="73">
        <v>0</v>
      </c>
      <c r="R120" s="45">
        <f t="shared" si="26"/>
        <v>3.7490000000000001</v>
      </c>
      <c r="S120" s="321"/>
      <c r="T120" s="18"/>
      <c r="U120" s="18"/>
      <c r="V120" s="18"/>
      <c r="W120" s="18"/>
      <c r="X120" s="18"/>
      <c r="Y120" s="18"/>
      <c r="Z120" s="18"/>
    </row>
    <row r="121" spans="1:26" s="28" customFormat="1" ht="15">
      <c r="A121" s="491"/>
      <c r="B121" s="488"/>
      <c r="C121" s="512"/>
      <c r="D121" s="512"/>
      <c r="E121" s="488"/>
      <c r="F121" s="488"/>
      <c r="G121" s="488"/>
      <c r="H121" s="488"/>
      <c r="I121" s="97" t="s">
        <v>16</v>
      </c>
      <c r="J121" s="491"/>
      <c r="K121" s="95" t="s">
        <v>12</v>
      </c>
      <c r="L121" s="44"/>
      <c r="M121" s="44"/>
      <c r="N121" s="98">
        <v>0.5</v>
      </c>
      <c r="O121" s="99">
        <v>1.5</v>
      </c>
      <c r="P121" s="99">
        <v>1.7490000000000001</v>
      </c>
      <c r="Q121" s="73">
        <v>0</v>
      </c>
      <c r="R121" s="45">
        <f t="shared" si="26"/>
        <v>3.7490000000000001</v>
      </c>
      <c r="S121" s="321"/>
      <c r="T121" s="18"/>
      <c r="U121" s="18"/>
      <c r="V121" s="18"/>
      <c r="W121" s="18"/>
      <c r="X121" s="18"/>
      <c r="Y121" s="18"/>
      <c r="Z121" s="18"/>
    </row>
    <row r="122" spans="1:26" s="28" customFormat="1" ht="25.5">
      <c r="A122" s="491"/>
      <c r="B122" s="488"/>
      <c r="C122" s="512"/>
      <c r="D122" s="512"/>
      <c r="E122" s="488"/>
      <c r="F122" s="488"/>
      <c r="G122" s="488"/>
      <c r="H122" s="488"/>
      <c r="I122" s="100" t="s">
        <v>29</v>
      </c>
      <c r="J122" s="491"/>
      <c r="K122" s="96" t="s">
        <v>54</v>
      </c>
      <c r="L122" s="44"/>
      <c r="M122" s="44"/>
      <c r="N122" s="45">
        <f>N123</f>
        <v>0</v>
      </c>
      <c r="O122" s="45">
        <f t="shared" ref="O122:P122" si="31">O123</f>
        <v>0.55100000000000005</v>
      </c>
      <c r="P122" s="45">
        <f t="shared" si="31"/>
        <v>1.288</v>
      </c>
      <c r="Q122" s="73">
        <v>0</v>
      </c>
      <c r="R122" s="45">
        <f t="shared" si="26"/>
        <v>1.839</v>
      </c>
      <c r="S122" s="321"/>
      <c r="T122" s="18"/>
      <c r="U122" s="18"/>
      <c r="V122" s="18"/>
      <c r="W122" s="18"/>
      <c r="X122" s="18"/>
      <c r="Y122" s="18"/>
      <c r="Z122" s="18"/>
    </row>
    <row r="123" spans="1:26" s="28" customFormat="1" ht="15">
      <c r="A123" s="491"/>
      <c r="B123" s="488"/>
      <c r="C123" s="512"/>
      <c r="D123" s="512"/>
      <c r="E123" s="488"/>
      <c r="F123" s="488"/>
      <c r="G123" s="488"/>
      <c r="H123" s="488"/>
      <c r="I123" s="97" t="s">
        <v>16</v>
      </c>
      <c r="J123" s="491"/>
      <c r="K123" s="95" t="s">
        <v>12</v>
      </c>
      <c r="L123" s="44"/>
      <c r="M123" s="44"/>
      <c r="N123" s="98"/>
      <c r="O123" s="99">
        <v>0.55100000000000005</v>
      </c>
      <c r="P123" s="99">
        <v>1.288</v>
      </c>
      <c r="Q123" s="73">
        <v>0</v>
      </c>
      <c r="R123" s="45">
        <f t="shared" si="26"/>
        <v>1.839</v>
      </c>
      <c r="S123" s="321"/>
      <c r="T123" s="18"/>
      <c r="U123" s="18"/>
      <c r="V123" s="18"/>
      <c r="W123" s="18"/>
      <c r="X123" s="18"/>
      <c r="Y123" s="18"/>
      <c r="Z123" s="18"/>
    </row>
    <row r="124" spans="1:26" s="28" customFormat="1" ht="38.25">
      <c r="A124" s="491"/>
      <c r="B124" s="488"/>
      <c r="C124" s="512"/>
      <c r="D124" s="512"/>
      <c r="E124" s="488"/>
      <c r="F124" s="488"/>
      <c r="G124" s="488"/>
      <c r="H124" s="488"/>
      <c r="I124" s="100" t="s">
        <v>186</v>
      </c>
      <c r="J124" s="491"/>
      <c r="K124" s="96" t="s">
        <v>39</v>
      </c>
      <c r="L124" s="44"/>
      <c r="M124" s="44"/>
      <c r="N124" s="45">
        <f>N125+N126</f>
        <v>0</v>
      </c>
      <c r="O124" s="45">
        <f t="shared" ref="O124:P124" si="32">O125+O126</f>
        <v>0.315</v>
      </c>
      <c r="P124" s="45">
        <f t="shared" si="32"/>
        <v>0.28899999999999998</v>
      </c>
      <c r="Q124" s="73">
        <v>0</v>
      </c>
      <c r="R124" s="45">
        <f t="shared" si="26"/>
        <v>0.60399999999999998</v>
      </c>
      <c r="S124" s="321"/>
      <c r="T124" s="18"/>
      <c r="U124" s="18"/>
      <c r="V124" s="18"/>
      <c r="W124" s="18"/>
      <c r="X124" s="18"/>
      <c r="Y124" s="18"/>
      <c r="Z124" s="18"/>
    </row>
    <row r="125" spans="1:26" s="28" customFormat="1" ht="25.5">
      <c r="A125" s="491"/>
      <c r="B125" s="488"/>
      <c r="C125" s="512"/>
      <c r="D125" s="512"/>
      <c r="E125" s="488"/>
      <c r="F125" s="488"/>
      <c r="G125" s="488"/>
      <c r="H125" s="488"/>
      <c r="I125" s="97" t="s">
        <v>699</v>
      </c>
      <c r="J125" s="491"/>
      <c r="K125" s="95" t="s">
        <v>87</v>
      </c>
      <c r="L125" s="44"/>
      <c r="M125" s="44"/>
      <c r="N125" s="98">
        <v>0</v>
      </c>
      <c r="O125" s="99">
        <v>0.315</v>
      </c>
      <c r="P125" s="99">
        <v>0</v>
      </c>
      <c r="Q125" s="73">
        <v>0</v>
      </c>
      <c r="R125" s="45">
        <f t="shared" si="26"/>
        <v>0.315</v>
      </c>
      <c r="S125" s="321"/>
      <c r="T125" s="18"/>
      <c r="U125" s="18"/>
      <c r="V125" s="18"/>
      <c r="W125" s="18"/>
      <c r="X125" s="18"/>
      <c r="Y125" s="18"/>
      <c r="Z125" s="18"/>
    </row>
    <row r="126" spans="1:26" s="28" customFormat="1" ht="15">
      <c r="A126" s="491"/>
      <c r="B126" s="488"/>
      <c r="C126" s="512"/>
      <c r="D126" s="512"/>
      <c r="E126" s="488"/>
      <c r="F126" s="488"/>
      <c r="G126" s="488"/>
      <c r="H126" s="488"/>
      <c r="I126" s="97" t="s">
        <v>16</v>
      </c>
      <c r="J126" s="492"/>
      <c r="K126" s="95" t="s">
        <v>12</v>
      </c>
      <c r="L126" s="44"/>
      <c r="M126" s="44"/>
      <c r="N126" s="104">
        <v>0</v>
      </c>
      <c r="O126" s="105">
        <v>0</v>
      </c>
      <c r="P126" s="105">
        <v>0.28899999999999998</v>
      </c>
      <c r="Q126" s="73">
        <v>0</v>
      </c>
      <c r="R126" s="45">
        <f t="shared" si="26"/>
        <v>0.28899999999999998</v>
      </c>
      <c r="S126" s="321"/>
      <c r="T126" s="18"/>
      <c r="U126" s="18"/>
      <c r="V126" s="18"/>
      <c r="W126" s="18"/>
      <c r="X126" s="18"/>
      <c r="Y126" s="18"/>
      <c r="Z126" s="18"/>
    </row>
    <row r="127" spans="1:26" s="28" customFormat="1" ht="22.5" customHeight="1">
      <c r="A127" s="490">
        <v>5</v>
      </c>
      <c r="B127" s="487" t="s">
        <v>189</v>
      </c>
      <c r="C127" s="512"/>
      <c r="D127" s="512"/>
      <c r="E127" s="488"/>
      <c r="F127" s="488"/>
      <c r="G127" s="488"/>
      <c r="H127" s="488"/>
      <c r="I127" s="47" t="s">
        <v>13</v>
      </c>
      <c r="J127" s="490">
        <v>124</v>
      </c>
      <c r="K127" s="340"/>
      <c r="L127" s="44"/>
      <c r="M127" s="44"/>
      <c r="N127" s="45">
        <f>N128</f>
        <v>35.325999999999993</v>
      </c>
      <c r="O127" s="45">
        <f t="shared" ref="O127:Q127" si="33">O128</f>
        <v>123.49200000000002</v>
      </c>
      <c r="P127" s="45">
        <f t="shared" si="33"/>
        <v>149.285</v>
      </c>
      <c r="Q127" s="45">
        <f t="shared" si="33"/>
        <v>0</v>
      </c>
      <c r="R127" s="45">
        <f t="shared" si="26"/>
        <v>308.10300000000001</v>
      </c>
      <c r="S127" s="321"/>
      <c r="T127" s="18"/>
      <c r="U127" s="18"/>
      <c r="V127" s="18"/>
      <c r="W127" s="18"/>
      <c r="X127" s="18"/>
      <c r="Y127" s="18"/>
      <c r="Z127" s="18"/>
    </row>
    <row r="128" spans="1:26" s="28" customFormat="1" ht="38.25">
      <c r="A128" s="491"/>
      <c r="B128" s="488"/>
      <c r="C128" s="512"/>
      <c r="D128" s="512"/>
      <c r="E128" s="488"/>
      <c r="F128" s="488"/>
      <c r="G128" s="488"/>
      <c r="H128" s="488"/>
      <c r="I128" s="47" t="s">
        <v>694</v>
      </c>
      <c r="J128" s="491"/>
      <c r="K128" s="48" t="s">
        <v>693</v>
      </c>
      <c r="L128" s="44"/>
      <c r="M128" s="44"/>
      <c r="N128" s="45">
        <f>N129+N135+N142+N144+N147+N149+N151+N154+N156+N158+N161+N163</f>
        <v>35.325999999999993</v>
      </c>
      <c r="O128" s="45">
        <f t="shared" ref="O128:P128" si="34">O129+O135+O142+O144+O147+O149+O151+O154+O158+O161+O163</f>
        <v>123.49200000000002</v>
      </c>
      <c r="P128" s="45">
        <f t="shared" si="34"/>
        <v>149.285</v>
      </c>
      <c r="Q128" s="82">
        <v>0</v>
      </c>
      <c r="R128" s="45">
        <f t="shared" si="26"/>
        <v>308.10300000000001</v>
      </c>
      <c r="S128" s="321"/>
      <c r="T128" s="18"/>
      <c r="U128" s="18"/>
      <c r="V128" s="18"/>
      <c r="W128" s="18"/>
      <c r="X128" s="18"/>
      <c r="Y128" s="18"/>
      <c r="Z128" s="18"/>
    </row>
    <row r="129" spans="1:26" s="28" customFormat="1" ht="51">
      <c r="A129" s="491"/>
      <c r="B129" s="488"/>
      <c r="C129" s="512"/>
      <c r="D129" s="512"/>
      <c r="E129" s="488"/>
      <c r="F129" s="488"/>
      <c r="G129" s="488"/>
      <c r="H129" s="488"/>
      <c r="I129" s="91" t="s">
        <v>182</v>
      </c>
      <c r="J129" s="491"/>
      <c r="K129" s="90" t="s">
        <v>10</v>
      </c>
      <c r="L129" s="44"/>
      <c r="M129" s="44"/>
      <c r="N129" s="45">
        <f>N130+N131+N132+N133+N134</f>
        <v>23.021999999999998</v>
      </c>
      <c r="O129" s="45">
        <f t="shared" ref="O129:P129" si="35">O130+O131+O132+O133+O134</f>
        <v>71.426000000000002</v>
      </c>
      <c r="P129" s="45">
        <f t="shared" si="35"/>
        <v>88.768999999999991</v>
      </c>
      <c r="Q129" s="82">
        <v>0</v>
      </c>
      <c r="R129" s="45">
        <f t="shared" si="26"/>
        <v>183.21699999999998</v>
      </c>
      <c r="S129" s="321"/>
      <c r="T129" s="18"/>
      <c r="U129" s="18"/>
      <c r="V129" s="18"/>
      <c r="W129" s="18"/>
      <c r="X129" s="18"/>
      <c r="Y129" s="18"/>
      <c r="Z129" s="18"/>
    </row>
    <row r="130" spans="1:26" s="28" customFormat="1" ht="25.5">
      <c r="A130" s="491"/>
      <c r="B130" s="488"/>
      <c r="C130" s="512"/>
      <c r="D130" s="512"/>
      <c r="E130" s="488"/>
      <c r="F130" s="488"/>
      <c r="G130" s="488"/>
      <c r="H130" s="488"/>
      <c r="I130" s="92" t="s">
        <v>26</v>
      </c>
      <c r="J130" s="491"/>
      <c r="K130" s="320" t="s">
        <v>11</v>
      </c>
      <c r="L130" s="44"/>
      <c r="M130" s="44"/>
      <c r="N130" s="98">
        <v>0</v>
      </c>
      <c r="O130" s="99">
        <v>0.83399999999999996</v>
      </c>
      <c r="P130" s="99">
        <v>0</v>
      </c>
      <c r="Q130" s="82">
        <v>0</v>
      </c>
      <c r="R130" s="45">
        <f t="shared" si="26"/>
        <v>0.83399999999999996</v>
      </c>
      <c r="S130" s="321"/>
      <c r="T130" s="18"/>
      <c r="U130" s="18"/>
      <c r="V130" s="18"/>
      <c r="W130" s="18"/>
      <c r="X130" s="18"/>
      <c r="Y130" s="18"/>
      <c r="Z130" s="18"/>
    </row>
    <row r="131" spans="1:26" s="28" customFormat="1" ht="25.5">
      <c r="A131" s="491"/>
      <c r="B131" s="488"/>
      <c r="C131" s="512"/>
      <c r="D131" s="512"/>
      <c r="E131" s="488"/>
      <c r="F131" s="488"/>
      <c r="G131" s="488"/>
      <c r="H131" s="488"/>
      <c r="I131" s="92" t="s">
        <v>16</v>
      </c>
      <c r="J131" s="491"/>
      <c r="K131" s="320" t="s">
        <v>12</v>
      </c>
      <c r="L131" s="44"/>
      <c r="M131" s="44"/>
      <c r="N131" s="98">
        <v>18.463999999999999</v>
      </c>
      <c r="O131" s="99">
        <v>2.42</v>
      </c>
      <c r="P131" s="99">
        <v>86.953999999999994</v>
      </c>
      <c r="Q131" s="82">
        <v>0</v>
      </c>
      <c r="R131" s="45">
        <f t="shared" si="26"/>
        <v>107.83799999999999</v>
      </c>
      <c r="S131" s="321"/>
      <c r="T131" s="18"/>
      <c r="U131" s="18"/>
      <c r="V131" s="18"/>
      <c r="W131" s="18"/>
      <c r="X131" s="18"/>
      <c r="Y131" s="18"/>
      <c r="Z131" s="18"/>
    </row>
    <row r="132" spans="1:26" s="28" customFormat="1" ht="25.5">
      <c r="A132" s="491"/>
      <c r="B132" s="488"/>
      <c r="C132" s="512"/>
      <c r="D132" s="512"/>
      <c r="E132" s="488"/>
      <c r="F132" s="488"/>
      <c r="G132" s="488"/>
      <c r="H132" s="488"/>
      <c r="I132" s="92" t="s">
        <v>702</v>
      </c>
      <c r="J132" s="491"/>
      <c r="K132" s="320" t="s">
        <v>188</v>
      </c>
      <c r="L132" s="44"/>
      <c r="M132" s="44"/>
      <c r="N132" s="98">
        <v>0</v>
      </c>
      <c r="O132" s="99">
        <v>0</v>
      </c>
      <c r="P132" s="99">
        <v>1.8149999999999999</v>
      </c>
      <c r="Q132" s="82">
        <v>0</v>
      </c>
      <c r="R132" s="45">
        <f t="shared" si="26"/>
        <v>1.8149999999999999</v>
      </c>
      <c r="S132" s="321"/>
      <c r="T132" s="18"/>
      <c r="U132" s="18"/>
      <c r="V132" s="18"/>
      <c r="W132" s="18"/>
      <c r="X132" s="18"/>
      <c r="Y132" s="18"/>
      <c r="Z132" s="18"/>
    </row>
    <row r="133" spans="1:26" s="28" customFormat="1" ht="51">
      <c r="A133" s="491"/>
      <c r="B133" s="488"/>
      <c r="C133" s="512"/>
      <c r="D133" s="512"/>
      <c r="E133" s="488"/>
      <c r="F133" s="488"/>
      <c r="G133" s="488"/>
      <c r="H133" s="488"/>
      <c r="I133" s="92" t="s">
        <v>27</v>
      </c>
      <c r="J133" s="491"/>
      <c r="K133" s="320" t="s">
        <v>28</v>
      </c>
      <c r="L133" s="44"/>
      <c r="M133" s="44"/>
      <c r="N133" s="98">
        <v>4.5579999999999998</v>
      </c>
      <c r="O133" s="99">
        <v>66.988</v>
      </c>
      <c r="P133" s="99">
        <v>0</v>
      </c>
      <c r="Q133" s="82">
        <v>0</v>
      </c>
      <c r="R133" s="45">
        <f t="shared" si="26"/>
        <v>71.545999999999992</v>
      </c>
      <c r="S133" s="321"/>
      <c r="T133" s="18"/>
      <c r="U133" s="18"/>
      <c r="V133" s="18"/>
      <c r="W133" s="18"/>
      <c r="X133" s="18"/>
      <c r="Y133" s="18"/>
      <c r="Z133" s="18"/>
    </row>
    <row r="134" spans="1:26" s="28" customFormat="1" ht="38.25">
      <c r="A134" s="491"/>
      <c r="B134" s="488"/>
      <c r="C134" s="512"/>
      <c r="D134" s="512"/>
      <c r="E134" s="488"/>
      <c r="F134" s="488"/>
      <c r="G134" s="488"/>
      <c r="H134" s="488"/>
      <c r="I134" s="92" t="s">
        <v>181</v>
      </c>
      <c r="J134" s="491"/>
      <c r="K134" s="320" t="s">
        <v>17</v>
      </c>
      <c r="L134" s="44"/>
      <c r="M134" s="44"/>
      <c r="N134" s="98">
        <v>0</v>
      </c>
      <c r="O134" s="99">
        <v>1.1839999999999999</v>
      </c>
      <c r="P134" s="99">
        <v>0</v>
      </c>
      <c r="Q134" s="82">
        <v>0</v>
      </c>
      <c r="R134" s="45">
        <f t="shared" si="26"/>
        <v>1.1839999999999999</v>
      </c>
      <c r="S134" s="321"/>
      <c r="T134" s="18"/>
      <c r="U134" s="18"/>
      <c r="V134" s="18"/>
      <c r="W134" s="18"/>
      <c r="X134" s="18"/>
      <c r="Y134" s="18"/>
      <c r="Z134" s="18"/>
    </row>
    <row r="135" spans="1:26" s="28" customFormat="1" ht="25.5">
      <c r="A135" s="491"/>
      <c r="B135" s="488"/>
      <c r="C135" s="512"/>
      <c r="D135" s="512"/>
      <c r="E135" s="488"/>
      <c r="F135" s="488"/>
      <c r="G135" s="488"/>
      <c r="H135" s="488"/>
      <c r="I135" s="91" t="s">
        <v>184</v>
      </c>
      <c r="J135" s="491"/>
      <c r="K135" s="90" t="s">
        <v>30</v>
      </c>
      <c r="L135" s="44"/>
      <c r="M135" s="44"/>
      <c r="N135" s="45">
        <f>N136+N137+N138+N139+N140+N141</f>
        <v>4.3490000000000002</v>
      </c>
      <c r="O135" s="45">
        <f t="shared" ref="O135:P135" si="36">O136+O137+O138+O139+O140+O141</f>
        <v>21.739000000000001</v>
      </c>
      <c r="P135" s="45">
        <f t="shared" si="36"/>
        <v>25.434999999999999</v>
      </c>
      <c r="Q135" s="82">
        <v>0</v>
      </c>
      <c r="R135" s="45">
        <f t="shared" si="26"/>
        <v>51.522999999999996</v>
      </c>
      <c r="S135" s="321"/>
      <c r="T135" s="18"/>
      <c r="U135" s="18"/>
      <c r="V135" s="18"/>
      <c r="W135" s="18"/>
      <c r="X135" s="18"/>
      <c r="Y135" s="18"/>
      <c r="Z135" s="18"/>
    </row>
    <row r="136" spans="1:26" s="28" customFormat="1" ht="25.5">
      <c r="A136" s="491"/>
      <c r="B136" s="488"/>
      <c r="C136" s="512"/>
      <c r="D136" s="512"/>
      <c r="E136" s="488"/>
      <c r="F136" s="488"/>
      <c r="G136" s="488"/>
      <c r="H136" s="488"/>
      <c r="I136" s="92" t="s">
        <v>26</v>
      </c>
      <c r="J136" s="491"/>
      <c r="K136" s="320" t="s">
        <v>11</v>
      </c>
      <c r="L136" s="44"/>
      <c r="M136" s="44"/>
      <c r="N136" s="98">
        <v>0</v>
      </c>
      <c r="O136" s="99">
        <v>4.8079999999999998</v>
      </c>
      <c r="P136" s="99">
        <v>0</v>
      </c>
      <c r="Q136" s="82">
        <v>0</v>
      </c>
      <c r="R136" s="45">
        <f t="shared" si="26"/>
        <v>4.8079999999999998</v>
      </c>
      <c r="S136" s="321"/>
      <c r="T136" s="18"/>
      <c r="U136" s="18"/>
      <c r="V136" s="18"/>
      <c r="W136" s="18"/>
      <c r="X136" s="18"/>
      <c r="Y136" s="18"/>
      <c r="Z136" s="18"/>
    </row>
    <row r="137" spans="1:26" s="28" customFormat="1" ht="25.5">
      <c r="A137" s="491"/>
      <c r="B137" s="488"/>
      <c r="C137" s="512"/>
      <c r="D137" s="512"/>
      <c r="E137" s="488"/>
      <c r="F137" s="488"/>
      <c r="G137" s="488"/>
      <c r="H137" s="488"/>
      <c r="I137" s="92" t="s">
        <v>16</v>
      </c>
      <c r="J137" s="491"/>
      <c r="K137" s="320" t="s">
        <v>12</v>
      </c>
      <c r="L137" s="44"/>
      <c r="M137" s="44"/>
      <c r="N137" s="98">
        <v>0</v>
      </c>
      <c r="O137" s="99">
        <v>0</v>
      </c>
      <c r="P137" s="99">
        <v>25.318999999999999</v>
      </c>
      <c r="Q137" s="82">
        <v>0</v>
      </c>
      <c r="R137" s="45">
        <f t="shared" si="26"/>
        <v>25.318999999999999</v>
      </c>
      <c r="S137" s="321"/>
      <c r="T137" s="18"/>
      <c r="U137" s="18"/>
      <c r="V137" s="18"/>
      <c r="W137" s="18"/>
      <c r="X137" s="18"/>
      <c r="Y137" s="18"/>
      <c r="Z137" s="18"/>
    </row>
    <row r="138" spans="1:26" s="28" customFormat="1" ht="25.5">
      <c r="A138" s="491"/>
      <c r="B138" s="488"/>
      <c r="C138" s="512"/>
      <c r="D138" s="512"/>
      <c r="E138" s="488"/>
      <c r="F138" s="488"/>
      <c r="G138" s="488"/>
      <c r="H138" s="488"/>
      <c r="I138" s="92" t="s">
        <v>702</v>
      </c>
      <c r="J138" s="491"/>
      <c r="K138" s="320" t="s">
        <v>188</v>
      </c>
      <c r="L138" s="44"/>
      <c r="M138" s="44"/>
      <c r="N138" s="98">
        <v>0</v>
      </c>
      <c r="O138" s="99">
        <v>0</v>
      </c>
      <c r="P138" s="99">
        <v>0.11600000000000001</v>
      </c>
      <c r="Q138" s="82">
        <v>0</v>
      </c>
      <c r="R138" s="45">
        <f t="shared" si="26"/>
        <v>0.11600000000000001</v>
      </c>
      <c r="S138" s="321"/>
      <c r="T138" s="18"/>
      <c r="U138" s="18"/>
      <c r="V138" s="18"/>
      <c r="W138" s="18"/>
      <c r="X138" s="18"/>
      <c r="Y138" s="18"/>
      <c r="Z138" s="18"/>
    </row>
    <row r="139" spans="1:26" s="28" customFormat="1" ht="25.5">
      <c r="A139" s="491"/>
      <c r="B139" s="488"/>
      <c r="C139" s="512"/>
      <c r="D139" s="512"/>
      <c r="E139" s="488"/>
      <c r="F139" s="488"/>
      <c r="G139" s="488"/>
      <c r="H139" s="488"/>
      <c r="I139" s="92" t="s">
        <v>703</v>
      </c>
      <c r="J139" s="491"/>
      <c r="K139" s="320" t="s">
        <v>55</v>
      </c>
      <c r="L139" s="44"/>
      <c r="M139" s="44"/>
      <c r="N139" s="98">
        <v>1.901</v>
      </c>
      <c r="O139" s="99">
        <v>0</v>
      </c>
      <c r="P139" s="99">
        <v>0</v>
      </c>
      <c r="Q139" s="82">
        <v>0</v>
      </c>
      <c r="R139" s="45">
        <f t="shared" si="26"/>
        <v>1.901</v>
      </c>
      <c r="S139" s="321"/>
      <c r="T139" s="18"/>
      <c r="U139" s="18"/>
      <c r="V139" s="18"/>
      <c r="W139" s="18"/>
      <c r="X139" s="18"/>
      <c r="Y139" s="18"/>
      <c r="Z139" s="18"/>
    </row>
    <row r="140" spans="1:26" s="28" customFormat="1" ht="51">
      <c r="A140" s="491"/>
      <c r="B140" s="488"/>
      <c r="C140" s="512"/>
      <c r="D140" s="512"/>
      <c r="E140" s="488"/>
      <c r="F140" s="488"/>
      <c r="G140" s="488"/>
      <c r="H140" s="488"/>
      <c r="I140" s="92" t="s">
        <v>58</v>
      </c>
      <c r="J140" s="491"/>
      <c r="K140" s="320" t="s">
        <v>65</v>
      </c>
      <c r="L140" s="44"/>
      <c r="M140" s="44"/>
      <c r="N140" s="98">
        <v>2.448</v>
      </c>
      <c r="O140" s="99">
        <v>9.891</v>
      </c>
      <c r="P140" s="99">
        <v>0</v>
      </c>
      <c r="Q140" s="82">
        <v>0</v>
      </c>
      <c r="R140" s="45">
        <f t="shared" si="26"/>
        <v>12.339</v>
      </c>
      <c r="S140" s="321"/>
      <c r="T140" s="18"/>
      <c r="U140" s="18"/>
      <c r="V140" s="18"/>
      <c r="W140" s="18"/>
      <c r="X140" s="18"/>
      <c r="Y140" s="18"/>
      <c r="Z140" s="18"/>
    </row>
    <row r="141" spans="1:26" s="28" customFormat="1" ht="38.25">
      <c r="A141" s="491"/>
      <c r="B141" s="488"/>
      <c r="C141" s="512"/>
      <c r="D141" s="512"/>
      <c r="E141" s="488"/>
      <c r="F141" s="488"/>
      <c r="G141" s="488"/>
      <c r="H141" s="488"/>
      <c r="I141" s="92" t="s">
        <v>181</v>
      </c>
      <c r="J141" s="491"/>
      <c r="K141" s="320" t="s">
        <v>17</v>
      </c>
      <c r="L141" s="44"/>
      <c r="M141" s="44"/>
      <c r="N141" s="98">
        <v>0</v>
      </c>
      <c r="O141" s="99">
        <v>7.04</v>
      </c>
      <c r="P141" s="99">
        <v>0</v>
      </c>
      <c r="Q141" s="82">
        <v>0</v>
      </c>
      <c r="R141" s="45">
        <f t="shared" si="26"/>
        <v>7.04</v>
      </c>
      <c r="S141" s="321"/>
      <c r="T141" s="18"/>
      <c r="U141" s="18"/>
      <c r="V141" s="18"/>
      <c r="W141" s="18"/>
      <c r="X141" s="18"/>
      <c r="Y141" s="18"/>
      <c r="Z141" s="18"/>
    </row>
    <row r="142" spans="1:26" s="28" customFormat="1" ht="25.5">
      <c r="A142" s="491"/>
      <c r="B142" s="488"/>
      <c r="C142" s="512"/>
      <c r="D142" s="512"/>
      <c r="E142" s="488"/>
      <c r="F142" s="488"/>
      <c r="G142" s="488"/>
      <c r="H142" s="488"/>
      <c r="I142" s="91" t="s">
        <v>190</v>
      </c>
      <c r="J142" s="491"/>
      <c r="K142" s="90" t="s">
        <v>43</v>
      </c>
      <c r="L142" s="44"/>
      <c r="M142" s="44"/>
      <c r="N142" s="45">
        <f>N143</f>
        <v>0</v>
      </c>
      <c r="O142" s="45">
        <f t="shared" ref="O142:P142" si="37">O143</f>
        <v>0.33600000000000002</v>
      </c>
      <c r="P142" s="45">
        <f t="shared" si="37"/>
        <v>0.79600000000000004</v>
      </c>
      <c r="Q142" s="82">
        <v>0</v>
      </c>
      <c r="R142" s="45">
        <f t="shared" si="26"/>
        <v>1.1320000000000001</v>
      </c>
      <c r="S142" s="321"/>
      <c r="T142" s="18"/>
      <c r="U142" s="18"/>
      <c r="V142" s="18"/>
      <c r="W142" s="18"/>
      <c r="X142" s="18"/>
      <c r="Y142" s="18"/>
      <c r="Z142" s="18"/>
    </row>
    <row r="143" spans="1:26" s="28" customFormat="1" ht="25.5">
      <c r="A143" s="491"/>
      <c r="B143" s="488"/>
      <c r="C143" s="512"/>
      <c r="D143" s="512"/>
      <c r="E143" s="488"/>
      <c r="F143" s="488"/>
      <c r="G143" s="488"/>
      <c r="H143" s="488"/>
      <c r="I143" s="92" t="s">
        <v>16</v>
      </c>
      <c r="J143" s="491"/>
      <c r="K143" s="320" t="s">
        <v>12</v>
      </c>
      <c r="L143" s="44"/>
      <c r="M143" s="44"/>
      <c r="N143" s="98">
        <v>0</v>
      </c>
      <c r="O143" s="99">
        <v>0.33600000000000002</v>
      </c>
      <c r="P143" s="99">
        <v>0.79600000000000004</v>
      </c>
      <c r="Q143" s="82">
        <v>0</v>
      </c>
      <c r="R143" s="45">
        <f t="shared" si="26"/>
        <v>1.1320000000000001</v>
      </c>
      <c r="S143" s="321"/>
      <c r="T143" s="18"/>
      <c r="U143" s="18"/>
      <c r="V143" s="18"/>
      <c r="W143" s="18"/>
      <c r="X143" s="18"/>
      <c r="Y143" s="18"/>
      <c r="Z143" s="18"/>
    </row>
    <row r="144" spans="1:26" s="28" customFormat="1" ht="25.5">
      <c r="A144" s="491"/>
      <c r="B144" s="488"/>
      <c r="C144" s="512"/>
      <c r="D144" s="512"/>
      <c r="E144" s="488"/>
      <c r="F144" s="488"/>
      <c r="G144" s="488"/>
      <c r="H144" s="488"/>
      <c r="I144" s="91" t="s">
        <v>177</v>
      </c>
      <c r="J144" s="491"/>
      <c r="K144" s="90" t="s">
        <v>51</v>
      </c>
      <c r="L144" s="44"/>
      <c r="M144" s="44"/>
      <c r="N144" s="45">
        <f>N145+N146</f>
        <v>6.5060000000000002</v>
      </c>
      <c r="O144" s="45">
        <f t="shared" ref="O144:P144" si="38">O145+O146</f>
        <v>10.108000000000001</v>
      </c>
      <c r="P144" s="45">
        <f t="shared" si="38"/>
        <v>12.167999999999999</v>
      </c>
      <c r="Q144" s="82">
        <v>0</v>
      </c>
      <c r="R144" s="45">
        <f t="shared" si="26"/>
        <v>28.782</v>
      </c>
      <c r="S144" s="321"/>
      <c r="T144" s="18"/>
      <c r="U144" s="18"/>
      <c r="V144" s="18"/>
      <c r="W144" s="18"/>
      <c r="X144" s="18"/>
      <c r="Y144" s="18"/>
      <c r="Z144" s="18"/>
    </row>
    <row r="145" spans="1:26" s="28" customFormat="1" ht="25.5">
      <c r="A145" s="491"/>
      <c r="B145" s="488"/>
      <c r="C145" s="512"/>
      <c r="D145" s="512"/>
      <c r="E145" s="488"/>
      <c r="F145" s="488"/>
      <c r="G145" s="488"/>
      <c r="H145" s="488"/>
      <c r="I145" s="92" t="s">
        <v>16</v>
      </c>
      <c r="J145" s="491"/>
      <c r="K145" s="320" t="s">
        <v>12</v>
      </c>
      <c r="L145" s="44"/>
      <c r="M145" s="44"/>
      <c r="N145" s="98">
        <v>6.5060000000000002</v>
      </c>
      <c r="O145" s="99">
        <v>9.1080000000000005</v>
      </c>
      <c r="P145" s="99">
        <v>12.167999999999999</v>
      </c>
      <c r="Q145" s="82">
        <v>0</v>
      </c>
      <c r="R145" s="45">
        <f t="shared" si="26"/>
        <v>27.782</v>
      </c>
      <c r="S145" s="321"/>
      <c r="T145" s="18"/>
      <c r="U145" s="18"/>
      <c r="V145" s="18"/>
      <c r="W145" s="18"/>
      <c r="X145" s="18"/>
      <c r="Y145" s="18"/>
      <c r="Z145" s="18"/>
    </row>
    <row r="146" spans="1:26" s="28" customFormat="1" ht="38.25">
      <c r="A146" s="491"/>
      <c r="B146" s="488"/>
      <c r="C146" s="512"/>
      <c r="D146" s="512"/>
      <c r="E146" s="488"/>
      <c r="F146" s="488"/>
      <c r="G146" s="488"/>
      <c r="H146" s="488"/>
      <c r="I146" s="92" t="s">
        <v>183</v>
      </c>
      <c r="J146" s="491"/>
      <c r="K146" s="320" t="s">
        <v>188</v>
      </c>
      <c r="L146" s="44"/>
      <c r="M146" s="44"/>
      <c r="N146" s="98">
        <v>0</v>
      </c>
      <c r="O146" s="99">
        <v>1</v>
      </c>
      <c r="P146" s="99">
        <v>0</v>
      </c>
      <c r="Q146" s="82">
        <v>0</v>
      </c>
      <c r="R146" s="45">
        <f t="shared" si="26"/>
        <v>1</v>
      </c>
      <c r="S146" s="321"/>
      <c r="T146" s="18"/>
      <c r="U146" s="18"/>
      <c r="V146" s="18"/>
      <c r="W146" s="18"/>
      <c r="X146" s="18"/>
      <c r="Y146" s="18"/>
      <c r="Z146" s="18"/>
    </row>
    <row r="147" spans="1:26" s="28" customFormat="1" ht="25.5">
      <c r="A147" s="491"/>
      <c r="B147" s="488"/>
      <c r="C147" s="512"/>
      <c r="D147" s="512"/>
      <c r="E147" s="488"/>
      <c r="F147" s="488"/>
      <c r="G147" s="488"/>
      <c r="H147" s="488"/>
      <c r="I147" s="91" t="s">
        <v>178</v>
      </c>
      <c r="J147" s="491"/>
      <c r="K147" s="90" t="s">
        <v>45</v>
      </c>
      <c r="L147" s="44"/>
      <c r="M147" s="44"/>
      <c r="N147" s="45">
        <f>N148</f>
        <v>0.05</v>
      </c>
      <c r="O147" s="45">
        <f t="shared" ref="O147:P147" si="39">O148</f>
        <v>1.109</v>
      </c>
      <c r="P147" s="45">
        <f t="shared" si="39"/>
        <v>3.9020000000000001</v>
      </c>
      <c r="Q147" s="82">
        <v>0</v>
      </c>
      <c r="R147" s="45">
        <f t="shared" si="26"/>
        <v>5.0609999999999999</v>
      </c>
      <c r="S147" s="321"/>
      <c r="T147" s="18"/>
      <c r="U147" s="18"/>
      <c r="V147" s="18"/>
      <c r="W147" s="18"/>
      <c r="X147" s="18"/>
      <c r="Y147" s="18"/>
      <c r="Z147" s="18"/>
    </row>
    <row r="148" spans="1:26" s="28" customFormat="1" ht="25.5">
      <c r="A148" s="491"/>
      <c r="B148" s="488"/>
      <c r="C148" s="512"/>
      <c r="D148" s="512"/>
      <c r="E148" s="488"/>
      <c r="F148" s="488"/>
      <c r="G148" s="488"/>
      <c r="H148" s="488"/>
      <c r="I148" s="92" t="s">
        <v>16</v>
      </c>
      <c r="J148" s="491"/>
      <c r="K148" s="320" t="s">
        <v>12</v>
      </c>
      <c r="L148" s="44"/>
      <c r="M148" s="44"/>
      <c r="N148" s="98">
        <v>0.05</v>
      </c>
      <c r="O148" s="99">
        <v>1.109</v>
      </c>
      <c r="P148" s="99">
        <v>3.9020000000000001</v>
      </c>
      <c r="Q148" s="82">
        <v>0</v>
      </c>
      <c r="R148" s="45">
        <f t="shared" si="26"/>
        <v>5.0609999999999999</v>
      </c>
      <c r="S148" s="321"/>
      <c r="T148" s="18"/>
      <c r="U148" s="18"/>
      <c r="V148" s="18"/>
      <c r="W148" s="18"/>
      <c r="X148" s="18"/>
      <c r="Y148" s="18"/>
      <c r="Z148" s="18"/>
    </row>
    <row r="149" spans="1:26" s="28" customFormat="1" ht="25.5">
      <c r="A149" s="491"/>
      <c r="B149" s="488"/>
      <c r="C149" s="512"/>
      <c r="D149" s="512"/>
      <c r="E149" s="488"/>
      <c r="F149" s="488"/>
      <c r="G149" s="488"/>
      <c r="H149" s="488"/>
      <c r="I149" s="91" t="s">
        <v>191</v>
      </c>
      <c r="J149" s="491"/>
      <c r="K149" s="90" t="s">
        <v>78</v>
      </c>
      <c r="L149" s="44"/>
      <c r="M149" s="44"/>
      <c r="N149" s="45">
        <f>N150</f>
        <v>0.28000000000000003</v>
      </c>
      <c r="O149" s="45">
        <f t="shared" ref="O149:P149" si="40">O150</f>
        <v>1.53</v>
      </c>
      <c r="P149" s="45">
        <f t="shared" si="40"/>
        <v>0.98299999999999998</v>
      </c>
      <c r="Q149" s="82">
        <v>0</v>
      </c>
      <c r="R149" s="45">
        <f t="shared" si="26"/>
        <v>2.7930000000000001</v>
      </c>
      <c r="S149" s="321"/>
      <c r="T149" s="18"/>
      <c r="U149" s="18"/>
      <c r="V149" s="18"/>
      <c r="W149" s="18"/>
      <c r="X149" s="18"/>
      <c r="Y149" s="18"/>
      <c r="Z149" s="18"/>
    </row>
    <row r="150" spans="1:26" s="28" customFormat="1" ht="25.5">
      <c r="A150" s="491"/>
      <c r="B150" s="488"/>
      <c r="C150" s="512"/>
      <c r="D150" s="512"/>
      <c r="E150" s="488"/>
      <c r="F150" s="488"/>
      <c r="G150" s="488"/>
      <c r="H150" s="488"/>
      <c r="I150" s="92" t="s">
        <v>16</v>
      </c>
      <c r="J150" s="491"/>
      <c r="K150" s="320" t="s">
        <v>12</v>
      </c>
      <c r="L150" s="44"/>
      <c r="M150" s="44"/>
      <c r="N150" s="98">
        <v>0.28000000000000003</v>
      </c>
      <c r="O150" s="99">
        <v>1.53</v>
      </c>
      <c r="P150" s="99">
        <v>0.98299999999999998</v>
      </c>
      <c r="Q150" s="82">
        <v>0</v>
      </c>
      <c r="R150" s="45">
        <f t="shared" si="26"/>
        <v>2.7930000000000001</v>
      </c>
      <c r="S150" s="321"/>
      <c r="T150" s="18"/>
      <c r="U150" s="18"/>
      <c r="V150" s="18"/>
      <c r="W150" s="18"/>
      <c r="X150" s="18"/>
      <c r="Y150" s="18"/>
      <c r="Z150" s="18"/>
    </row>
    <row r="151" spans="1:26" s="28" customFormat="1" ht="25.5">
      <c r="A151" s="491"/>
      <c r="B151" s="488"/>
      <c r="C151" s="512"/>
      <c r="D151" s="512"/>
      <c r="E151" s="488"/>
      <c r="F151" s="488"/>
      <c r="G151" s="488"/>
      <c r="H151" s="488"/>
      <c r="I151" s="91" t="s">
        <v>179</v>
      </c>
      <c r="J151" s="491"/>
      <c r="K151" s="90" t="s">
        <v>11</v>
      </c>
      <c r="L151" s="44"/>
      <c r="M151" s="44"/>
      <c r="N151" s="45">
        <f>N152+N153</f>
        <v>0</v>
      </c>
      <c r="O151" s="45">
        <f t="shared" ref="O151:P151" si="41">O152+O153</f>
        <v>1.3580000000000001</v>
      </c>
      <c r="P151" s="45">
        <f t="shared" si="41"/>
        <v>6.1760000000000002</v>
      </c>
      <c r="Q151" s="82">
        <v>0</v>
      </c>
      <c r="R151" s="45">
        <f t="shared" si="26"/>
        <v>7.5340000000000007</v>
      </c>
      <c r="S151" s="321"/>
      <c r="T151" s="18"/>
      <c r="U151" s="18"/>
      <c r="V151" s="18"/>
      <c r="W151" s="18"/>
      <c r="X151" s="18"/>
      <c r="Y151" s="18"/>
      <c r="Z151" s="18"/>
    </row>
    <row r="152" spans="1:26" s="28" customFormat="1" ht="25.5">
      <c r="A152" s="491"/>
      <c r="B152" s="488"/>
      <c r="C152" s="512"/>
      <c r="D152" s="512"/>
      <c r="E152" s="488"/>
      <c r="F152" s="488"/>
      <c r="G152" s="488"/>
      <c r="H152" s="488"/>
      <c r="I152" s="92" t="s">
        <v>16</v>
      </c>
      <c r="J152" s="491"/>
      <c r="K152" s="320" t="s">
        <v>12</v>
      </c>
      <c r="L152" s="44"/>
      <c r="M152" s="44"/>
      <c r="N152" s="98">
        <v>0</v>
      </c>
      <c r="O152" s="99">
        <v>1.3580000000000001</v>
      </c>
      <c r="P152" s="99">
        <v>1.6759999999999999</v>
      </c>
      <c r="Q152" s="82">
        <v>0</v>
      </c>
      <c r="R152" s="45">
        <f t="shared" si="26"/>
        <v>3.0339999999999998</v>
      </c>
      <c r="S152" s="321"/>
      <c r="T152" s="18"/>
      <c r="U152" s="18"/>
      <c r="V152" s="18"/>
      <c r="W152" s="18"/>
      <c r="X152" s="18"/>
      <c r="Y152" s="18"/>
      <c r="Z152" s="18"/>
    </row>
    <row r="153" spans="1:26" s="28" customFormat="1" ht="25.5">
      <c r="A153" s="491"/>
      <c r="B153" s="488"/>
      <c r="C153" s="512"/>
      <c r="D153" s="512"/>
      <c r="E153" s="488"/>
      <c r="F153" s="488"/>
      <c r="G153" s="488"/>
      <c r="H153" s="488"/>
      <c r="I153" s="92" t="s">
        <v>702</v>
      </c>
      <c r="J153" s="491"/>
      <c r="K153" s="320" t="s">
        <v>188</v>
      </c>
      <c r="L153" s="44"/>
      <c r="M153" s="44"/>
      <c r="N153" s="98">
        <v>0</v>
      </c>
      <c r="O153" s="99">
        <v>0</v>
      </c>
      <c r="P153" s="99">
        <v>4.5</v>
      </c>
      <c r="Q153" s="82">
        <v>0</v>
      </c>
      <c r="R153" s="45">
        <f t="shared" si="26"/>
        <v>4.5</v>
      </c>
      <c r="S153" s="321"/>
      <c r="T153" s="18"/>
      <c r="U153" s="18"/>
      <c r="V153" s="18"/>
      <c r="W153" s="18"/>
      <c r="X153" s="18"/>
      <c r="Y153" s="18"/>
      <c r="Z153" s="18"/>
    </row>
    <row r="154" spans="1:26" s="28" customFormat="1" ht="63.75">
      <c r="A154" s="491"/>
      <c r="B154" s="488"/>
      <c r="C154" s="512"/>
      <c r="D154" s="512"/>
      <c r="E154" s="488"/>
      <c r="F154" s="488"/>
      <c r="G154" s="488"/>
      <c r="H154" s="488"/>
      <c r="I154" s="91" t="s">
        <v>185</v>
      </c>
      <c r="J154" s="491"/>
      <c r="K154" s="90" t="s">
        <v>52</v>
      </c>
      <c r="L154" s="44"/>
      <c r="M154" s="44"/>
      <c r="N154" s="45">
        <f>N155</f>
        <v>1.0289999999999999</v>
      </c>
      <c r="O154" s="45">
        <f t="shared" ref="O154:P154" si="42">O155+O156</f>
        <v>1.3089999999999999</v>
      </c>
      <c r="P154" s="45">
        <f t="shared" si="42"/>
        <v>10.603</v>
      </c>
      <c r="Q154" s="82">
        <v>0</v>
      </c>
      <c r="R154" s="45">
        <f t="shared" si="26"/>
        <v>12.940999999999999</v>
      </c>
      <c r="S154" s="321"/>
      <c r="T154" s="18"/>
      <c r="U154" s="18"/>
      <c r="V154" s="18"/>
      <c r="W154" s="18"/>
      <c r="X154" s="18"/>
      <c r="Y154" s="18"/>
      <c r="Z154" s="18"/>
    </row>
    <row r="155" spans="1:26" s="28" customFormat="1" ht="25.5">
      <c r="A155" s="491"/>
      <c r="B155" s="488"/>
      <c r="C155" s="512"/>
      <c r="D155" s="512"/>
      <c r="E155" s="488"/>
      <c r="F155" s="488"/>
      <c r="G155" s="488"/>
      <c r="H155" s="488"/>
      <c r="I155" s="92" t="s">
        <v>16</v>
      </c>
      <c r="J155" s="491"/>
      <c r="K155" s="320" t="s">
        <v>12</v>
      </c>
      <c r="L155" s="44"/>
      <c r="M155" s="44"/>
      <c r="N155" s="102">
        <v>1.0289999999999999</v>
      </c>
      <c r="O155" s="99">
        <v>1.3089999999999999</v>
      </c>
      <c r="P155" s="99">
        <v>10.603</v>
      </c>
      <c r="Q155" s="82">
        <v>0</v>
      </c>
      <c r="R155" s="45">
        <f t="shared" si="26"/>
        <v>12.940999999999999</v>
      </c>
      <c r="S155" s="321"/>
      <c r="T155" s="18"/>
      <c r="U155" s="18"/>
      <c r="V155" s="18"/>
      <c r="W155" s="18"/>
      <c r="X155" s="18"/>
      <c r="Y155" s="18"/>
      <c r="Z155" s="18"/>
    </row>
    <row r="156" spans="1:26" s="28" customFormat="1" ht="25.5">
      <c r="A156" s="491"/>
      <c r="B156" s="488"/>
      <c r="C156" s="512"/>
      <c r="D156" s="512"/>
      <c r="E156" s="488"/>
      <c r="F156" s="488"/>
      <c r="G156" s="488"/>
      <c r="H156" s="488"/>
      <c r="I156" s="91" t="s">
        <v>704</v>
      </c>
      <c r="J156" s="491"/>
      <c r="K156" s="90" t="s">
        <v>54</v>
      </c>
      <c r="L156" s="45"/>
      <c r="M156" s="45"/>
      <c r="N156" s="45">
        <f>N157</f>
        <v>0.09</v>
      </c>
      <c r="O156" s="82"/>
      <c r="P156" s="82"/>
      <c r="Q156" s="82">
        <v>0</v>
      </c>
      <c r="R156" s="45">
        <f t="shared" si="26"/>
        <v>0.09</v>
      </c>
      <c r="S156" s="321"/>
      <c r="T156" s="18"/>
      <c r="U156" s="18"/>
      <c r="V156" s="18"/>
      <c r="W156" s="18"/>
      <c r="X156" s="18"/>
      <c r="Y156" s="18"/>
      <c r="Z156" s="18"/>
    </row>
    <row r="157" spans="1:26" s="28" customFormat="1" ht="25.5">
      <c r="A157" s="491"/>
      <c r="B157" s="488"/>
      <c r="C157" s="512"/>
      <c r="D157" s="512"/>
      <c r="E157" s="488"/>
      <c r="F157" s="488"/>
      <c r="G157" s="488"/>
      <c r="H157" s="488"/>
      <c r="I157" s="92" t="s">
        <v>16</v>
      </c>
      <c r="J157" s="492"/>
      <c r="K157" s="320" t="s">
        <v>12</v>
      </c>
      <c r="L157" s="44"/>
      <c r="M157" s="44"/>
      <c r="N157" s="98">
        <v>0.09</v>
      </c>
      <c r="O157" s="82"/>
      <c r="P157" s="82"/>
      <c r="Q157" s="82">
        <v>0</v>
      </c>
      <c r="R157" s="45">
        <f t="shared" si="26"/>
        <v>0.09</v>
      </c>
      <c r="S157" s="321"/>
      <c r="T157" s="18"/>
      <c r="U157" s="18"/>
      <c r="V157" s="18"/>
      <c r="W157" s="18"/>
      <c r="X157" s="18"/>
      <c r="Y157" s="18"/>
      <c r="Z157" s="18"/>
    </row>
    <row r="158" spans="1:26" s="28" customFormat="1" ht="38.25">
      <c r="A158" s="491"/>
      <c r="B158" s="488"/>
      <c r="C158" s="512"/>
      <c r="D158" s="512"/>
      <c r="E158" s="488"/>
      <c r="F158" s="488"/>
      <c r="G158" s="488"/>
      <c r="H158" s="488"/>
      <c r="I158" s="91" t="s">
        <v>186</v>
      </c>
      <c r="J158" s="319"/>
      <c r="K158" s="90" t="s">
        <v>39</v>
      </c>
      <c r="L158" s="44"/>
      <c r="M158" s="44"/>
      <c r="N158" s="45">
        <f>N159+N160</f>
        <v>0</v>
      </c>
      <c r="O158" s="45">
        <f t="shared" ref="O158:P158" si="43">O159+O160</f>
        <v>0</v>
      </c>
      <c r="P158" s="45">
        <f t="shared" si="43"/>
        <v>0.45300000000000001</v>
      </c>
      <c r="Q158" s="82">
        <v>0</v>
      </c>
      <c r="R158" s="45">
        <f t="shared" si="26"/>
        <v>0.45300000000000001</v>
      </c>
      <c r="S158" s="321"/>
      <c r="T158" s="18"/>
      <c r="U158" s="18"/>
      <c r="V158" s="18"/>
      <c r="W158" s="18"/>
      <c r="X158" s="18"/>
      <c r="Y158" s="18"/>
      <c r="Z158" s="18"/>
    </row>
    <row r="159" spans="1:26" s="28" customFormat="1" ht="25.5">
      <c r="A159" s="491"/>
      <c r="B159" s="488"/>
      <c r="C159" s="512"/>
      <c r="D159" s="512"/>
      <c r="E159" s="488"/>
      <c r="F159" s="488"/>
      <c r="G159" s="488"/>
      <c r="H159" s="488"/>
      <c r="I159" s="92" t="s">
        <v>16</v>
      </c>
      <c r="J159" s="319"/>
      <c r="K159" s="320" t="s">
        <v>12</v>
      </c>
      <c r="L159" s="44"/>
      <c r="M159" s="44"/>
      <c r="N159" s="98">
        <v>0</v>
      </c>
      <c r="O159" s="99">
        <v>0</v>
      </c>
      <c r="P159" s="99">
        <v>0.45300000000000001</v>
      </c>
      <c r="Q159" s="82">
        <v>0</v>
      </c>
      <c r="R159" s="45">
        <f t="shared" si="26"/>
        <v>0.45300000000000001</v>
      </c>
      <c r="S159" s="321"/>
      <c r="T159" s="18"/>
      <c r="U159" s="18"/>
      <c r="V159" s="18"/>
      <c r="W159" s="18"/>
      <c r="X159" s="18"/>
      <c r="Y159" s="18"/>
      <c r="Z159" s="18"/>
    </row>
    <row r="160" spans="1:26" s="28" customFormat="1" ht="51">
      <c r="A160" s="491"/>
      <c r="B160" s="488"/>
      <c r="C160" s="512"/>
      <c r="D160" s="512"/>
      <c r="E160" s="488"/>
      <c r="F160" s="488"/>
      <c r="G160" s="488"/>
      <c r="H160" s="488"/>
      <c r="I160" s="92" t="s">
        <v>85</v>
      </c>
      <c r="J160" s="319"/>
      <c r="K160" s="320" t="s">
        <v>87</v>
      </c>
      <c r="L160" s="44"/>
      <c r="M160" s="44"/>
      <c r="N160" s="98">
        <v>0</v>
      </c>
      <c r="O160" s="99">
        <v>0</v>
      </c>
      <c r="P160" s="99">
        <v>0</v>
      </c>
      <c r="Q160" s="82">
        <v>0</v>
      </c>
      <c r="R160" s="45">
        <f t="shared" si="26"/>
        <v>0</v>
      </c>
      <c r="S160" s="321"/>
      <c r="T160" s="18"/>
      <c r="U160" s="18"/>
      <c r="V160" s="18"/>
      <c r="W160" s="18"/>
      <c r="X160" s="18"/>
      <c r="Y160" s="18"/>
      <c r="Z160" s="18"/>
    </row>
    <row r="161" spans="1:26" s="28" customFormat="1" ht="89.25">
      <c r="A161" s="491"/>
      <c r="B161" s="488"/>
      <c r="C161" s="512"/>
      <c r="D161" s="512"/>
      <c r="E161" s="488"/>
      <c r="F161" s="488"/>
      <c r="G161" s="488"/>
      <c r="H161" s="488"/>
      <c r="I161" s="91" t="s">
        <v>192</v>
      </c>
      <c r="J161" s="319"/>
      <c r="K161" s="90" t="s">
        <v>136</v>
      </c>
      <c r="L161" s="44"/>
      <c r="M161" s="44"/>
      <c r="N161" s="45">
        <f>N162</f>
        <v>0</v>
      </c>
      <c r="O161" s="45">
        <f t="shared" ref="O161:P161" si="44">O162</f>
        <v>6.4089999999999998</v>
      </c>
      <c r="P161" s="45">
        <f t="shared" si="44"/>
        <v>0</v>
      </c>
      <c r="Q161" s="82">
        <v>0</v>
      </c>
      <c r="R161" s="45">
        <f t="shared" si="26"/>
        <v>6.4089999999999998</v>
      </c>
      <c r="S161" s="321"/>
      <c r="T161" s="18"/>
      <c r="U161" s="18"/>
      <c r="V161" s="18"/>
      <c r="W161" s="18"/>
      <c r="X161" s="18"/>
      <c r="Y161" s="18"/>
      <c r="Z161" s="18"/>
    </row>
    <row r="162" spans="1:26" s="28" customFormat="1" ht="25.5">
      <c r="A162" s="491"/>
      <c r="B162" s="488"/>
      <c r="C162" s="512"/>
      <c r="D162" s="512"/>
      <c r="E162" s="488"/>
      <c r="F162" s="488"/>
      <c r="G162" s="488"/>
      <c r="H162" s="488"/>
      <c r="I162" s="92" t="s">
        <v>16</v>
      </c>
      <c r="J162" s="319"/>
      <c r="K162" s="320" t="s">
        <v>12</v>
      </c>
      <c r="L162" s="44"/>
      <c r="M162" s="44">
        <v>0</v>
      </c>
      <c r="N162" s="98">
        <v>0</v>
      </c>
      <c r="O162" s="99">
        <v>6.4089999999999998</v>
      </c>
      <c r="P162" s="99">
        <v>0</v>
      </c>
      <c r="Q162" s="82">
        <v>0</v>
      </c>
      <c r="R162" s="45">
        <f t="shared" si="26"/>
        <v>6.4089999999999998</v>
      </c>
      <c r="S162" s="321"/>
      <c r="T162" s="18"/>
      <c r="U162" s="18"/>
      <c r="V162" s="18"/>
      <c r="W162" s="18"/>
      <c r="X162" s="18"/>
      <c r="Y162" s="18"/>
      <c r="Z162" s="18"/>
    </row>
    <row r="163" spans="1:26" s="28" customFormat="1" ht="63.75">
      <c r="A163" s="491"/>
      <c r="B163" s="488"/>
      <c r="C163" s="512"/>
      <c r="D163" s="512"/>
      <c r="E163" s="488"/>
      <c r="F163" s="488"/>
      <c r="G163" s="488"/>
      <c r="H163" s="488"/>
      <c r="I163" s="91" t="s">
        <v>193</v>
      </c>
      <c r="J163" s="319"/>
      <c r="K163" s="90" t="s">
        <v>194</v>
      </c>
      <c r="L163" s="44"/>
      <c r="M163" s="44"/>
      <c r="N163" s="45">
        <f>N164</f>
        <v>0</v>
      </c>
      <c r="O163" s="45">
        <f t="shared" ref="O163:P163" si="45">O164</f>
        <v>8.1679999999999993</v>
      </c>
      <c r="P163" s="45">
        <f t="shared" si="45"/>
        <v>0</v>
      </c>
      <c r="Q163" s="82">
        <v>0</v>
      </c>
      <c r="R163" s="45">
        <f t="shared" si="26"/>
        <v>8.1679999999999993</v>
      </c>
      <c r="S163" s="321"/>
      <c r="T163" s="18"/>
      <c r="U163" s="18"/>
      <c r="V163" s="18"/>
      <c r="W163" s="18"/>
      <c r="X163" s="18"/>
      <c r="Y163" s="18"/>
      <c r="Z163" s="18"/>
    </row>
    <row r="164" spans="1:26" s="28" customFormat="1" ht="38.25">
      <c r="A164" s="492"/>
      <c r="B164" s="489"/>
      <c r="C164" s="512"/>
      <c r="D164" s="512"/>
      <c r="E164" s="488"/>
      <c r="F164" s="488"/>
      <c r="G164" s="488"/>
      <c r="H164" s="488"/>
      <c r="I164" s="92" t="s">
        <v>183</v>
      </c>
      <c r="J164" s="319"/>
      <c r="K164" s="320" t="s">
        <v>188</v>
      </c>
      <c r="L164" s="44"/>
      <c r="M164" s="44"/>
      <c r="N164" s="98">
        <v>0</v>
      </c>
      <c r="O164" s="99">
        <v>8.1679999999999993</v>
      </c>
      <c r="P164" s="99">
        <v>0</v>
      </c>
      <c r="Q164" s="82">
        <v>0</v>
      </c>
      <c r="R164" s="45">
        <f t="shared" si="26"/>
        <v>8.1679999999999993</v>
      </c>
      <c r="S164" s="321"/>
      <c r="T164" s="18"/>
      <c r="U164" s="18"/>
      <c r="V164" s="18"/>
      <c r="W164" s="18"/>
      <c r="X164" s="18"/>
      <c r="Y164" s="18"/>
      <c r="Z164" s="18"/>
    </row>
    <row r="165" spans="1:26" s="28" customFormat="1" ht="25.5" customHeight="1">
      <c r="A165" s="490">
        <v>6</v>
      </c>
      <c r="B165" s="487" t="s">
        <v>195</v>
      </c>
      <c r="C165" s="512"/>
      <c r="D165" s="512"/>
      <c r="E165" s="488"/>
      <c r="F165" s="488"/>
      <c r="G165" s="488"/>
      <c r="H165" s="488"/>
      <c r="I165" s="47" t="s">
        <v>13</v>
      </c>
      <c r="J165" s="490">
        <v>124</v>
      </c>
      <c r="K165" s="340"/>
      <c r="L165" s="44"/>
      <c r="M165" s="44"/>
      <c r="N165" s="45">
        <f>N166</f>
        <v>26.390999999999991</v>
      </c>
      <c r="O165" s="45">
        <f t="shared" ref="O165:Q165" si="46">O166</f>
        <v>72.976000000000013</v>
      </c>
      <c r="P165" s="45">
        <f t="shared" si="46"/>
        <v>102.68399999999998</v>
      </c>
      <c r="Q165" s="45">
        <f t="shared" si="46"/>
        <v>0</v>
      </c>
      <c r="R165" s="45">
        <f t="shared" si="26"/>
        <v>202.05099999999999</v>
      </c>
      <c r="S165" s="321"/>
      <c r="T165" s="18"/>
      <c r="U165" s="18"/>
      <c r="V165" s="18"/>
      <c r="W165" s="18"/>
      <c r="X165" s="18"/>
      <c r="Y165" s="18"/>
      <c r="Z165" s="18"/>
    </row>
    <row r="166" spans="1:26" s="28" customFormat="1" ht="38.25">
      <c r="A166" s="491"/>
      <c r="B166" s="488"/>
      <c r="C166" s="512"/>
      <c r="D166" s="512"/>
      <c r="E166" s="488"/>
      <c r="F166" s="488"/>
      <c r="G166" s="488"/>
      <c r="H166" s="488"/>
      <c r="I166" s="47" t="s">
        <v>694</v>
      </c>
      <c r="J166" s="491"/>
      <c r="K166" s="48" t="s">
        <v>693</v>
      </c>
      <c r="L166" s="44"/>
      <c r="M166" s="44"/>
      <c r="N166" s="45">
        <f>N167+N173+N180+N182+N185+N187+N189+N192+N195+N197+N199</f>
        <v>26.390999999999991</v>
      </c>
      <c r="O166" s="45">
        <f t="shared" ref="O166:Q166" si="47">O167+O173+O180+O182+O185+O187+O189+O192+O195+O197+O199</f>
        <v>72.976000000000013</v>
      </c>
      <c r="P166" s="45">
        <f t="shared" si="47"/>
        <v>102.68399999999998</v>
      </c>
      <c r="Q166" s="45">
        <f t="shared" si="47"/>
        <v>0</v>
      </c>
      <c r="R166" s="45">
        <f t="shared" ref="R166:R229" si="48">M166+N166+O166+P166</f>
        <v>202.05099999999999</v>
      </c>
      <c r="S166" s="321"/>
      <c r="T166" s="18"/>
      <c r="U166" s="18"/>
      <c r="V166" s="18"/>
      <c r="W166" s="18"/>
      <c r="X166" s="18"/>
      <c r="Y166" s="18"/>
      <c r="Z166" s="18"/>
    </row>
    <row r="167" spans="1:26" s="28" customFormat="1" ht="51">
      <c r="A167" s="491"/>
      <c r="B167" s="488"/>
      <c r="C167" s="512"/>
      <c r="D167" s="512"/>
      <c r="E167" s="488"/>
      <c r="F167" s="488"/>
      <c r="G167" s="488"/>
      <c r="H167" s="488"/>
      <c r="I167" s="91" t="s">
        <v>182</v>
      </c>
      <c r="J167" s="491"/>
      <c r="K167" s="90" t="s">
        <v>10</v>
      </c>
      <c r="L167" s="44"/>
      <c r="M167" s="44"/>
      <c r="N167" s="45">
        <f>N168+N169+N170+N171+N172</f>
        <v>17.228999999999999</v>
      </c>
      <c r="O167" s="45">
        <f t="shared" ref="O167:Q167" si="49">O168+O169+O170+O171+O172</f>
        <v>50.594000000000001</v>
      </c>
      <c r="P167" s="45">
        <f t="shared" si="49"/>
        <v>66.349999999999994</v>
      </c>
      <c r="Q167" s="45">
        <f t="shared" si="49"/>
        <v>0</v>
      </c>
      <c r="R167" s="45">
        <f t="shared" si="48"/>
        <v>134.173</v>
      </c>
      <c r="S167" s="321"/>
      <c r="T167" s="18"/>
      <c r="U167" s="18"/>
      <c r="V167" s="18"/>
      <c r="W167" s="18"/>
      <c r="X167" s="18"/>
      <c r="Y167" s="18"/>
      <c r="Z167" s="18"/>
    </row>
    <row r="168" spans="1:26" s="28" customFormat="1" ht="25.5">
      <c r="A168" s="491"/>
      <c r="B168" s="488"/>
      <c r="C168" s="512"/>
      <c r="D168" s="512"/>
      <c r="E168" s="488"/>
      <c r="F168" s="488"/>
      <c r="G168" s="488"/>
      <c r="H168" s="488"/>
      <c r="I168" s="92" t="s">
        <v>26</v>
      </c>
      <c r="J168" s="491"/>
      <c r="K168" s="320" t="s">
        <v>11</v>
      </c>
      <c r="L168" s="44"/>
      <c r="M168" s="44"/>
      <c r="N168" s="98">
        <v>0</v>
      </c>
      <c r="O168" s="99">
        <v>0.86599999999999999</v>
      </c>
      <c r="P168" s="99">
        <v>0</v>
      </c>
      <c r="Q168" s="82">
        <v>0</v>
      </c>
      <c r="R168" s="45">
        <f t="shared" si="48"/>
        <v>0.86599999999999999</v>
      </c>
      <c r="S168" s="321"/>
      <c r="T168" s="18"/>
      <c r="U168" s="18"/>
      <c r="V168" s="18"/>
      <c r="W168" s="18"/>
      <c r="X168" s="18"/>
      <c r="Y168" s="18"/>
      <c r="Z168" s="18"/>
    </row>
    <row r="169" spans="1:26" s="28" customFormat="1" ht="25.5">
      <c r="A169" s="491"/>
      <c r="B169" s="488"/>
      <c r="C169" s="512"/>
      <c r="D169" s="512"/>
      <c r="E169" s="488"/>
      <c r="F169" s="488"/>
      <c r="G169" s="488"/>
      <c r="H169" s="488"/>
      <c r="I169" s="92" t="s">
        <v>16</v>
      </c>
      <c r="J169" s="491"/>
      <c r="K169" s="320" t="s">
        <v>12</v>
      </c>
      <c r="L169" s="44"/>
      <c r="M169" s="44"/>
      <c r="N169" s="98">
        <v>8.9239999999999995</v>
      </c>
      <c r="O169" s="99">
        <v>0</v>
      </c>
      <c r="P169" s="99">
        <v>60.155999999999999</v>
      </c>
      <c r="Q169" s="82">
        <v>0</v>
      </c>
      <c r="R169" s="45">
        <f t="shared" si="48"/>
        <v>69.08</v>
      </c>
      <c r="S169" s="321"/>
      <c r="T169" s="18"/>
      <c r="U169" s="18"/>
      <c r="V169" s="18"/>
      <c r="W169" s="18"/>
      <c r="X169" s="18"/>
      <c r="Y169" s="18"/>
      <c r="Z169" s="18"/>
    </row>
    <row r="170" spans="1:26" s="28" customFormat="1" ht="25.5">
      <c r="A170" s="491"/>
      <c r="B170" s="488"/>
      <c r="C170" s="512"/>
      <c r="D170" s="512"/>
      <c r="E170" s="488"/>
      <c r="F170" s="488"/>
      <c r="G170" s="488"/>
      <c r="H170" s="488"/>
      <c r="I170" s="92" t="s">
        <v>705</v>
      </c>
      <c r="J170" s="491"/>
      <c r="K170" s="320" t="s">
        <v>188</v>
      </c>
      <c r="L170" s="44"/>
      <c r="M170" s="44"/>
      <c r="N170" s="98">
        <v>0</v>
      </c>
      <c r="O170" s="99">
        <v>0</v>
      </c>
      <c r="P170" s="99">
        <v>6.194</v>
      </c>
      <c r="Q170" s="82">
        <v>0</v>
      </c>
      <c r="R170" s="45">
        <f t="shared" si="48"/>
        <v>6.194</v>
      </c>
      <c r="S170" s="321"/>
      <c r="T170" s="18"/>
      <c r="U170" s="18"/>
      <c r="V170" s="18"/>
      <c r="W170" s="18"/>
      <c r="X170" s="18"/>
      <c r="Y170" s="18"/>
      <c r="Z170" s="18"/>
    </row>
    <row r="171" spans="1:26" s="28" customFormat="1" ht="51">
      <c r="A171" s="491"/>
      <c r="B171" s="488"/>
      <c r="C171" s="512"/>
      <c r="D171" s="512"/>
      <c r="E171" s="488"/>
      <c r="F171" s="488"/>
      <c r="G171" s="488"/>
      <c r="H171" s="488"/>
      <c r="I171" s="92" t="s">
        <v>27</v>
      </c>
      <c r="J171" s="491"/>
      <c r="K171" s="320" t="s">
        <v>28</v>
      </c>
      <c r="L171" s="44"/>
      <c r="M171" s="44"/>
      <c r="N171" s="98">
        <v>8.3049999999999997</v>
      </c>
      <c r="O171" s="99">
        <v>48.347000000000001</v>
      </c>
      <c r="P171" s="99">
        <v>0</v>
      </c>
      <c r="Q171" s="82">
        <v>0</v>
      </c>
      <c r="R171" s="45">
        <f t="shared" si="48"/>
        <v>56.652000000000001</v>
      </c>
      <c r="S171" s="321"/>
      <c r="T171" s="18"/>
      <c r="U171" s="18"/>
      <c r="V171" s="18"/>
      <c r="W171" s="18"/>
      <c r="X171" s="18"/>
      <c r="Y171" s="18"/>
      <c r="Z171" s="18"/>
    </row>
    <row r="172" spans="1:26" s="28" customFormat="1" ht="38.25">
      <c r="A172" s="491"/>
      <c r="B172" s="488"/>
      <c r="C172" s="512"/>
      <c r="D172" s="512"/>
      <c r="E172" s="488"/>
      <c r="F172" s="488"/>
      <c r="G172" s="488"/>
      <c r="H172" s="488"/>
      <c r="I172" s="92" t="s">
        <v>181</v>
      </c>
      <c r="J172" s="491"/>
      <c r="K172" s="320" t="s">
        <v>17</v>
      </c>
      <c r="L172" s="44"/>
      <c r="M172" s="44"/>
      <c r="N172" s="98">
        <v>0</v>
      </c>
      <c r="O172" s="99">
        <v>1.381</v>
      </c>
      <c r="P172" s="99">
        <v>0</v>
      </c>
      <c r="Q172" s="82">
        <v>0</v>
      </c>
      <c r="R172" s="45">
        <f t="shared" si="48"/>
        <v>1.381</v>
      </c>
      <c r="S172" s="321"/>
      <c r="T172" s="18"/>
      <c r="U172" s="18"/>
      <c r="V172" s="18"/>
      <c r="W172" s="18"/>
      <c r="X172" s="18"/>
      <c r="Y172" s="18"/>
      <c r="Z172" s="18"/>
    </row>
    <row r="173" spans="1:26" s="28" customFormat="1" ht="25.5">
      <c r="A173" s="491"/>
      <c r="B173" s="488"/>
      <c r="C173" s="512"/>
      <c r="D173" s="512"/>
      <c r="E173" s="488"/>
      <c r="F173" s="488"/>
      <c r="G173" s="488"/>
      <c r="H173" s="488"/>
      <c r="I173" s="91" t="s">
        <v>184</v>
      </c>
      <c r="J173" s="491"/>
      <c r="K173" s="90" t="s">
        <v>30</v>
      </c>
      <c r="L173" s="44"/>
      <c r="M173" s="44"/>
      <c r="N173" s="45">
        <f>N174+N175+N176+N177+N178+N179</f>
        <v>1.089</v>
      </c>
      <c r="O173" s="45">
        <f t="shared" ref="O173:P173" si="50">O174+O175+O176+O177+O178+O179</f>
        <v>5.9160000000000004</v>
      </c>
      <c r="P173" s="45">
        <f t="shared" si="50"/>
        <v>6.6869999999999994</v>
      </c>
      <c r="Q173" s="82">
        <v>0</v>
      </c>
      <c r="R173" s="45">
        <f t="shared" si="48"/>
        <v>13.692</v>
      </c>
      <c r="S173" s="321"/>
      <c r="T173" s="18"/>
      <c r="U173" s="18"/>
      <c r="V173" s="18"/>
      <c r="W173" s="18"/>
      <c r="X173" s="18"/>
      <c r="Y173" s="18"/>
      <c r="Z173" s="18"/>
    </row>
    <row r="174" spans="1:26" s="28" customFormat="1" ht="25.5">
      <c r="A174" s="491"/>
      <c r="B174" s="488"/>
      <c r="C174" s="512"/>
      <c r="D174" s="512"/>
      <c r="E174" s="488"/>
      <c r="F174" s="488"/>
      <c r="G174" s="488"/>
      <c r="H174" s="488"/>
      <c r="I174" s="92" t="s">
        <v>26</v>
      </c>
      <c r="J174" s="491"/>
      <c r="K174" s="320" t="s">
        <v>11</v>
      </c>
      <c r="L174" s="44"/>
      <c r="M174" s="44"/>
      <c r="N174" s="98">
        <v>0</v>
      </c>
      <c r="O174" s="99">
        <v>0.95799999999999996</v>
      </c>
      <c r="P174" s="99">
        <v>0</v>
      </c>
      <c r="Q174" s="82">
        <v>0</v>
      </c>
      <c r="R174" s="45">
        <f t="shared" si="48"/>
        <v>0.95799999999999996</v>
      </c>
      <c r="S174" s="321"/>
      <c r="T174" s="18"/>
      <c r="U174" s="18"/>
      <c r="V174" s="18"/>
      <c r="W174" s="18"/>
      <c r="X174" s="18"/>
      <c r="Y174" s="18"/>
      <c r="Z174" s="18"/>
    </row>
    <row r="175" spans="1:26" s="28" customFormat="1" ht="25.5">
      <c r="A175" s="491"/>
      <c r="B175" s="488"/>
      <c r="C175" s="512"/>
      <c r="D175" s="512"/>
      <c r="E175" s="488"/>
      <c r="F175" s="488"/>
      <c r="G175" s="488"/>
      <c r="H175" s="488"/>
      <c r="I175" s="92" t="s">
        <v>16</v>
      </c>
      <c r="J175" s="491"/>
      <c r="K175" s="320" t="s">
        <v>12</v>
      </c>
      <c r="L175" s="44"/>
      <c r="M175" s="44"/>
      <c r="N175" s="98">
        <v>0</v>
      </c>
      <c r="O175" s="99">
        <v>0</v>
      </c>
      <c r="P175" s="99">
        <v>6.6369999999999996</v>
      </c>
      <c r="Q175" s="82">
        <v>0</v>
      </c>
      <c r="R175" s="45">
        <f t="shared" si="48"/>
        <v>6.6369999999999996</v>
      </c>
      <c r="S175" s="321"/>
      <c r="T175" s="18"/>
      <c r="U175" s="18"/>
      <c r="V175" s="18"/>
      <c r="W175" s="18"/>
      <c r="X175" s="18"/>
      <c r="Y175" s="18"/>
      <c r="Z175" s="18"/>
    </row>
    <row r="176" spans="1:26" s="28" customFormat="1" ht="25.5">
      <c r="A176" s="491"/>
      <c r="B176" s="488"/>
      <c r="C176" s="512"/>
      <c r="D176" s="512"/>
      <c r="E176" s="488"/>
      <c r="F176" s="488"/>
      <c r="G176" s="488"/>
      <c r="H176" s="488"/>
      <c r="I176" s="92" t="s">
        <v>705</v>
      </c>
      <c r="J176" s="491"/>
      <c r="K176" s="320" t="s">
        <v>188</v>
      </c>
      <c r="L176" s="44"/>
      <c r="M176" s="44"/>
      <c r="N176" s="98">
        <v>0</v>
      </c>
      <c r="O176" s="99">
        <v>0</v>
      </c>
      <c r="P176" s="99">
        <v>0.05</v>
      </c>
      <c r="Q176" s="82">
        <v>0</v>
      </c>
      <c r="R176" s="45">
        <f t="shared" si="48"/>
        <v>0.05</v>
      </c>
      <c r="S176" s="321"/>
      <c r="T176" s="18"/>
      <c r="U176" s="18"/>
      <c r="V176" s="18"/>
      <c r="W176" s="18"/>
      <c r="X176" s="18"/>
      <c r="Y176" s="18"/>
      <c r="Z176" s="18"/>
    </row>
    <row r="177" spans="1:26" s="28" customFormat="1" ht="25.5">
      <c r="A177" s="491"/>
      <c r="B177" s="488"/>
      <c r="C177" s="512"/>
      <c r="D177" s="512"/>
      <c r="E177" s="488"/>
      <c r="F177" s="488"/>
      <c r="G177" s="488"/>
      <c r="H177" s="488"/>
      <c r="I177" s="92" t="s">
        <v>706</v>
      </c>
      <c r="J177" s="491"/>
      <c r="K177" s="320" t="s">
        <v>55</v>
      </c>
      <c r="L177" s="44"/>
      <c r="M177" s="44"/>
      <c r="N177" s="98">
        <v>1.0489999999999999</v>
      </c>
      <c r="O177" s="99">
        <v>0</v>
      </c>
      <c r="P177" s="99">
        <v>0</v>
      </c>
      <c r="Q177" s="82">
        <v>0</v>
      </c>
      <c r="R177" s="45">
        <f t="shared" si="48"/>
        <v>1.0489999999999999</v>
      </c>
      <c r="S177" s="321"/>
      <c r="T177" s="18"/>
      <c r="U177" s="18"/>
      <c r="V177" s="18"/>
      <c r="W177" s="18"/>
      <c r="X177" s="18"/>
      <c r="Y177" s="18"/>
      <c r="Z177" s="18"/>
    </row>
    <row r="178" spans="1:26" s="28" customFormat="1" ht="51">
      <c r="A178" s="491"/>
      <c r="B178" s="488"/>
      <c r="C178" s="512"/>
      <c r="D178" s="512"/>
      <c r="E178" s="488"/>
      <c r="F178" s="488"/>
      <c r="G178" s="488"/>
      <c r="H178" s="488"/>
      <c r="I178" s="92" t="s">
        <v>58</v>
      </c>
      <c r="J178" s="491"/>
      <c r="K178" s="320" t="s">
        <v>65</v>
      </c>
      <c r="L178" s="44"/>
      <c r="M178" s="44"/>
      <c r="N178" s="98">
        <v>0.04</v>
      </c>
      <c r="O178" s="99">
        <v>2.8769999999999998</v>
      </c>
      <c r="P178" s="99">
        <v>0</v>
      </c>
      <c r="Q178" s="82">
        <v>0</v>
      </c>
      <c r="R178" s="45">
        <f t="shared" si="48"/>
        <v>2.9169999999999998</v>
      </c>
      <c r="S178" s="321"/>
      <c r="T178" s="18"/>
      <c r="U178" s="18"/>
      <c r="V178" s="18"/>
      <c r="W178" s="18"/>
      <c r="X178" s="18"/>
      <c r="Y178" s="18"/>
      <c r="Z178" s="18"/>
    </row>
    <row r="179" spans="1:26" s="28" customFormat="1" ht="38.25">
      <c r="A179" s="491"/>
      <c r="B179" s="488"/>
      <c r="C179" s="512"/>
      <c r="D179" s="512"/>
      <c r="E179" s="488"/>
      <c r="F179" s="488"/>
      <c r="G179" s="488"/>
      <c r="H179" s="488"/>
      <c r="I179" s="92" t="s">
        <v>181</v>
      </c>
      <c r="J179" s="491"/>
      <c r="K179" s="320" t="s">
        <v>17</v>
      </c>
      <c r="L179" s="44"/>
      <c r="M179" s="44"/>
      <c r="N179" s="98">
        <v>0</v>
      </c>
      <c r="O179" s="99">
        <v>2.081</v>
      </c>
      <c r="P179" s="99">
        <v>0</v>
      </c>
      <c r="Q179" s="82">
        <v>0</v>
      </c>
      <c r="R179" s="45">
        <f t="shared" si="48"/>
        <v>2.081</v>
      </c>
      <c r="S179" s="321"/>
      <c r="T179" s="18"/>
      <c r="U179" s="18"/>
      <c r="V179" s="18"/>
      <c r="W179" s="18"/>
      <c r="X179" s="18"/>
      <c r="Y179" s="18"/>
      <c r="Z179" s="18"/>
    </row>
    <row r="180" spans="1:26" s="28" customFormat="1" ht="25.5">
      <c r="A180" s="491"/>
      <c r="B180" s="488"/>
      <c r="C180" s="512"/>
      <c r="D180" s="512"/>
      <c r="E180" s="488"/>
      <c r="F180" s="488"/>
      <c r="G180" s="488"/>
      <c r="H180" s="488"/>
      <c r="I180" s="91" t="s">
        <v>190</v>
      </c>
      <c r="J180" s="491"/>
      <c r="K180" s="90" t="s">
        <v>43</v>
      </c>
      <c r="L180" s="44"/>
      <c r="M180" s="44"/>
      <c r="N180" s="45">
        <f>N181</f>
        <v>0.29799999999999999</v>
      </c>
      <c r="O180" s="45">
        <f t="shared" ref="O180:P180" si="51">O181</f>
        <v>0.42599999999999999</v>
      </c>
      <c r="P180" s="45">
        <f t="shared" si="51"/>
        <v>0.58499999999999996</v>
      </c>
      <c r="Q180" s="82">
        <v>0</v>
      </c>
      <c r="R180" s="45">
        <f t="shared" si="48"/>
        <v>1.3089999999999999</v>
      </c>
      <c r="S180" s="321"/>
      <c r="T180" s="18"/>
      <c r="U180" s="18"/>
      <c r="V180" s="18"/>
      <c r="W180" s="18"/>
      <c r="X180" s="18"/>
      <c r="Y180" s="18"/>
      <c r="Z180" s="18"/>
    </row>
    <row r="181" spans="1:26" s="28" customFormat="1" ht="25.5">
      <c r="A181" s="491"/>
      <c r="B181" s="488"/>
      <c r="C181" s="512"/>
      <c r="D181" s="512"/>
      <c r="E181" s="488"/>
      <c r="F181" s="488"/>
      <c r="G181" s="488"/>
      <c r="H181" s="488"/>
      <c r="I181" s="92" t="s">
        <v>16</v>
      </c>
      <c r="J181" s="491"/>
      <c r="K181" s="320" t="s">
        <v>12</v>
      </c>
      <c r="L181" s="44"/>
      <c r="M181" s="44"/>
      <c r="N181" s="98">
        <v>0.29799999999999999</v>
      </c>
      <c r="O181" s="99">
        <v>0.42599999999999999</v>
      </c>
      <c r="P181" s="99">
        <v>0.58499999999999996</v>
      </c>
      <c r="Q181" s="82">
        <v>0</v>
      </c>
      <c r="R181" s="45">
        <f t="shared" si="48"/>
        <v>1.3089999999999999</v>
      </c>
      <c r="S181" s="321"/>
      <c r="T181" s="18"/>
      <c r="U181" s="18"/>
      <c r="V181" s="18"/>
      <c r="W181" s="18"/>
      <c r="X181" s="18"/>
      <c r="Y181" s="18"/>
      <c r="Z181" s="18"/>
    </row>
    <row r="182" spans="1:26" s="28" customFormat="1" ht="25.5">
      <c r="A182" s="491"/>
      <c r="B182" s="488"/>
      <c r="C182" s="512"/>
      <c r="D182" s="512"/>
      <c r="E182" s="488"/>
      <c r="F182" s="488"/>
      <c r="G182" s="488"/>
      <c r="H182" s="488"/>
      <c r="I182" s="91" t="s">
        <v>177</v>
      </c>
      <c r="J182" s="491"/>
      <c r="K182" s="90" t="s">
        <v>51</v>
      </c>
      <c r="L182" s="44"/>
      <c r="M182" s="44"/>
      <c r="N182" s="45">
        <f>N183+N184</f>
        <v>3.359</v>
      </c>
      <c r="O182" s="45">
        <f t="shared" ref="O182:P182" si="52">O183+O184</f>
        <v>10.372999999999999</v>
      </c>
      <c r="P182" s="45">
        <f t="shared" si="52"/>
        <v>11.771000000000001</v>
      </c>
      <c r="Q182" s="82">
        <v>0</v>
      </c>
      <c r="R182" s="45">
        <f t="shared" si="48"/>
        <v>25.503</v>
      </c>
      <c r="S182" s="321"/>
      <c r="T182" s="18"/>
      <c r="U182" s="18"/>
      <c r="V182" s="18"/>
      <c r="W182" s="18"/>
      <c r="X182" s="18"/>
      <c r="Y182" s="18"/>
      <c r="Z182" s="18"/>
    </row>
    <row r="183" spans="1:26" s="28" customFormat="1" ht="25.5">
      <c r="A183" s="491"/>
      <c r="B183" s="488"/>
      <c r="C183" s="512"/>
      <c r="D183" s="512"/>
      <c r="E183" s="488"/>
      <c r="F183" s="488"/>
      <c r="G183" s="488"/>
      <c r="H183" s="488"/>
      <c r="I183" s="92" t="s">
        <v>16</v>
      </c>
      <c r="J183" s="491"/>
      <c r="K183" s="320" t="s">
        <v>12</v>
      </c>
      <c r="L183" s="44"/>
      <c r="M183" s="44"/>
      <c r="N183" s="98">
        <v>1.5920000000000001</v>
      </c>
      <c r="O183" s="99">
        <v>5.8259999999999996</v>
      </c>
      <c r="P183" s="99">
        <v>11.771000000000001</v>
      </c>
      <c r="Q183" s="82">
        <v>0</v>
      </c>
      <c r="R183" s="45">
        <f t="shared" si="48"/>
        <v>19.189</v>
      </c>
      <c r="S183" s="321"/>
      <c r="T183" s="18"/>
      <c r="U183" s="18"/>
      <c r="V183" s="18"/>
      <c r="W183" s="18"/>
      <c r="X183" s="18"/>
      <c r="Y183" s="18"/>
      <c r="Z183" s="18"/>
    </row>
    <row r="184" spans="1:26" s="28" customFormat="1" ht="38.25">
      <c r="A184" s="491"/>
      <c r="B184" s="488"/>
      <c r="C184" s="512"/>
      <c r="D184" s="512"/>
      <c r="E184" s="488"/>
      <c r="F184" s="488"/>
      <c r="G184" s="488"/>
      <c r="H184" s="488"/>
      <c r="I184" s="92" t="s">
        <v>104</v>
      </c>
      <c r="J184" s="491"/>
      <c r="K184" s="320" t="s">
        <v>124</v>
      </c>
      <c r="L184" s="44"/>
      <c r="M184" s="44"/>
      <c r="N184" s="98">
        <v>1.7669999999999999</v>
      </c>
      <c r="O184" s="99">
        <v>4.5469999999999997</v>
      </c>
      <c r="P184" s="99">
        <v>0</v>
      </c>
      <c r="Q184" s="82">
        <v>0</v>
      </c>
      <c r="R184" s="45">
        <f t="shared" si="48"/>
        <v>6.3140000000000001</v>
      </c>
      <c r="S184" s="321"/>
      <c r="T184" s="18"/>
      <c r="U184" s="18"/>
      <c r="V184" s="18"/>
      <c r="W184" s="18"/>
      <c r="X184" s="18"/>
      <c r="Y184" s="18"/>
      <c r="Z184" s="18"/>
    </row>
    <row r="185" spans="1:26" s="28" customFormat="1" ht="25.5">
      <c r="A185" s="491"/>
      <c r="B185" s="488"/>
      <c r="C185" s="512"/>
      <c r="D185" s="512"/>
      <c r="E185" s="488"/>
      <c r="F185" s="488"/>
      <c r="G185" s="488"/>
      <c r="H185" s="488"/>
      <c r="I185" s="91" t="s">
        <v>178</v>
      </c>
      <c r="J185" s="491"/>
      <c r="K185" s="90" t="s">
        <v>45</v>
      </c>
      <c r="L185" s="44"/>
      <c r="M185" s="44"/>
      <c r="N185" s="45">
        <f>N186</f>
        <v>0.56299999999999994</v>
      </c>
      <c r="O185" s="45">
        <f t="shared" ref="O185:P185" si="53">O186</f>
        <v>1.34</v>
      </c>
      <c r="P185" s="45">
        <f t="shared" si="53"/>
        <v>1.635</v>
      </c>
      <c r="Q185" s="82">
        <v>0</v>
      </c>
      <c r="R185" s="45">
        <f t="shared" si="48"/>
        <v>3.5380000000000003</v>
      </c>
      <c r="S185" s="321"/>
      <c r="T185" s="18"/>
      <c r="U185" s="18"/>
      <c r="V185" s="18"/>
      <c r="W185" s="18"/>
      <c r="X185" s="18"/>
      <c r="Y185" s="18"/>
      <c r="Z185" s="18"/>
    </row>
    <row r="186" spans="1:26" s="28" customFormat="1" ht="25.5">
      <c r="A186" s="491"/>
      <c r="B186" s="488"/>
      <c r="C186" s="512"/>
      <c r="D186" s="512"/>
      <c r="E186" s="488"/>
      <c r="F186" s="488"/>
      <c r="G186" s="488"/>
      <c r="H186" s="488"/>
      <c r="I186" s="92" t="s">
        <v>16</v>
      </c>
      <c r="J186" s="491"/>
      <c r="K186" s="320" t="s">
        <v>12</v>
      </c>
      <c r="L186" s="44"/>
      <c r="M186" s="44"/>
      <c r="N186" s="98">
        <v>0.56299999999999994</v>
      </c>
      <c r="O186" s="99">
        <v>1.34</v>
      </c>
      <c r="P186" s="99">
        <v>1.635</v>
      </c>
      <c r="Q186" s="82">
        <v>0</v>
      </c>
      <c r="R186" s="45">
        <f t="shared" si="48"/>
        <v>3.5380000000000003</v>
      </c>
      <c r="S186" s="321"/>
      <c r="T186" s="18"/>
      <c r="U186" s="18"/>
      <c r="V186" s="18"/>
      <c r="W186" s="18"/>
      <c r="X186" s="18"/>
      <c r="Y186" s="18"/>
      <c r="Z186" s="18"/>
    </row>
    <row r="187" spans="1:26" s="28" customFormat="1" ht="25.5">
      <c r="A187" s="491"/>
      <c r="B187" s="488"/>
      <c r="C187" s="512"/>
      <c r="D187" s="512"/>
      <c r="E187" s="488"/>
      <c r="F187" s="488"/>
      <c r="G187" s="488"/>
      <c r="H187" s="488"/>
      <c r="I187" s="91" t="s">
        <v>707</v>
      </c>
      <c r="J187" s="491"/>
      <c r="K187" s="90" t="s">
        <v>78</v>
      </c>
      <c r="L187" s="44"/>
      <c r="M187" s="44"/>
      <c r="N187" s="45">
        <f>N188</f>
        <v>0.247</v>
      </c>
      <c r="O187" s="45">
        <f t="shared" ref="O187:P187" si="54">O188</f>
        <v>0</v>
      </c>
      <c r="P187" s="45">
        <f t="shared" si="54"/>
        <v>0</v>
      </c>
      <c r="Q187" s="82">
        <v>0</v>
      </c>
      <c r="R187" s="45">
        <f t="shared" si="48"/>
        <v>0.247</v>
      </c>
      <c r="S187" s="321"/>
      <c r="T187" s="18"/>
      <c r="U187" s="18"/>
      <c r="V187" s="18"/>
      <c r="W187" s="18"/>
      <c r="X187" s="18"/>
      <c r="Y187" s="18"/>
      <c r="Z187" s="18"/>
    </row>
    <row r="188" spans="1:26" s="28" customFormat="1" ht="25.5">
      <c r="A188" s="491"/>
      <c r="B188" s="488"/>
      <c r="C188" s="512"/>
      <c r="D188" s="512"/>
      <c r="E188" s="488"/>
      <c r="F188" s="488"/>
      <c r="G188" s="488"/>
      <c r="H188" s="488"/>
      <c r="I188" s="92" t="s">
        <v>16</v>
      </c>
      <c r="J188" s="491"/>
      <c r="K188" s="320" t="s">
        <v>12</v>
      </c>
      <c r="L188" s="44"/>
      <c r="M188" s="44"/>
      <c r="N188" s="98">
        <v>0.247</v>
      </c>
      <c r="O188" s="99">
        <v>0</v>
      </c>
      <c r="P188" s="99">
        <v>0</v>
      </c>
      <c r="Q188" s="82">
        <v>0</v>
      </c>
      <c r="R188" s="45">
        <f t="shared" si="48"/>
        <v>0.247</v>
      </c>
      <c r="S188" s="321"/>
      <c r="T188" s="18"/>
      <c r="U188" s="18"/>
      <c r="V188" s="18"/>
      <c r="W188" s="18"/>
      <c r="X188" s="18"/>
      <c r="Y188" s="18"/>
      <c r="Z188" s="18"/>
    </row>
    <row r="189" spans="1:26" s="28" customFormat="1" ht="25.5">
      <c r="A189" s="491"/>
      <c r="B189" s="488"/>
      <c r="C189" s="512"/>
      <c r="D189" s="512"/>
      <c r="E189" s="488"/>
      <c r="F189" s="488"/>
      <c r="G189" s="488"/>
      <c r="H189" s="488"/>
      <c r="I189" s="91" t="s">
        <v>179</v>
      </c>
      <c r="J189" s="491"/>
      <c r="K189" s="90" t="s">
        <v>11</v>
      </c>
      <c r="L189" s="44"/>
      <c r="M189" s="44"/>
      <c r="N189" s="45">
        <f>N190+N191</f>
        <v>2.3250000000000002</v>
      </c>
      <c r="O189" s="45">
        <f t="shared" ref="O189:P189" si="55">O190+O191</f>
        <v>2.5739999999999998</v>
      </c>
      <c r="P189" s="45">
        <f t="shared" si="55"/>
        <v>10.955</v>
      </c>
      <c r="Q189" s="82">
        <v>0</v>
      </c>
      <c r="R189" s="45">
        <f t="shared" si="48"/>
        <v>15.853999999999999</v>
      </c>
      <c r="S189" s="321"/>
      <c r="T189" s="18"/>
      <c r="U189" s="18"/>
      <c r="V189" s="18"/>
      <c r="W189" s="18"/>
      <c r="X189" s="18"/>
      <c r="Y189" s="18"/>
      <c r="Z189" s="18"/>
    </row>
    <row r="190" spans="1:26" s="28" customFormat="1" ht="25.5">
      <c r="A190" s="491"/>
      <c r="B190" s="488"/>
      <c r="C190" s="512"/>
      <c r="D190" s="512"/>
      <c r="E190" s="488"/>
      <c r="F190" s="488"/>
      <c r="G190" s="488"/>
      <c r="H190" s="488"/>
      <c r="I190" s="92" t="s">
        <v>16</v>
      </c>
      <c r="J190" s="491"/>
      <c r="K190" s="320" t="s">
        <v>12</v>
      </c>
      <c r="L190" s="44"/>
      <c r="M190" s="44"/>
      <c r="N190" s="98">
        <v>2.3250000000000002</v>
      </c>
      <c r="O190" s="99">
        <v>2.5739999999999998</v>
      </c>
      <c r="P190" s="99">
        <v>5.0090000000000003</v>
      </c>
      <c r="Q190" s="82">
        <v>0</v>
      </c>
      <c r="R190" s="45">
        <f t="shared" si="48"/>
        <v>9.9080000000000013</v>
      </c>
      <c r="S190" s="321"/>
      <c r="T190" s="18"/>
      <c r="U190" s="18"/>
      <c r="V190" s="18"/>
      <c r="W190" s="18"/>
      <c r="X190" s="18"/>
      <c r="Y190" s="18"/>
      <c r="Z190" s="18"/>
    </row>
    <row r="191" spans="1:26" s="28" customFormat="1" ht="38.25">
      <c r="A191" s="491"/>
      <c r="B191" s="488"/>
      <c r="C191" s="512"/>
      <c r="D191" s="512"/>
      <c r="E191" s="488"/>
      <c r="F191" s="488"/>
      <c r="G191" s="488"/>
      <c r="H191" s="488"/>
      <c r="I191" s="92" t="s">
        <v>183</v>
      </c>
      <c r="J191" s="319"/>
      <c r="K191" s="320" t="s">
        <v>188</v>
      </c>
      <c r="L191" s="44"/>
      <c r="M191" s="44"/>
      <c r="N191" s="98">
        <v>0</v>
      </c>
      <c r="O191" s="99">
        <v>0</v>
      </c>
      <c r="P191" s="99">
        <v>5.9459999999999997</v>
      </c>
      <c r="Q191" s="82">
        <v>0</v>
      </c>
      <c r="R191" s="45">
        <f t="shared" si="48"/>
        <v>5.9459999999999997</v>
      </c>
      <c r="S191" s="321"/>
      <c r="T191" s="18"/>
      <c r="U191" s="18"/>
      <c r="V191" s="18"/>
      <c r="W191" s="18"/>
      <c r="X191" s="18"/>
      <c r="Y191" s="18"/>
      <c r="Z191" s="18"/>
    </row>
    <row r="192" spans="1:26" s="28" customFormat="1" ht="63.75">
      <c r="A192" s="491"/>
      <c r="B192" s="488"/>
      <c r="C192" s="512"/>
      <c r="D192" s="512"/>
      <c r="E192" s="488"/>
      <c r="F192" s="488"/>
      <c r="G192" s="488"/>
      <c r="H192" s="488"/>
      <c r="I192" s="91" t="s">
        <v>185</v>
      </c>
      <c r="J192" s="319"/>
      <c r="K192" s="90" t="s">
        <v>52</v>
      </c>
      <c r="L192" s="44"/>
      <c r="M192" s="44"/>
      <c r="N192" s="45">
        <f>N193+N194</f>
        <v>0.125</v>
      </c>
      <c r="O192" s="45">
        <f t="shared" ref="O192:P192" si="56">O193+O194</f>
        <v>1.605</v>
      </c>
      <c r="P192" s="45">
        <f t="shared" si="56"/>
        <v>4.3449999999999998</v>
      </c>
      <c r="Q192" s="82">
        <v>0</v>
      </c>
      <c r="R192" s="45">
        <f t="shared" si="48"/>
        <v>6.0749999999999993</v>
      </c>
      <c r="S192" s="321"/>
      <c r="T192" s="18"/>
      <c r="U192" s="18"/>
      <c r="V192" s="18"/>
      <c r="W192" s="18"/>
      <c r="X192" s="18"/>
      <c r="Y192" s="18"/>
      <c r="Z192" s="18"/>
    </row>
    <row r="193" spans="1:26" s="28" customFormat="1" ht="25.5">
      <c r="A193" s="491"/>
      <c r="B193" s="488"/>
      <c r="C193" s="512"/>
      <c r="D193" s="512"/>
      <c r="E193" s="488"/>
      <c r="F193" s="488"/>
      <c r="G193" s="488"/>
      <c r="H193" s="488"/>
      <c r="I193" s="92" t="s">
        <v>16</v>
      </c>
      <c r="J193" s="319"/>
      <c r="K193" s="320" t="s">
        <v>12</v>
      </c>
      <c r="L193" s="44"/>
      <c r="M193" s="44"/>
      <c r="N193" s="98">
        <v>0.125</v>
      </c>
      <c r="O193" s="99">
        <v>0</v>
      </c>
      <c r="P193" s="99">
        <v>4.3449999999999998</v>
      </c>
      <c r="Q193" s="82">
        <v>0</v>
      </c>
      <c r="R193" s="45">
        <f t="shared" si="48"/>
        <v>4.47</v>
      </c>
      <c r="S193" s="321"/>
      <c r="T193" s="18"/>
      <c r="U193" s="18"/>
      <c r="V193" s="18"/>
      <c r="W193" s="18"/>
      <c r="X193" s="18"/>
      <c r="Y193" s="18"/>
      <c r="Z193" s="18"/>
    </row>
    <row r="194" spans="1:26" s="28" customFormat="1" ht="38.25">
      <c r="A194" s="491"/>
      <c r="B194" s="488"/>
      <c r="C194" s="512"/>
      <c r="D194" s="512"/>
      <c r="E194" s="488"/>
      <c r="F194" s="488"/>
      <c r="G194" s="488"/>
      <c r="H194" s="488"/>
      <c r="I194" s="92" t="s">
        <v>112</v>
      </c>
      <c r="J194" s="319"/>
      <c r="K194" s="320" t="s">
        <v>125</v>
      </c>
      <c r="L194" s="44"/>
      <c r="M194" s="44"/>
      <c r="N194" s="98">
        <v>0</v>
      </c>
      <c r="O194" s="99">
        <v>1.605</v>
      </c>
      <c r="P194" s="99">
        <v>0</v>
      </c>
      <c r="Q194" s="82">
        <v>0</v>
      </c>
      <c r="R194" s="45">
        <f t="shared" si="48"/>
        <v>1.605</v>
      </c>
      <c r="S194" s="321"/>
      <c r="T194" s="18"/>
      <c r="U194" s="18"/>
      <c r="V194" s="18"/>
      <c r="W194" s="18"/>
      <c r="X194" s="18"/>
      <c r="Y194" s="18"/>
      <c r="Z194" s="18"/>
    </row>
    <row r="195" spans="1:26" s="28" customFormat="1" ht="25.5">
      <c r="A195" s="491"/>
      <c r="B195" s="488"/>
      <c r="C195" s="512"/>
      <c r="D195" s="512"/>
      <c r="E195" s="488"/>
      <c r="F195" s="488"/>
      <c r="G195" s="488"/>
      <c r="H195" s="488"/>
      <c r="I195" s="91" t="s">
        <v>29</v>
      </c>
      <c r="J195" s="319"/>
      <c r="K195" s="90" t="s">
        <v>54</v>
      </c>
      <c r="L195" s="44"/>
      <c r="M195" s="44"/>
      <c r="N195" s="45">
        <f>N196</f>
        <v>0.60099999999999998</v>
      </c>
      <c r="O195" s="45">
        <f t="shared" ref="O195:P195" si="57">O196</f>
        <v>0</v>
      </c>
      <c r="P195" s="45">
        <f t="shared" si="57"/>
        <v>0</v>
      </c>
      <c r="Q195" s="82">
        <v>0</v>
      </c>
      <c r="R195" s="45">
        <f t="shared" si="48"/>
        <v>0.60099999999999998</v>
      </c>
      <c r="S195" s="321"/>
      <c r="T195" s="18"/>
      <c r="U195" s="18"/>
      <c r="V195" s="18"/>
      <c r="W195" s="18"/>
      <c r="X195" s="18"/>
      <c r="Y195" s="18"/>
      <c r="Z195" s="18"/>
    </row>
    <row r="196" spans="1:26" s="28" customFormat="1" ht="25.5">
      <c r="A196" s="491"/>
      <c r="B196" s="488"/>
      <c r="C196" s="512"/>
      <c r="D196" s="512"/>
      <c r="E196" s="488"/>
      <c r="F196" s="488"/>
      <c r="G196" s="488"/>
      <c r="H196" s="488"/>
      <c r="I196" s="92" t="s">
        <v>16</v>
      </c>
      <c r="J196" s="319"/>
      <c r="K196" s="320" t="s">
        <v>12</v>
      </c>
      <c r="L196" s="44"/>
      <c r="M196" s="44"/>
      <c r="N196" s="98">
        <v>0.60099999999999998</v>
      </c>
      <c r="O196" s="99">
        <v>0</v>
      </c>
      <c r="P196" s="99">
        <v>0</v>
      </c>
      <c r="Q196" s="82">
        <v>0</v>
      </c>
      <c r="R196" s="45">
        <f t="shared" si="48"/>
        <v>0.60099999999999998</v>
      </c>
      <c r="S196" s="321"/>
      <c r="T196" s="18"/>
      <c r="U196" s="18"/>
      <c r="V196" s="18"/>
      <c r="W196" s="18"/>
      <c r="X196" s="18"/>
      <c r="Y196" s="18"/>
      <c r="Z196" s="18"/>
    </row>
    <row r="197" spans="1:26" s="28" customFormat="1" ht="38.25">
      <c r="A197" s="491"/>
      <c r="B197" s="488"/>
      <c r="C197" s="512"/>
      <c r="D197" s="512"/>
      <c r="E197" s="488"/>
      <c r="F197" s="488"/>
      <c r="G197" s="488"/>
      <c r="H197" s="488"/>
      <c r="I197" s="91" t="s">
        <v>186</v>
      </c>
      <c r="J197" s="319"/>
      <c r="K197" s="90" t="s">
        <v>39</v>
      </c>
      <c r="L197" s="44"/>
      <c r="M197" s="44"/>
      <c r="N197" s="45">
        <f>N198</f>
        <v>0.155</v>
      </c>
      <c r="O197" s="45">
        <f t="shared" ref="O197:P197" si="58">O198</f>
        <v>0.14799999999999999</v>
      </c>
      <c r="P197" s="45">
        <f t="shared" si="58"/>
        <v>0.35599999999999998</v>
      </c>
      <c r="Q197" s="82">
        <v>0</v>
      </c>
      <c r="R197" s="45">
        <f t="shared" si="48"/>
        <v>0.65900000000000003</v>
      </c>
      <c r="S197" s="321"/>
      <c r="T197" s="18"/>
      <c r="U197" s="18"/>
      <c r="V197" s="18"/>
      <c r="W197" s="18"/>
      <c r="X197" s="18"/>
      <c r="Y197" s="18"/>
      <c r="Z197" s="18"/>
    </row>
    <row r="198" spans="1:26" s="28" customFormat="1" ht="25.5">
      <c r="A198" s="491"/>
      <c r="B198" s="488"/>
      <c r="C198" s="512"/>
      <c r="D198" s="512"/>
      <c r="E198" s="488"/>
      <c r="F198" s="488"/>
      <c r="G198" s="488"/>
      <c r="H198" s="488"/>
      <c r="I198" s="92" t="s">
        <v>16</v>
      </c>
      <c r="J198" s="319"/>
      <c r="K198" s="320" t="s">
        <v>12</v>
      </c>
      <c r="L198" s="44"/>
      <c r="M198" s="44"/>
      <c r="N198" s="98">
        <v>0.155</v>
      </c>
      <c r="O198" s="99">
        <v>0.14799999999999999</v>
      </c>
      <c r="P198" s="99">
        <v>0.35599999999999998</v>
      </c>
      <c r="Q198" s="82">
        <v>0</v>
      </c>
      <c r="R198" s="45">
        <f t="shared" si="48"/>
        <v>0.65900000000000003</v>
      </c>
      <c r="S198" s="321"/>
      <c r="T198" s="18"/>
      <c r="U198" s="18"/>
      <c r="V198" s="18"/>
      <c r="W198" s="18"/>
      <c r="X198" s="18"/>
      <c r="Y198" s="18"/>
      <c r="Z198" s="18"/>
    </row>
    <row r="199" spans="1:26" s="28" customFormat="1" ht="25.5">
      <c r="A199" s="491"/>
      <c r="B199" s="488"/>
      <c r="C199" s="512"/>
      <c r="D199" s="512"/>
      <c r="E199" s="488"/>
      <c r="F199" s="488"/>
      <c r="G199" s="488"/>
      <c r="H199" s="488"/>
      <c r="I199" s="91" t="s">
        <v>708</v>
      </c>
      <c r="J199" s="319"/>
      <c r="K199" s="90" t="s">
        <v>155</v>
      </c>
      <c r="L199" s="44"/>
      <c r="M199" s="44"/>
      <c r="N199" s="45">
        <f>N200</f>
        <v>0.4</v>
      </c>
      <c r="O199" s="45">
        <f t="shared" ref="O199:P199" si="59">O200</f>
        <v>0</v>
      </c>
      <c r="P199" s="45">
        <f t="shared" si="59"/>
        <v>0</v>
      </c>
      <c r="Q199" s="82">
        <v>0</v>
      </c>
      <c r="R199" s="45">
        <f t="shared" si="48"/>
        <v>0.4</v>
      </c>
      <c r="S199" s="321"/>
      <c r="T199" s="18"/>
      <c r="U199" s="18"/>
      <c r="V199" s="18"/>
      <c r="W199" s="18"/>
      <c r="X199" s="18"/>
      <c r="Y199" s="18"/>
      <c r="Z199" s="18"/>
    </row>
    <row r="200" spans="1:26" s="28" customFormat="1" ht="25.5">
      <c r="A200" s="492"/>
      <c r="B200" s="489"/>
      <c r="C200" s="512"/>
      <c r="D200" s="512"/>
      <c r="E200" s="488"/>
      <c r="F200" s="488"/>
      <c r="G200" s="488"/>
      <c r="H200" s="488"/>
      <c r="I200" s="92" t="s">
        <v>16</v>
      </c>
      <c r="J200" s="319"/>
      <c r="K200" s="320" t="s">
        <v>12</v>
      </c>
      <c r="L200" s="44"/>
      <c r="M200" s="44"/>
      <c r="N200" s="98">
        <v>0.4</v>
      </c>
      <c r="O200" s="99">
        <v>0</v>
      </c>
      <c r="P200" s="99">
        <v>0</v>
      </c>
      <c r="Q200" s="82">
        <v>0</v>
      </c>
      <c r="R200" s="45">
        <f t="shared" si="48"/>
        <v>0.4</v>
      </c>
      <c r="S200" s="321"/>
      <c r="T200" s="18"/>
      <c r="U200" s="18"/>
      <c r="V200" s="18"/>
      <c r="W200" s="18"/>
      <c r="X200" s="18"/>
      <c r="Y200" s="18"/>
      <c r="Z200" s="18"/>
    </row>
    <row r="201" spans="1:26" s="28" customFormat="1" ht="35.25" customHeight="1">
      <c r="A201" s="490">
        <v>7</v>
      </c>
      <c r="B201" s="487" t="s">
        <v>196</v>
      </c>
      <c r="C201" s="512"/>
      <c r="D201" s="512"/>
      <c r="E201" s="488"/>
      <c r="F201" s="488"/>
      <c r="G201" s="488"/>
      <c r="H201" s="488"/>
      <c r="I201" s="47" t="s">
        <v>13</v>
      </c>
      <c r="J201" s="490">
        <v>124</v>
      </c>
      <c r="K201" s="340"/>
      <c r="L201" s="44"/>
      <c r="M201" s="44"/>
      <c r="N201" s="45">
        <f>N202</f>
        <v>14.288000000000002</v>
      </c>
      <c r="O201" s="45">
        <f t="shared" ref="O201:Q201" si="60">O202</f>
        <v>56.225999999999999</v>
      </c>
      <c r="P201" s="45">
        <f t="shared" si="60"/>
        <v>66.912000000000006</v>
      </c>
      <c r="Q201" s="45">
        <f t="shared" si="60"/>
        <v>0</v>
      </c>
      <c r="R201" s="45">
        <f t="shared" si="48"/>
        <v>137.42599999999999</v>
      </c>
      <c r="S201" s="321"/>
      <c r="T201" s="18"/>
      <c r="U201" s="18"/>
      <c r="V201" s="18"/>
      <c r="W201" s="18"/>
      <c r="X201" s="18"/>
      <c r="Y201" s="18"/>
      <c r="Z201" s="18"/>
    </row>
    <row r="202" spans="1:26" s="28" customFormat="1" ht="38.25">
      <c r="A202" s="491"/>
      <c r="B202" s="488"/>
      <c r="C202" s="512"/>
      <c r="D202" s="512"/>
      <c r="E202" s="488"/>
      <c r="F202" s="488"/>
      <c r="G202" s="488"/>
      <c r="H202" s="488"/>
      <c r="I202" s="47" t="s">
        <v>694</v>
      </c>
      <c r="J202" s="491"/>
      <c r="K202" s="48" t="s">
        <v>693</v>
      </c>
      <c r="L202" s="44"/>
      <c r="M202" s="44"/>
      <c r="N202" s="45">
        <f>N203+N209+N216+N219+N222+N225+N228+N232+N235</f>
        <v>14.288000000000002</v>
      </c>
      <c r="O202" s="45">
        <f t="shared" ref="O202:Q202" si="61">O203+O209+O216+O219+O222+O225+O228+O232+O235</f>
        <v>56.225999999999999</v>
      </c>
      <c r="P202" s="45">
        <f t="shared" si="61"/>
        <v>66.912000000000006</v>
      </c>
      <c r="Q202" s="45">
        <f t="shared" si="61"/>
        <v>0</v>
      </c>
      <c r="R202" s="45">
        <f t="shared" si="48"/>
        <v>137.42599999999999</v>
      </c>
      <c r="S202" s="321"/>
      <c r="T202" s="18"/>
      <c r="U202" s="18"/>
      <c r="V202" s="18"/>
      <c r="W202" s="18"/>
      <c r="X202" s="18"/>
      <c r="Y202" s="18"/>
      <c r="Z202" s="18"/>
    </row>
    <row r="203" spans="1:26" s="28" customFormat="1" ht="51">
      <c r="A203" s="491"/>
      <c r="B203" s="488"/>
      <c r="C203" s="512"/>
      <c r="D203" s="512"/>
      <c r="E203" s="488"/>
      <c r="F203" s="488"/>
      <c r="G203" s="488"/>
      <c r="H203" s="488"/>
      <c r="I203" s="43" t="s">
        <v>176</v>
      </c>
      <c r="J203" s="491"/>
      <c r="K203" s="96" t="s">
        <v>10</v>
      </c>
      <c r="L203" s="44"/>
      <c r="M203" s="44"/>
      <c r="N203" s="82">
        <f>N204+N205+N207+N208</f>
        <v>12.699000000000002</v>
      </c>
      <c r="O203" s="82">
        <f>O204+O205+O207+O208</f>
        <v>39.675999999999995</v>
      </c>
      <c r="P203" s="82">
        <f>P204+P205+P206+P207+P208</f>
        <v>44.128</v>
      </c>
      <c r="Q203" s="82">
        <f>Q204+Q205+Q206+Q207+Q208</f>
        <v>0</v>
      </c>
      <c r="R203" s="45">
        <f t="shared" si="48"/>
        <v>96.503</v>
      </c>
      <c r="S203" s="321"/>
      <c r="T203" s="18"/>
      <c r="U203" s="18"/>
      <c r="V203" s="18"/>
      <c r="W203" s="18"/>
      <c r="X203" s="18"/>
      <c r="Y203" s="18"/>
      <c r="Z203" s="18"/>
    </row>
    <row r="204" spans="1:26" s="28" customFormat="1" ht="25.5">
      <c r="A204" s="491"/>
      <c r="B204" s="488"/>
      <c r="C204" s="512"/>
      <c r="D204" s="512"/>
      <c r="E204" s="488"/>
      <c r="F204" s="488"/>
      <c r="G204" s="488"/>
      <c r="H204" s="488"/>
      <c r="I204" s="106" t="s">
        <v>26</v>
      </c>
      <c r="J204" s="491"/>
      <c r="K204" s="95" t="s">
        <v>11</v>
      </c>
      <c r="L204" s="44"/>
      <c r="M204" s="44"/>
      <c r="N204" s="107">
        <v>0</v>
      </c>
      <c r="O204" s="99">
        <v>1.081</v>
      </c>
      <c r="P204" s="99">
        <v>0</v>
      </c>
      <c r="Q204" s="73">
        <v>0</v>
      </c>
      <c r="R204" s="45">
        <f t="shared" si="48"/>
        <v>1.081</v>
      </c>
      <c r="S204" s="321"/>
      <c r="T204" s="18"/>
      <c r="U204" s="18"/>
      <c r="V204" s="18"/>
      <c r="W204" s="18"/>
      <c r="X204" s="18"/>
      <c r="Y204" s="18"/>
      <c r="Z204" s="18"/>
    </row>
    <row r="205" spans="1:26" s="28" customFormat="1" ht="25.5">
      <c r="A205" s="491"/>
      <c r="B205" s="488"/>
      <c r="C205" s="512"/>
      <c r="D205" s="512"/>
      <c r="E205" s="488"/>
      <c r="F205" s="488"/>
      <c r="G205" s="488"/>
      <c r="H205" s="488"/>
      <c r="I205" s="106" t="s">
        <v>16</v>
      </c>
      <c r="J205" s="491"/>
      <c r="K205" s="95" t="s">
        <v>12</v>
      </c>
      <c r="L205" s="44"/>
      <c r="M205" s="44"/>
      <c r="N205" s="98">
        <v>5.8390000000000004</v>
      </c>
      <c r="O205" s="99">
        <v>1.4350000000000001</v>
      </c>
      <c r="P205" s="99">
        <v>39.380000000000003</v>
      </c>
      <c r="Q205" s="73">
        <v>0</v>
      </c>
      <c r="R205" s="45">
        <f t="shared" si="48"/>
        <v>46.654000000000003</v>
      </c>
      <c r="S205" s="321"/>
      <c r="T205" s="18"/>
      <c r="U205" s="18"/>
      <c r="V205" s="18"/>
      <c r="W205" s="18"/>
      <c r="X205" s="18"/>
      <c r="Y205" s="18"/>
      <c r="Z205" s="18"/>
    </row>
    <row r="206" spans="1:26" s="28" customFormat="1" ht="38.25">
      <c r="A206" s="491"/>
      <c r="B206" s="488"/>
      <c r="C206" s="512"/>
      <c r="D206" s="512"/>
      <c r="E206" s="488"/>
      <c r="F206" s="488"/>
      <c r="G206" s="488"/>
      <c r="H206" s="488"/>
      <c r="I206" s="106" t="s">
        <v>709</v>
      </c>
      <c r="J206" s="491"/>
      <c r="K206" s="95" t="s">
        <v>188</v>
      </c>
      <c r="L206" s="44"/>
      <c r="M206" s="44"/>
      <c r="N206" s="98">
        <v>0</v>
      </c>
      <c r="O206" s="99">
        <v>0</v>
      </c>
      <c r="P206" s="99">
        <v>4.7480000000000002</v>
      </c>
      <c r="Q206" s="73">
        <v>0</v>
      </c>
      <c r="R206" s="45">
        <f t="shared" si="48"/>
        <v>4.7480000000000002</v>
      </c>
      <c r="S206" s="321"/>
      <c r="T206" s="18"/>
      <c r="U206" s="18"/>
      <c r="V206" s="18"/>
      <c r="W206" s="18"/>
      <c r="X206" s="18"/>
      <c r="Y206" s="18"/>
      <c r="Z206" s="18"/>
    </row>
    <row r="207" spans="1:26" s="28" customFormat="1" ht="51">
      <c r="A207" s="491"/>
      <c r="B207" s="488"/>
      <c r="C207" s="512"/>
      <c r="D207" s="512"/>
      <c r="E207" s="488"/>
      <c r="F207" s="488"/>
      <c r="G207" s="488"/>
      <c r="H207" s="488"/>
      <c r="I207" s="106" t="s">
        <v>27</v>
      </c>
      <c r="J207" s="491"/>
      <c r="K207" s="95" t="s">
        <v>28</v>
      </c>
      <c r="L207" s="44"/>
      <c r="M207" s="44"/>
      <c r="N207" s="98">
        <v>6.86</v>
      </c>
      <c r="O207" s="99">
        <v>35.976999999999997</v>
      </c>
      <c r="P207" s="99">
        <v>0</v>
      </c>
      <c r="Q207" s="73">
        <v>0</v>
      </c>
      <c r="R207" s="45">
        <f t="shared" si="48"/>
        <v>42.836999999999996</v>
      </c>
      <c r="S207" s="321"/>
      <c r="T207" s="18"/>
      <c r="U207" s="18"/>
      <c r="V207" s="18"/>
      <c r="W207" s="18"/>
      <c r="X207" s="18"/>
      <c r="Y207" s="18"/>
      <c r="Z207" s="18"/>
    </row>
    <row r="208" spans="1:26" s="28" customFormat="1" ht="38.25">
      <c r="A208" s="491"/>
      <c r="B208" s="488"/>
      <c r="C208" s="512"/>
      <c r="D208" s="512"/>
      <c r="E208" s="488"/>
      <c r="F208" s="488"/>
      <c r="G208" s="488"/>
      <c r="H208" s="488"/>
      <c r="I208" s="106" t="s">
        <v>181</v>
      </c>
      <c r="J208" s="491"/>
      <c r="K208" s="95" t="s">
        <v>17</v>
      </c>
      <c r="L208" s="44"/>
      <c r="M208" s="44"/>
      <c r="N208" s="107">
        <v>0</v>
      </c>
      <c r="O208" s="99">
        <v>1.1830000000000001</v>
      </c>
      <c r="P208" s="99">
        <v>0</v>
      </c>
      <c r="Q208" s="73">
        <v>0</v>
      </c>
      <c r="R208" s="45">
        <f t="shared" si="48"/>
        <v>1.1830000000000001</v>
      </c>
      <c r="S208" s="321"/>
      <c r="T208" s="18"/>
      <c r="U208" s="18"/>
      <c r="V208" s="18"/>
      <c r="W208" s="18"/>
      <c r="X208" s="18"/>
      <c r="Y208" s="18"/>
      <c r="Z208" s="18"/>
    </row>
    <row r="209" spans="1:26" s="28" customFormat="1" ht="25.5">
      <c r="A209" s="491"/>
      <c r="B209" s="488"/>
      <c r="C209" s="512"/>
      <c r="D209" s="512"/>
      <c r="E209" s="488"/>
      <c r="F209" s="488"/>
      <c r="G209" s="488"/>
      <c r="H209" s="488"/>
      <c r="I209" s="43" t="s">
        <v>184</v>
      </c>
      <c r="J209" s="491"/>
      <c r="K209" s="96" t="s">
        <v>30</v>
      </c>
      <c r="L209" s="44"/>
      <c r="M209" s="44"/>
      <c r="N209" s="45">
        <f>N210+N211+N213+N214+N215</f>
        <v>0.74099999999999999</v>
      </c>
      <c r="O209" s="45">
        <f t="shared" ref="O209" si="62">O210+O211+O213+O214+O215</f>
        <v>2.5739999999999998</v>
      </c>
      <c r="P209" s="45">
        <f>P210+P211+P212+P213+P214+P215</f>
        <v>3.5509999999999997</v>
      </c>
      <c r="Q209" s="73">
        <v>0</v>
      </c>
      <c r="R209" s="45">
        <f t="shared" si="48"/>
        <v>6.8659999999999997</v>
      </c>
      <c r="S209" s="321"/>
      <c r="T209" s="18"/>
      <c r="U209" s="18"/>
      <c r="V209" s="18"/>
      <c r="W209" s="18"/>
      <c r="X209" s="18"/>
      <c r="Y209" s="18"/>
      <c r="Z209" s="18"/>
    </row>
    <row r="210" spans="1:26" s="28" customFormat="1" ht="25.5">
      <c r="A210" s="491"/>
      <c r="B210" s="488"/>
      <c r="C210" s="512"/>
      <c r="D210" s="512"/>
      <c r="E210" s="488"/>
      <c r="F210" s="488"/>
      <c r="G210" s="488"/>
      <c r="H210" s="488"/>
      <c r="I210" s="106" t="s">
        <v>26</v>
      </c>
      <c r="J210" s="491"/>
      <c r="K210" s="95" t="s">
        <v>11</v>
      </c>
      <c r="L210" s="44"/>
      <c r="M210" s="44"/>
      <c r="N210" s="98">
        <v>0</v>
      </c>
      <c r="O210" s="99">
        <v>0.52</v>
      </c>
      <c r="P210" s="99">
        <v>0</v>
      </c>
      <c r="Q210" s="73">
        <v>0</v>
      </c>
      <c r="R210" s="45">
        <f t="shared" si="48"/>
        <v>0.52</v>
      </c>
      <c r="S210" s="321"/>
      <c r="T210" s="18"/>
      <c r="U210" s="18"/>
      <c r="V210" s="18"/>
      <c r="W210" s="18"/>
      <c r="X210" s="18"/>
      <c r="Y210" s="18"/>
      <c r="Z210" s="18"/>
    </row>
    <row r="211" spans="1:26" s="19" customFormat="1" ht="25.5">
      <c r="A211" s="491"/>
      <c r="B211" s="488"/>
      <c r="C211" s="512"/>
      <c r="D211" s="512"/>
      <c r="E211" s="488"/>
      <c r="F211" s="488"/>
      <c r="G211" s="488"/>
      <c r="H211" s="488"/>
      <c r="I211" s="106" t="s">
        <v>16</v>
      </c>
      <c r="J211" s="491"/>
      <c r="K211" s="95" t="s">
        <v>12</v>
      </c>
      <c r="L211" s="44"/>
      <c r="M211" s="44"/>
      <c r="N211" s="98">
        <v>0</v>
      </c>
      <c r="O211" s="99">
        <v>0</v>
      </c>
      <c r="P211" s="99">
        <v>3.5259999999999998</v>
      </c>
      <c r="Q211" s="73">
        <v>0</v>
      </c>
      <c r="R211" s="45">
        <f t="shared" si="48"/>
        <v>3.5259999999999998</v>
      </c>
      <c r="S211" s="321"/>
      <c r="T211" s="18"/>
      <c r="U211" s="18"/>
      <c r="V211" s="18"/>
      <c r="W211" s="18"/>
      <c r="X211" s="18"/>
      <c r="Y211" s="18"/>
      <c r="Z211" s="18"/>
    </row>
    <row r="212" spans="1:26" s="19" customFormat="1" ht="38.25">
      <c r="A212" s="491"/>
      <c r="B212" s="488"/>
      <c r="C212" s="512"/>
      <c r="D212" s="512"/>
      <c r="E212" s="488"/>
      <c r="F212" s="488"/>
      <c r="G212" s="488"/>
      <c r="H212" s="488"/>
      <c r="I212" s="106" t="s">
        <v>709</v>
      </c>
      <c r="J212" s="491"/>
      <c r="K212" s="95" t="s">
        <v>188</v>
      </c>
      <c r="L212" s="44"/>
      <c r="M212" s="44"/>
      <c r="N212" s="98">
        <v>0</v>
      </c>
      <c r="O212" s="99">
        <v>0</v>
      </c>
      <c r="P212" s="99">
        <v>2.5000000000000001E-2</v>
      </c>
      <c r="Q212" s="73">
        <v>0</v>
      </c>
      <c r="R212" s="45">
        <f t="shared" si="48"/>
        <v>2.5000000000000001E-2</v>
      </c>
      <c r="S212" s="321"/>
      <c r="T212" s="18"/>
      <c r="U212" s="18"/>
      <c r="V212" s="18"/>
      <c r="W212" s="18"/>
      <c r="X212" s="18"/>
      <c r="Y212" s="18"/>
      <c r="Z212" s="18"/>
    </row>
    <row r="213" spans="1:26" s="19" customFormat="1" ht="38.25">
      <c r="A213" s="491"/>
      <c r="B213" s="488"/>
      <c r="C213" s="512"/>
      <c r="D213" s="512"/>
      <c r="E213" s="488"/>
      <c r="F213" s="488"/>
      <c r="G213" s="488"/>
      <c r="H213" s="488"/>
      <c r="I213" s="106" t="s">
        <v>710</v>
      </c>
      <c r="J213" s="491"/>
      <c r="K213" s="95" t="s">
        <v>55</v>
      </c>
      <c r="L213" s="44"/>
      <c r="M213" s="44"/>
      <c r="N213" s="98">
        <v>0.34799999999999998</v>
      </c>
      <c r="O213" s="99">
        <v>0</v>
      </c>
      <c r="P213" s="99">
        <v>0</v>
      </c>
      <c r="Q213" s="73">
        <v>0</v>
      </c>
      <c r="R213" s="45">
        <f t="shared" si="48"/>
        <v>0.34799999999999998</v>
      </c>
      <c r="S213" s="321"/>
      <c r="T213" s="18"/>
      <c r="U213" s="18"/>
      <c r="V213" s="18"/>
      <c r="W213" s="18"/>
      <c r="X213" s="18"/>
      <c r="Y213" s="18"/>
      <c r="Z213" s="18"/>
    </row>
    <row r="214" spans="1:26" s="19" customFormat="1" ht="51">
      <c r="A214" s="491"/>
      <c r="B214" s="488"/>
      <c r="C214" s="512"/>
      <c r="D214" s="512"/>
      <c r="E214" s="488"/>
      <c r="F214" s="488"/>
      <c r="G214" s="488"/>
      <c r="H214" s="488"/>
      <c r="I214" s="106" t="s">
        <v>58</v>
      </c>
      <c r="J214" s="491"/>
      <c r="K214" s="95" t="s">
        <v>65</v>
      </c>
      <c r="L214" s="44"/>
      <c r="M214" s="44"/>
      <c r="N214" s="98">
        <v>0.39300000000000002</v>
      </c>
      <c r="O214" s="99">
        <v>1.3260000000000001</v>
      </c>
      <c r="P214" s="99">
        <v>0</v>
      </c>
      <c r="Q214" s="73">
        <v>0</v>
      </c>
      <c r="R214" s="45">
        <f t="shared" si="48"/>
        <v>1.7190000000000001</v>
      </c>
      <c r="S214" s="321"/>
      <c r="T214" s="18"/>
      <c r="U214" s="18"/>
      <c r="V214" s="18"/>
      <c r="W214" s="18"/>
      <c r="X214" s="18"/>
      <c r="Y214" s="18"/>
      <c r="Z214" s="18"/>
    </row>
    <row r="215" spans="1:26" s="19" customFormat="1" ht="38.25">
      <c r="A215" s="491"/>
      <c r="B215" s="488"/>
      <c r="C215" s="512"/>
      <c r="D215" s="512"/>
      <c r="E215" s="488"/>
      <c r="F215" s="488"/>
      <c r="G215" s="488"/>
      <c r="H215" s="488"/>
      <c r="I215" s="106" t="s">
        <v>181</v>
      </c>
      <c r="J215" s="491"/>
      <c r="K215" s="95" t="s">
        <v>17</v>
      </c>
      <c r="L215" s="44"/>
      <c r="M215" s="44"/>
      <c r="N215" s="98">
        <v>0</v>
      </c>
      <c r="O215" s="99">
        <v>0.72799999999999998</v>
      </c>
      <c r="P215" s="99">
        <v>0</v>
      </c>
      <c r="Q215" s="73">
        <v>0</v>
      </c>
      <c r="R215" s="45">
        <f t="shared" si="48"/>
        <v>0.72799999999999998</v>
      </c>
      <c r="S215" s="321"/>
      <c r="T215" s="18"/>
      <c r="U215" s="18"/>
      <c r="V215" s="18"/>
      <c r="W215" s="18"/>
      <c r="X215" s="18"/>
      <c r="Y215" s="18"/>
      <c r="Z215" s="18"/>
    </row>
    <row r="216" spans="1:26" s="19" customFormat="1" ht="25.5">
      <c r="A216" s="491"/>
      <c r="B216" s="488"/>
      <c r="C216" s="512"/>
      <c r="D216" s="512"/>
      <c r="E216" s="488"/>
      <c r="F216" s="488"/>
      <c r="G216" s="488"/>
      <c r="H216" s="488"/>
      <c r="I216" s="43" t="s">
        <v>190</v>
      </c>
      <c r="J216" s="491"/>
      <c r="K216" s="96" t="s">
        <v>43</v>
      </c>
      <c r="L216" s="44"/>
      <c r="M216" s="44"/>
      <c r="N216" s="45">
        <f>N217+N218</f>
        <v>0</v>
      </c>
      <c r="O216" s="45">
        <f t="shared" ref="O216:P216" si="63">O217+O218</f>
        <v>1.0249999999999999</v>
      </c>
      <c r="P216" s="45">
        <f t="shared" si="63"/>
        <v>1.196</v>
      </c>
      <c r="Q216" s="73">
        <v>0</v>
      </c>
      <c r="R216" s="45">
        <f t="shared" si="48"/>
        <v>2.2210000000000001</v>
      </c>
      <c r="S216" s="321"/>
      <c r="T216" s="18"/>
      <c r="U216" s="18"/>
      <c r="V216" s="18"/>
      <c r="W216" s="18"/>
      <c r="X216" s="18"/>
      <c r="Y216" s="18"/>
      <c r="Z216" s="18"/>
    </row>
    <row r="217" spans="1:26" s="19" customFormat="1" ht="25.5">
      <c r="A217" s="491"/>
      <c r="B217" s="488"/>
      <c r="C217" s="512"/>
      <c r="D217" s="512"/>
      <c r="E217" s="488"/>
      <c r="F217" s="488"/>
      <c r="G217" s="488"/>
      <c r="H217" s="488"/>
      <c r="I217" s="106" t="s">
        <v>16</v>
      </c>
      <c r="J217" s="491"/>
      <c r="K217" s="95" t="s">
        <v>12</v>
      </c>
      <c r="L217" s="44"/>
      <c r="M217" s="44"/>
      <c r="N217" s="98">
        <v>0</v>
      </c>
      <c r="O217" s="99">
        <v>0</v>
      </c>
      <c r="P217" s="99">
        <v>1.196</v>
      </c>
      <c r="Q217" s="73">
        <v>0</v>
      </c>
      <c r="R217" s="45">
        <f t="shared" si="48"/>
        <v>1.196</v>
      </c>
      <c r="S217" s="321"/>
      <c r="T217" s="18"/>
      <c r="U217" s="18"/>
      <c r="V217" s="18"/>
      <c r="W217" s="18"/>
      <c r="X217" s="18"/>
      <c r="Y217" s="18"/>
      <c r="Z217" s="18"/>
    </row>
    <row r="218" spans="1:26" s="19" customFormat="1" ht="51">
      <c r="A218" s="491"/>
      <c r="B218" s="488"/>
      <c r="C218" s="512"/>
      <c r="D218" s="512"/>
      <c r="E218" s="488"/>
      <c r="F218" s="488"/>
      <c r="G218" s="488"/>
      <c r="H218" s="488"/>
      <c r="I218" s="106" t="s">
        <v>197</v>
      </c>
      <c r="J218" s="491"/>
      <c r="K218" s="95" t="s">
        <v>87</v>
      </c>
      <c r="L218" s="44"/>
      <c r="M218" s="44"/>
      <c r="N218" s="98">
        <v>0</v>
      </c>
      <c r="O218" s="99">
        <v>1.0249999999999999</v>
      </c>
      <c r="P218" s="99">
        <v>0</v>
      </c>
      <c r="Q218" s="73">
        <v>0</v>
      </c>
      <c r="R218" s="45">
        <f t="shared" si="48"/>
        <v>1.0249999999999999</v>
      </c>
      <c r="S218" s="321"/>
      <c r="T218" s="18"/>
      <c r="U218" s="18"/>
      <c r="V218" s="18"/>
      <c r="W218" s="18"/>
      <c r="X218" s="18"/>
      <c r="Y218" s="18"/>
      <c r="Z218" s="18"/>
    </row>
    <row r="219" spans="1:26" s="19" customFormat="1" ht="25.5">
      <c r="A219" s="491"/>
      <c r="B219" s="488"/>
      <c r="C219" s="512"/>
      <c r="D219" s="512"/>
      <c r="E219" s="488"/>
      <c r="F219" s="488"/>
      <c r="G219" s="488"/>
      <c r="H219" s="488"/>
      <c r="I219" s="43" t="s">
        <v>177</v>
      </c>
      <c r="J219" s="491"/>
      <c r="K219" s="96" t="s">
        <v>51</v>
      </c>
      <c r="L219" s="44"/>
      <c r="M219" s="44"/>
      <c r="N219" s="45">
        <f>N220+N221</f>
        <v>0.44500000000000001</v>
      </c>
      <c r="O219" s="45">
        <f t="shared" ref="O219:P219" si="64">O220+O221</f>
        <v>1.484</v>
      </c>
      <c r="P219" s="45">
        <f t="shared" si="64"/>
        <v>2.0840000000000001</v>
      </c>
      <c r="Q219" s="73">
        <v>0</v>
      </c>
      <c r="R219" s="45">
        <f t="shared" si="48"/>
        <v>4.0129999999999999</v>
      </c>
      <c r="S219" s="321"/>
      <c r="T219" s="18"/>
      <c r="U219" s="18"/>
      <c r="V219" s="18"/>
      <c r="W219" s="18"/>
      <c r="X219" s="18"/>
      <c r="Y219" s="18"/>
      <c r="Z219" s="18"/>
    </row>
    <row r="220" spans="1:26" s="19" customFormat="1" ht="25.5">
      <c r="A220" s="491"/>
      <c r="B220" s="488"/>
      <c r="C220" s="512"/>
      <c r="D220" s="512"/>
      <c r="E220" s="488"/>
      <c r="F220" s="488"/>
      <c r="G220" s="488"/>
      <c r="H220" s="488"/>
      <c r="I220" s="106" t="s">
        <v>16</v>
      </c>
      <c r="J220" s="491"/>
      <c r="K220" s="95" t="s">
        <v>12</v>
      </c>
      <c r="L220" s="44"/>
      <c r="M220" s="44"/>
      <c r="N220" s="98">
        <v>0.44500000000000001</v>
      </c>
      <c r="O220" s="99">
        <v>0</v>
      </c>
      <c r="P220" s="99">
        <v>2.0840000000000001</v>
      </c>
      <c r="Q220" s="73">
        <v>0</v>
      </c>
      <c r="R220" s="45">
        <f t="shared" si="48"/>
        <v>2.5289999999999999</v>
      </c>
      <c r="S220" s="321"/>
      <c r="T220" s="18"/>
      <c r="U220" s="18"/>
      <c r="V220" s="18"/>
      <c r="W220" s="18"/>
      <c r="X220" s="18"/>
      <c r="Y220" s="18"/>
      <c r="Z220" s="18"/>
    </row>
    <row r="221" spans="1:26" s="19" customFormat="1" ht="38.25">
      <c r="A221" s="491"/>
      <c r="B221" s="488"/>
      <c r="C221" s="512"/>
      <c r="D221" s="512"/>
      <c r="E221" s="488"/>
      <c r="F221" s="488"/>
      <c r="G221" s="488"/>
      <c r="H221" s="488"/>
      <c r="I221" s="106" t="s">
        <v>104</v>
      </c>
      <c r="J221" s="491"/>
      <c r="K221" s="95" t="s">
        <v>124</v>
      </c>
      <c r="L221" s="44"/>
      <c r="M221" s="44"/>
      <c r="N221" s="98">
        <v>0</v>
      </c>
      <c r="O221" s="99">
        <v>1.484</v>
      </c>
      <c r="P221" s="99">
        <v>0</v>
      </c>
      <c r="Q221" s="73">
        <v>0</v>
      </c>
      <c r="R221" s="45">
        <f t="shared" si="48"/>
        <v>1.484</v>
      </c>
      <c r="S221" s="321"/>
      <c r="T221" s="18"/>
      <c r="U221" s="18"/>
      <c r="V221" s="18"/>
      <c r="W221" s="18"/>
      <c r="X221" s="18"/>
      <c r="Y221" s="18"/>
      <c r="Z221" s="18"/>
    </row>
    <row r="222" spans="1:26" s="27" customFormat="1" ht="25.5">
      <c r="A222" s="491"/>
      <c r="B222" s="488"/>
      <c r="C222" s="512"/>
      <c r="D222" s="512"/>
      <c r="E222" s="488"/>
      <c r="F222" s="488"/>
      <c r="G222" s="488"/>
      <c r="H222" s="488"/>
      <c r="I222" s="43" t="s">
        <v>178</v>
      </c>
      <c r="J222" s="491"/>
      <c r="K222" s="96" t="s">
        <v>45</v>
      </c>
      <c r="L222" s="45"/>
      <c r="M222" s="45"/>
      <c r="N222" s="45">
        <f>N223+N224</f>
        <v>0</v>
      </c>
      <c r="O222" s="45">
        <f t="shared" ref="O222:P222" si="65">O223+O224</f>
        <v>0.61299999999999999</v>
      </c>
      <c r="P222" s="45">
        <f t="shared" si="65"/>
        <v>0.63800000000000001</v>
      </c>
      <c r="Q222" s="73">
        <v>0</v>
      </c>
      <c r="R222" s="45">
        <f t="shared" si="48"/>
        <v>1.2509999999999999</v>
      </c>
      <c r="S222" s="46"/>
      <c r="T222" s="26"/>
      <c r="U222" s="26"/>
      <c r="V222" s="26"/>
      <c r="W222" s="26"/>
      <c r="X222" s="26"/>
      <c r="Y222" s="26"/>
      <c r="Z222" s="26"/>
    </row>
    <row r="223" spans="1:26" s="19" customFormat="1" ht="25.5">
      <c r="A223" s="491"/>
      <c r="B223" s="488"/>
      <c r="C223" s="512"/>
      <c r="D223" s="512"/>
      <c r="E223" s="488"/>
      <c r="F223" s="488"/>
      <c r="G223" s="488"/>
      <c r="H223" s="488"/>
      <c r="I223" s="106" t="s">
        <v>16</v>
      </c>
      <c r="J223" s="491"/>
      <c r="K223" s="95" t="s">
        <v>12</v>
      </c>
      <c r="L223" s="44"/>
      <c r="M223" s="44"/>
      <c r="N223" s="98">
        <v>0</v>
      </c>
      <c r="O223" s="99">
        <v>0.61299999999999999</v>
      </c>
      <c r="P223" s="99">
        <v>0.63800000000000001</v>
      </c>
      <c r="Q223" s="73">
        <v>0</v>
      </c>
      <c r="R223" s="45">
        <f t="shared" si="48"/>
        <v>1.2509999999999999</v>
      </c>
      <c r="S223" s="321"/>
      <c r="T223" s="18"/>
      <c r="U223" s="18"/>
      <c r="V223" s="18"/>
      <c r="W223" s="18"/>
      <c r="X223" s="18"/>
      <c r="Y223" s="18"/>
      <c r="Z223" s="18"/>
    </row>
    <row r="224" spans="1:26" s="19" customFormat="1" ht="38.25">
      <c r="A224" s="491"/>
      <c r="B224" s="488"/>
      <c r="C224" s="512"/>
      <c r="D224" s="512"/>
      <c r="E224" s="488"/>
      <c r="F224" s="488"/>
      <c r="G224" s="488"/>
      <c r="H224" s="488"/>
      <c r="I224" s="106" t="s">
        <v>104</v>
      </c>
      <c r="J224" s="491"/>
      <c r="K224" s="95" t="s">
        <v>124</v>
      </c>
      <c r="L224" s="44"/>
      <c r="M224" s="44"/>
      <c r="N224" s="98">
        <v>0</v>
      </c>
      <c r="O224" s="99">
        <v>0</v>
      </c>
      <c r="P224" s="99">
        <v>0</v>
      </c>
      <c r="Q224" s="73">
        <v>0</v>
      </c>
      <c r="R224" s="45">
        <f t="shared" si="48"/>
        <v>0</v>
      </c>
      <c r="S224" s="321"/>
      <c r="T224" s="18"/>
      <c r="U224" s="18"/>
      <c r="V224" s="18"/>
      <c r="W224" s="18"/>
      <c r="X224" s="18"/>
      <c r="Y224" s="18"/>
      <c r="Z224" s="18"/>
    </row>
    <row r="225" spans="1:26" s="19" customFormat="1" ht="25.5">
      <c r="A225" s="491"/>
      <c r="B225" s="488"/>
      <c r="C225" s="512"/>
      <c r="D225" s="512"/>
      <c r="E225" s="488"/>
      <c r="F225" s="488"/>
      <c r="G225" s="488"/>
      <c r="H225" s="488"/>
      <c r="I225" s="43" t="s">
        <v>191</v>
      </c>
      <c r="J225" s="491"/>
      <c r="K225" s="96" t="s">
        <v>78</v>
      </c>
      <c r="L225" s="44"/>
      <c r="M225" s="44"/>
      <c r="N225" s="45">
        <f>N227</f>
        <v>0</v>
      </c>
      <c r="O225" s="45">
        <f t="shared" ref="O225" si="66">O227</f>
        <v>8.7999999999999995E-2</v>
      </c>
      <c r="P225" s="45">
        <f>P226+P227</f>
        <v>0.192</v>
      </c>
      <c r="Q225" s="73">
        <v>0</v>
      </c>
      <c r="R225" s="45">
        <f t="shared" si="48"/>
        <v>0.28000000000000003</v>
      </c>
      <c r="S225" s="321"/>
      <c r="T225" s="18"/>
      <c r="U225" s="18"/>
      <c r="V225" s="18"/>
      <c r="W225" s="18"/>
      <c r="X225" s="18"/>
      <c r="Y225" s="18"/>
      <c r="Z225" s="18"/>
    </row>
    <row r="226" spans="1:26" s="27" customFormat="1" ht="25.5">
      <c r="A226" s="491"/>
      <c r="B226" s="488"/>
      <c r="C226" s="512"/>
      <c r="D226" s="512"/>
      <c r="E226" s="488"/>
      <c r="F226" s="488"/>
      <c r="G226" s="488"/>
      <c r="H226" s="488"/>
      <c r="I226" s="106" t="s">
        <v>16</v>
      </c>
      <c r="J226" s="491"/>
      <c r="K226" s="95" t="s">
        <v>12</v>
      </c>
      <c r="L226" s="45"/>
      <c r="M226" s="45"/>
      <c r="N226" s="98">
        <v>0</v>
      </c>
      <c r="O226" s="98">
        <v>0</v>
      </c>
      <c r="P226" s="98">
        <v>0.192</v>
      </c>
      <c r="Q226" s="73">
        <v>0</v>
      </c>
      <c r="R226" s="45">
        <f t="shared" si="48"/>
        <v>0.192</v>
      </c>
      <c r="S226" s="46"/>
      <c r="T226" s="26"/>
      <c r="U226" s="26"/>
      <c r="V226" s="26"/>
      <c r="W226" s="26"/>
      <c r="X226" s="26"/>
      <c r="Y226" s="26"/>
      <c r="Z226" s="26"/>
    </row>
    <row r="227" spans="1:26" s="19" customFormat="1" ht="38.25">
      <c r="A227" s="491"/>
      <c r="B227" s="488"/>
      <c r="C227" s="512"/>
      <c r="D227" s="512"/>
      <c r="E227" s="488"/>
      <c r="F227" s="488"/>
      <c r="G227" s="488"/>
      <c r="H227" s="488"/>
      <c r="I227" s="106" t="s">
        <v>104</v>
      </c>
      <c r="J227" s="491"/>
      <c r="K227" s="95" t="s">
        <v>124</v>
      </c>
      <c r="L227" s="44"/>
      <c r="M227" s="44"/>
      <c r="N227" s="98">
        <v>0</v>
      </c>
      <c r="O227" s="99">
        <v>8.7999999999999995E-2</v>
      </c>
      <c r="P227" s="99">
        <v>0</v>
      </c>
      <c r="Q227" s="73">
        <v>0</v>
      </c>
      <c r="R227" s="45">
        <f t="shared" si="48"/>
        <v>8.7999999999999995E-2</v>
      </c>
      <c r="S227" s="321"/>
      <c r="T227" s="18"/>
      <c r="U227" s="18"/>
      <c r="V227" s="18"/>
      <c r="W227" s="18"/>
      <c r="X227" s="18"/>
      <c r="Y227" s="18"/>
      <c r="Z227" s="18"/>
    </row>
    <row r="228" spans="1:26" s="19" customFormat="1" ht="25.5">
      <c r="A228" s="491"/>
      <c r="B228" s="488"/>
      <c r="C228" s="512"/>
      <c r="D228" s="512"/>
      <c r="E228" s="488"/>
      <c r="F228" s="488"/>
      <c r="G228" s="488"/>
      <c r="H228" s="488"/>
      <c r="I228" s="43" t="s">
        <v>179</v>
      </c>
      <c r="J228" s="491"/>
      <c r="K228" s="96" t="s">
        <v>11</v>
      </c>
      <c r="L228" s="44"/>
      <c r="M228" s="44"/>
      <c r="N228" s="45">
        <f>N229+N230+N231</f>
        <v>0</v>
      </c>
      <c r="O228" s="45">
        <f t="shared" ref="O228:P228" si="67">O229+O230+O231</f>
        <v>9.9920000000000009</v>
      </c>
      <c r="P228" s="45">
        <f t="shared" si="67"/>
        <v>14.257999999999999</v>
      </c>
      <c r="Q228" s="73">
        <v>0</v>
      </c>
      <c r="R228" s="45">
        <f t="shared" si="48"/>
        <v>24.25</v>
      </c>
      <c r="S228" s="321"/>
      <c r="T228" s="18"/>
      <c r="U228" s="18"/>
      <c r="V228" s="18"/>
      <c r="W228" s="18"/>
      <c r="X228" s="18"/>
      <c r="Y228" s="18"/>
      <c r="Z228" s="18"/>
    </row>
    <row r="229" spans="1:26" s="27" customFormat="1" ht="25.5">
      <c r="A229" s="491"/>
      <c r="B229" s="488"/>
      <c r="C229" s="512"/>
      <c r="D229" s="512"/>
      <c r="E229" s="488"/>
      <c r="F229" s="488"/>
      <c r="G229" s="488"/>
      <c r="H229" s="488"/>
      <c r="I229" s="106" t="s">
        <v>16</v>
      </c>
      <c r="J229" s="491"/>
      <c r="K229" s="95" t="s">
        <v>12</v>
      </c>
      <c r="L229" s="45"/>
      <c r="M229" s="45"/>
      <c r="N229" s="98">
        <v>0</v>
      </c>
      <c r="O229" s="99">
        <v>0</v>
      </c>
      <c r="P229" s="99">
        <v>5.0199999999999996</v>
      </c>
      <c r="Q229" s="73">
        <v>0</v>
      </c>
      <c r="R229" s="45">
        <f t="shared" si="48"/>
        <v>5.0199999999999996</v>
      </c>
      <c r="S229" s="46"/>
      <c r="T229" s="26"/>
      <c r="U229" s="26"/>
      <c r="V229" s="26"/>
      <c r="W229" s="26"/>
      <c r="X229" s="26"/>
      <c r="Y229" s="26"/>
      <c r="Z229" s="26"/>
    </row>
    <row r="230" spans="1:26" s="19" customFormat="1" ht="38.25">
      <c r="A230" s="491"/>
      <c r="B230" s="488"/>
      <c r="C230" s="512"/>
      <c r="D230" s="512"/>
      <c r="E230" s="488"/>
      <c r="F230" s="488"/>
      <c r="G230" s="488"/>
      <c r="H230" s="488"/>
      <c r="I230" s="106" t="s">
        <v>709</v>
      </c>
      <c r="J230" s="492"/>
      <c r="K230" s="95" t="s">
        <v>188</v>
      </c>
      <c r="L230" s="44"/>
      <c r="M230" s="44"/>
      <c r="N230" s="98">
        <v>0</v>
      </c>
      <c r="O230" s="99">
        <v>9.1890000000000001</v>
      </c>
      <c r="P230" s="99">
        <v>9.2379999999999995</v>
      </c>
      <c r="Q230" s="73">
        <v>0</v>
      </c>
      <c r="R230" s="45">
        <f t="shared" ref="R230:R271" si="68">M230+N230+O230+P230</f>
        <v>18.427</v>
      </c>
      <c r="S230" s="321"/>
      <c r="T230" s="18"/>
      <c r="U230" s="18"/>
      <c r="V230" s="18"/>
      <c r="W230" s="18"/>
      <c r="X230" s="18"/>
      <c r="Y230" s="18"/>
      <c r="Z230" s="18"/>
    </row>
    <row r="231" spans="1:26" s="19" customFormat="1" ht="38.25">
      <c r="A231" s="491"/>
      <c r="B231" s="488"/>
      <c r="C231" s="512"/>
      <c r="D231" s="512"/>
      <c r="E231" s="488"/>
      <c r="F231" s="488"/>
      <c r="G231" s="488"/>
      <c r="H231" s="488"/>
      <c r="I231" s="106" t="s">
        <v>104</v>
      </c>
      <c r="J231" s="319"/>
      <c r="K231" s="95" t="s">
        <v>124</v>
      </c>
      <c r="L231" s="44"/>
      <c r="M231" s="44"/>
      <c r="N231" s="98">
        <v>0</v>
      </c>
      <c r="O231" s="99">
        <v>0.80300000000000005</v>
      </c>
      <c r="P231" s="99">
        <v>0</v>
      </c>
      <c r="Q231" s="73">
        <v>0</v>
      </c>
      <c r="R231" s="45">
        <f t="shared" si="68"/>
        <v>0.80300000000000005</v>
      </c>
      <c r="S231" s="321"/>
      <c r="T231" s="18"/>
      <c r="U231" s="18"/>
      <c r="V231" s="18"/>
      <c r="W231" s="18"/>
      <c r="X231" s="18"/>
      <c r="Y231" s="18"/>
      <c r="Z231" s="18"/>
    </row>
    <row r="232" spans="1:26" s="19" customFormat="1" ht="63.75">
      <c r="A232" s="491"/>
      <c r="B232" s="488"/>
      <c r="C232" s="512"/>
      <c r="D232" s="512"/>
      <c r="E232" s="488"/>
      <c r="F232" s="488"/>
      <c r="G232" s="488"/>
      <c r="H232" s="488"/>
      <c r="I232" s="43" t="s">
        <v>185</v>
      </c>
      <c r="J232" s="319"/>
      <c r="K232" s="96" t="s">
        <v>52</v>
      </c>
      <c r="L232" s="44"/>
      <c r="M232" s="44"/>
      <c r="N232" s="45">
        <f>N233+N234</f>
        <v>0.40300000000000002</v>
      </c>
      <c r="O232" s="82">
        <f>O233+O234</f>
        <v>0.60899999999999999</v>
      </c>
      <c r="P232" s="82">
        <f>P233+P234</f>
        <v>0.54300000000000004</v>
      </c>
      <c r="Q232" s="73">
        <v>0</v>
      </c>
      <c r="R232" s="45"/>
      <c r="S232" s="321"/>
      <c r="T232" s="18"/>
      <c r="U232" s="18"/>
      <c r="V232" s="18"/>
      <c r="W232" s="18"/>
      <c r="X232" s="18"/>
      <c r="Y232" s="18"/>
      <c r="Z232" s="18"/>
    </row>
    <row r="233" spans="1:26" s="19" customFormat="1" ht="25.5">
      <c r="A233" s="491"/>
      <c r="B233" s="488"/>
      <c r="C233" s="512"/>
      <c r="D233" s="512"/>
      <c r="E233" s="488"/>
      <c r="F233" s="488"/>
      <c r="G233" s="488"/>
      <c r="H233" s="488"/>
      <c r="I233" s="106" t="s">
        <v>16</v>
      </c>
      <c r="J233" s="319"/>
      <c r="K233" s="95" t="s">
        <v>12</v>
      </c>
      <c r="L233" s="44"/>
      <c r="M233" s="44"/>
      <c r="N233" s="98">
        <v>0.40300000000000002</v>
      </c>
      <c r="O233" s="99">
        <v>0</v>
      </c>
      <c r="P233" s="99">
        <v>0.54300000000000004</v>
      </c>
      <c r="Q233" s="73">
        <v>0</v>
      </c>
      <c r="R233" s="45"/>
      <c r="S233" s="321"/>
      <c r="T233" s="18"/>
      <c r="U233" s="18"/>
      <c r="V233" s="18"/>
      <c r="W233" s="18"/>
      <c r="X233" s="18"/>
      <c r="Y233" s="18"/>
      <c r="Z233" s="18"/>
    </row>
    <row r="234" spans="1:26" s="19" customFormat="1" ht="38.25">
      <c r="A234" s="491"/>
      <c r="B234" s="488"/>
      <c r="C234" s="512"/>
      <c r="D234" s="512"/>
      <c r="E234" s="488"/>
      <c r="F234" s="488"/>
      <c r="G234" s="488"/>
      <c r="H234" s="488"/>
      <c r="I234" s="106" t="s">
        <v>112</v>
      </c>
      <c r="J234" s="319"/>
      <c r="K234" s="95" t="s">
        <v>125</v>
      </c>
      <c r="L234" s="44"/>
      <c r="M234" s="44"/>
      <c r="N234" s="98"/>
      <c r="O234" s="99">
        <v>0.60899999999999999</v>
      </c>
      <c r="P234" s="99"/>
      <c r="Q234" s="73">
        <v>0</v>
      </c>
      <c r="R234" s="45"/>
      <c r="S234" s="321"/>
      <c r="T234" s="18"/>
      <c r="U234" s="18"/>
      <c r="V234" s="18"/>
      <c r="W234" s="18"/>
      <c r="X234" s="18"/>
      <c r="Y234" s="18"/>
      <c r="Z234" s="18"/>
    </row>
    <row r="235" spans="1:26" s="19" customFormat="1" ht="38.25">
      <c r="A235" s="491"/>
      <c r="B235" s="488"/>
      <c r="C235" s="512"/>
      <c r="D235" s="512"/>
      <c r="E235" s="488"/>
      <c r="F235" s="488"/>
      <c r="G235" s="488"/>
      <c r="H235" s="488"/>
      <c r="I235" s="43" t="s">
        <v>186</v>
      </c>
      <c r="J235" s="319"/>
      <c r="K235" s="96" t="s">
        <v>39</v>
      </c>
      <c r="L235" s="44"/>
      <c r="M235" s="44"/>
      <c r="N235" s="45">
        <f>N236</f>
        <v>0</v>
      </c>
      <c r="O235" s="108">
        <f>O236</f>
        <v>0.16500000000000001</v>
      </c>
      <c r="P235" s="108">
        <f>P236</f>
        <v>0.32200000000000001</v>
      </c>
      <c r="Q235" s="73">
        <v>0</v>
      </c>
      <c r="R235" s="45"/>
      <c r="S235" s="321"/>
      <c r="T235" s="18"/>
      <c r="U235" s="18"/>
      <c r="V235" s="18"/>
      <c r="W235" s="18"/>
      <c r="X235" s="18"/>
      <c r="Y235" s="18"/>
      <c r="Z235" s="18"/>
    </row>
    <row r="236" spans="1:26" s="19" customFormat="1" ht="25.5">
      <c r="A236" s="492"/>
      <c r="B236" s="489"/>
      <c r="C236" s="512"/>
      <c r="D236" s="512"/>
      <c r="E236" s="488"/>
      <c r="F236" s="488"/>
      <c r="G236" s="488"/>
      <c r="H236" s="488"/>
      <c r="I236" s="106" t="s">
        <v>16</v>
      </c>
      <c r="J236" s="319"/>
      <c r="K236" s="95" t="s">
        <v>12</v>
      </c>
      <c r="L236" s="44"/>
      <c r="M236" s="44"/>
      <c r="N236" s="98"/>
      <c r="O236" s="109">
        <v>0.16500000000000001</v>
      </c>
      <c r="P236" s="109">
        <v>0.32200000000000001</v>
      </c>
      <c r="Q236" s="73">
        <v>0</v>
      </c>
      <c r="R236" s="45"/>
      <c r="S236" s="321"/>
      <c r="T236" s="18"/>
      <c r="U236" s="18"/>
      <c r="V236" s="18"/>
      <c r="W236" s="18"/>
      <c r="X236" s="18"/>
      <c r="Y236" s="18"/>
      <c r="Z236" s="18"/>
    </row>
    <row r="237" spans="1:26" s="19" customFormat="1" ht="33.75" customHeight="1">
      <c r="A237" s="490">
        <v>8</v>
      </c>
      <c r="B237" s="487" t="s">
        <v>513</v>
      </c>
      <c r="C237" s="512"/>
      <c r="D237" s="512"/>
      <c r="E237" s="488"/>
      <c r="F237" s="488"/>
      <c r="G237" s="488"/>
      <c r="H237" s="488"/>
      <c r="I237" s="47" t="s">
        <v>13</v>
      </c>
      <c r="J237" s="490">
        <v>451</v>
      </c>
      <c r="K237" s="340"/>
      <c r="L237" s="44"/>
      <c r="M237" s="44"/>
      <c r="N237" s="85">
        <f>N238</f>
        <v>110.505</v>
      </c>
      <c r="O237" s="85">
        <f>O238</f>
        <v>366.55899999999997</v>
      </c>
      <c r="P237" s="85">
        <f>P238</f>
        <v>230.91399999999999</v>
      </c>
      <c r="Q237" s="45"/>
      <c r="R237" s="110">
        <f t="shared" si="68"/>
        <v>707.97799999999995</v>
      </c>
      <c r="S237" s="321"/>
      <c r="T237" s="18"/>
      <c r="U237" s="18"/>
      <c r="V237" s="18"/>
      <c r="W237" s="18"/>
      <c r="X237" s="18"/>
      <c r="Y237" s="18"/>
      <c r="Z237" s="18"/>
    </row>
    <row r="238" spans="1:26" s="27" customFormat="1" ht="38.25">
      <c r="A238" s="491"/>
      <c r="B238" s="488"/>
      <c r="C238" s="512"/>
      <c r="D238" s="512"/>
      <c r="E238" s="488"/>
      <c r="F238" s="488"/>
      <c r="G238" s="488"/>
      <c r="H238" s="488"/>
      <c r="I238" s="47" t="s">
        <v>712</v>
      </c>
      <c r="J238" s="491"/>
      <c r="K238" s="80" t="s">
        <v>711</v>
      </c>
      <c r="L238" s="45"/>
      <c r="M238" s="45"/>
      <c r="N238" s="85">
        <f>N239+N244+N247+N252</f>
        <v>110.505</v>
      </c>
      <c r="O238" s="85">
        <f t="shared" ref="O238:P238" si="69">O239+O244+O247+O252</f>
        <v>366.55899999999997</v>
      </c>
      <c r="P238" s="85">
        <f t="shared" si="69"/>
        <v>230.91399999999999</v>
      </c>
      <c r="Q238" s="82"/>
      <c r="R238" s="45">
        <f t="shared" si="68"/>
        <v>707.97799999999995</v>
      </c>
      <c r="S238" s="46"/>
      <c r="T238" s="26"/>
      <c r="U238" s="26"/>
      <c r="V238" s="26"/>
      <c r="W238" s="26"/>
      <c r="X238" s="26"/>
      <c r="Y238" s="26"/>
      <c r="Z238" s="26"/>
    </row>
    <row r="239" spans="1:26" s="19" customFormat="1" ht="76.5">
      <c r="A239" s="491"/>
      <c r="B239" s="488"/>
      <c r="C239" s="512"/>
      <c r="D239" s="512"/>
      <c r="E239" s="488"/>
      <c r="F239" s="488"/>
      <c r="G239" s="488"/>
      <c r="H239" s="488"/>
      <c r="I239" s="43" t="s">
        <v>198</v>
      </c>
      <c r="J239" s="491"/>
      <c r="K239" s="80" t="s">
        <v>10</v>
      </c>
      <c r="L239" s="44"/>
      <c r="M239" s="44"/>
      <c r="N239" s="111">
        <f>N240+N241+N242+N243</f>
        <v>18.113999999999997</v>
      </c>
      <c r="O239" s="82">
        <f>O240+O241+O242+O243</f>
        <v>79.109000000000009</v>
      </c>
      <c r="P239" s="82">
        <f>P240+P241+P242+P243</f>
        <v>72.372</v>
      </c>
      <c r="Q239" s="73"/>
      <c r="R239" s="45">
        <f t="shared" si="68"/>
        <v>169.59500000000003</v>
      </c>
      <c r="S239" s="321"/>
      <c r="T239" s="18"/>
      <c r="U239" s="18"/>
      <c r="V239" s="18"/>
      <c r="W239" s="18"/>
      <c r="X239" s="18"/>
      <c r="Y239" s="18"/>
      <c r="Z239" s="18"/>
    </row>
    <row r="240" spans="1:26" s="19" customFormat="1" ht="25.5">
      <c r="A240" s="491"/>
      <c r="B240" s="488"/>
      <c r="C240" s="512"/>
      <c r="D240" s="512"/>
      <c r="E240" s="488"/>
      <c r="F240" s="488"/>
      <c r="G240" s="488"/>
      <c r="H240" s="488"/>
      <c r="I240" s="106" t="s">
        <v>26</v>
      </c>
      <c r="J240" s="491"/>
      <c r="K240" s="93" t="s">
        <v>11</v>
      </c>
      <c r="L240" s="44"/>
      <c r="M240" s="44"/>
      <c r="N240" s="112">
        <v>0</v>
      </c>
      <c r="O240" s="99">
        <v>1.5</v>
      </c>
      <c r="P240" s="335">
        <v>0</v>
      </c>
      <c r="Q240" s="73"/>
      <c r="R240" s="45">
        <f t="shared" si="68"/>
        <v>1.5</v>
      </c>
      <c r="S240" s="321"/>
      <c r="T240" s="18"/>
      <c r="U240" s="18"/>
      <c r="V240" s="18"/>
      <c r="W240" s="18"/>
      <c r="X240" s="18"/>
      <c r="Y240" s="18"/>
      <c r="Z240" s="18"/>
    </row>
    <row r="241" spans="1:26" s="19" customFormat="1" ht="25.5">
      <c r="A241" s="491"/>
      <c r="B241" s="488"/>
      <c r="C241" s="512"/>
      <c r="D241" s="512"/>
      <c r="E241" s="488"/>
      <c r="F241" s="488"/>
      <c r="G241" s="488"/>
      <c r="H241" s="488"/>
      <c r="I241" s="106" t="s">
        <v>16</v>
      </c>
      <c r="J241" s="491"/>
      <c r="K241" s="93" t="s">
        <v>12</v>
      </c>
      <c r="L241" s="44"/>
      <c r="M241" s="44"/>
      <c r="N241" s="113">
        <v>4.8019999999999996</v>
      </c>
      <c r="O241" s="99">
        <v>10.456</v>
      </c>
      <c r="P241" s="99">
        <v>72.372</v>
      </c>
      <c r="Q241" s="73"/>
      <c r="R241" s="45">
        <f t="shared" si="68"/>
        <v>87.63</v>
      </c>
      <c r="S241" s="321"/>
      <c r="T241" s="18"/>
      <c r="U241" s="18"/>
      <c r="V241" s="18"/>
      <c r="W241" s="18"/>
      <c r="X241" s="18"/>
      <c r="Y241" s="18"/>
      <c r="Z241" s="18"/>
    </row>
    <row r="242" spans="1:26" s="19" customFormat="1" ht="51">
      <c r="A242" s="491"/>
      <c r="B242" s="488"/>
      <c r="C242" s="512"/>
      <c r="D242" s="512"/>
      <c r="E242" s="488"/>
      <c r="F242" s="488"/>
      <c r="G242" s="488"/>
      <c r="H242" s="488"/>
      <c r="I242" s="106" t="s">
        <v>58</v>
      </c>
      <c r="J242" s="491"/>
      <c r="K242" s="93" t="s">
        <v>65</v>
      </c>
      <c r="L242" s="44"/>
      <c r="M242" s="44"/>
      <c r="N242" s="113">
        <v>13.311999999999999</v>
      </c>
      <c r="O242" s="99">
        <v>65.203000000000003</v>
      </c>
      <c r="P242" s="335"/>
      <c r="Q242" s="73"/>
      <c r="R242" s="45">
        <f t="shared" si="68"/>
        <v>78.515000000000001</v>
      </c>
      <c r="S242" s="321"/>
      <c r="T242" s="18"/>
      <c r="U242" s="18"/>
      <c r="V242" s="18"/>
      <c r="W242" s="18"/>
      <c r="X242" s="18"/>
      <c r="Y242" s="18"/>
      <c r="Z242" s="18"/>
    </row>
    <row r="243" spans="1:26" s="19" customFormat="1" ht="38.25">
      <c r="A243" s="491"/>
      <c r="B243" s="488"/>
      <c r="C243" s="512"/>
      <c r="D243" s="512"/>
      <c r="E243" s="488"/>
      <c r="F243" s="488"/>
      <c r="G243" s="488"/>
      <c r="H243" s="488"/>
      <c r="I243" s="106" t="s">
        <v>181</v>
      </c>
      <c r="J243" s="491"/>
      <c r="K243" s="93" t="s">
        <v>17</v>
      </c>
      <c r="L243" s="44"/>
      <c r="M243" s="44"/>
      <c r="N243" s="113"/>
      <c r="O243" s="99">
        <v>1.95</v>
      </c>
      <c r="P243" s="335"/>
      <c r="Q243" s="73"/>
      <c r="R243" s="45">
        <f t="shared" si="68"/>
        <v>1.95</v>
      </c>
      <c r="S243" s="321"/>
      <c r="T243" s="18"/>
      <c r="U243" s="18"/>
      <c r="V243" s="18"/>
      <c r="W243" s="18"/>
      <c r="X243" s="18"/>
      <c r="Y243" s="18"/>
      <c r="Z243" s="18"/>
    </row>
    <row r="244" spans="1:26" s="19" customFormat="1" ht="89.25">
      <c r="A244" s="491"/>
      <c r="B244" s="488"/>
      <c r="C244" s="512"/>
      <c r="D244" s="512"/>
      <c r="E244" s="488"/>
      <c r="F244" s="488"/>
      <c r="G244" s="488"/>
      <c r="H244" s="488"/>
      <c r="I244" s="91" t="s">
        <v>199</v>
      </c>
      <c r="J244" s="491"/>
      <c r="K244" s="114" t="s">
        <v>50</v>
      </c>
      <c r="L244" s="44"/>
      <c r="M244" s="44"/>
      <c r="N244" s="82">
        <f>N245+N246</f>
        <v>6.3109999999999999</v>
      </c>
      <c r="O244" s="82">
        <f t="shared" ref="O244:Q244" si="70">O245+O246</f>
        <v>7.7670000000000003</v>
      </c>
      <c r="P244" s="82">
        <f t="shared" si="70"/>
        <v>8.8350000000000009</v>
      </c>
      <c r="Q244" s="82">
        <f t="shared" si="70"/>
        <v>0</v>
      </c>
      <c r="R244" s="45">
        <f t="shared" si="68"/>
        <v>22.913</v>
      </c>
      <c r="S244" s="321"/>
      <c r="T244" s="18"/>
      <c r="U244" s="18"/>
      <c r="V244" s="18"/>
      <c r="W244" s="18"/>
      <c r="X244" s="18"/>
      <c r="Y244" s="18"/>
      <c r="Z244" s="18"/>
    </row>
    <row r="245" spans="1:26" s="19" customFormat="1" ht="25.5">
      <c r="A245" s="491"/>
      <c r="B245" s="488"/>
      <c r="C245" s="512"/>
      <c r="D245" s="512"/>
      <c r="E245" s="488"/>
      <c r="F245" s="488"/>
      <c r="G245" s="488"/>
      <c r="H245" s="488"/>
      <c r="I245" s="92" t="s">
        <v>16</v>
      </c>
      <c r="J245" s="491"/>
      <c r="K245" s="93" t="s">
        <v>12</v>
      </c>
      <c r="L245" s="44"/>
      <c r="M245" s="44"/>
      <c r="N245" s="113"/>
      <c r="O245" s="99"/>
      <c r="P245" s="88">
        <v>8.8350000000000009</v>
      </c>
      <c r="Q245" s="73"/>
      <c r="R245" s="45">
        <f t="shared" si="68"/>
        <v>8.8350000000000009</v>
      </c>
      <c r="S245" s="321"/>
      <c r="T245" s="18"/>
      <c r="U245" s="18"/>
      <c r="V245" s="18"/>
      <c r="W245" s="18"/>
      <c r="X245" s="18"/>
      <c r="Y245" s="18"/>
      <c r="Z245" s="18"/>
    </row>
    <row r="246" spans="1:26" s="27" customFormat="1" ht="51">
      <c r="A246" s="491"/>
      <c r="B246" s="488"/>
      <c r="C246" s="512"/>
      <c r="D246" s="512"/>
      <c r="E246" s="488"/>
      <c r="F246" s="488"/>
      <c r="G246" s="488"/>
      <c r="H246" s="488"/>
      <c r="I246" s="92" t="s">
        <v>58</v>
      </c>
      <c r="J246" s="491"/>
      <c r="K246" s="93" t="s">
        <v>65</v>
      </c>
      <c r="L246" s="45"/>
      <c r="M246" s="45"/>
      <c r="N246" s="88">
        <v>6.3109999999999999</v>
      </c>
      <c r="O246" s="99">
        <v>7.7670000000000003</v>
      </c>
      <c r="P246" s="335"/>
      <c r="Q246" s="82"/>
      <c r="R246" s="45">
        <f t="shared" si="68"/>
        <v>14.077999999999999</v>
      </c>
      <c r="S246" s="46"/>
      <c r="T246" s="26"/>
      <c r="U246" s="26"/>
      <c r="V246" s="26"/>
      <c r="W246" s="26"/>
      <c r="X246" s="26"/>
      <c r="Y246" s="26"/>
      <c r="Z246" s="26"/>
    </row>
    <row r="247" spans="1:26" s="19" customFormat="1" ht="51">
      <c r="A247" s="491"/>
      <c r="B247" s="488"/>
      <c r="C247" s="512"/>
      <c r="D247" s="512"/>
      <c r="E247" s="488"/>
      <c r="F247" s="488"/>
      <c r="G247" s="488"/>
      <c r="H247" s="488"/>
      <c r="I247" s="91" t="s">
        <v>62</v>
      </c>
      <c r="J247" s="491"/>
      <c r="K247" s="80" t="s">
        <v>44</v>
      </c>
      <c r="L247" s="44"/>
      <c r="M247" s="44"/>
      <c r="N247" s="82">
        <f>N248+N249+N250+N251</f>
        <v>58.771000000000001</v>
      </c>
      <c r="O247" s="82">
        <f t="shared" ref="O247:Q247" si="71">O248+O249+O250+O251</f>
        <v>147.547</v>
      </c>
      <c r="P247" s="82">
        <f t="shared" si="71"/>
        <v>140.684</v>
      </c>
      <c r="Q247" s="82">
        <f t="shared" si="71"/>
        <v>0</v>
      </c>
      <c r="R247" s="45">
        <f t="shared" si="68"/>
        <v>347.00199999999995</v>
      </c>
      <c r="S247" s="321"/>
      <c r="T247" s="18"/>
      <c r="U247" s="18"/>
      <c r="V247" s="18"/>
      <c r="W247" s="18"/>
      <c r="X247" s="18"/>
      <c r="Y247" s="18"/>
      <c r="Z247" s="18"/>
    </row>
    <row r="248" spans="1:26" s="19" customFormat="1" ht="25.5">
      <c r="A248" s="491"/>
      <c r="B248" s="488"/>
      <c r="C248" s="512"/>
      <c r="D248" s="512"/>
      <c r="E248" s="488"/>
      <c r="F248" s="488"/>
      <c r="G248" s="488"/>
      <c r="H248" s="488"/>
      <c r="I248" s="92" t="s">
        <v>26</v>
      </c>
      <c r="J248" s="491"/>
      <c r="K248" s="93" t="s">
        <v>11</v>
      </c>
      <c r="L248" s="44"/>
      <c r="M248" s="44"/>
      <c r="N248" s="99">
        <v>22.167000000000002</v>
      </c>
      <c r="O248" s="99">
        <v>16.172000000000001</v>
      </c>
      <c r="P248" s="335"/>
      <c r="Q248" s="73"/>
      <c r="R248" s="45">
        <f t="shared" si="68"/>
        <v>38.338999999999999</v>
      </c>
      <c r="S248" s="321"/>
      <c r="T248" s="18"/>
      <c r="U248" s="18"/>
      <c r="V248" s="18"/>
      <c r="W248" s="18"/>
      <c r="X248" s="18"/>
      <c r="Y248" s="18"/>
      <c r="Z248" s="18"/>
    </row>
    <row r="249" spans="1:26" s="19" customFormat="1" ht="25.5">
      <c r="A249" s="491"/>
      <c r="B249" s="488"/>
      <c r="C249" s="512"/>
      <c r="D249" s="512"/>
      <c r="E249" s="488"/>
      <c r="F249" s="488"/>
      <c r="G249" s="488"/>
      <c r="H249" s="488"/>
      <c r="I249" s="92" t="s">
        <v>16</v>
      </c>
      <c r="J249" s="491"/>
      <c r="K249" s="93" t="s">
        <v>12</v>
      </c>
      <c r="L249" s="44"/>
      <c r="M249" s="44"/>
      <c r="N249" s="113"/>
      <c r="O249" s="99">
        <v>0.50900000000000001</v>
      </c>
      <c r="P249" s="99">
        <v>25.359000000000002</v>
      </c>
      <c r="Q249" s="73"/>
      <c r="R249" s="45">
        <f t="shared" si="68"/>
        <v>25.868000000000002</v>
      </c>
      <c r="S249" s="321"/>
      <c r="T249" s="18"/>
      <c r="U249" s="18"/>
      <c r="V249" s="18"/>
      <c r="W249" s="18"/>
      <c r="X249" s="18"/>
      <c r="Y249" s="18"/>
      <c r="Z249" s="18"/>
    </row>
    <row r="250" spans="1:26" s="19" customFormat="1" ht="25.5">
      <c r="A250" s="491"/>
      <c r="B250" s="488"/>
      <c r="C250" s="512"/>
      <c r="D250" s="512"/>
      <c r="E250" s="488"/>
      <c r="F250" s="488"/>
      <c r="G250" s="488"/>
      <c r="H250" s="488"/>
      <c r="I250" s="92" t="s">
        <v>33</v>
      </c>
      <c r="J250" s="491"/>
      <c r="K250" s="93" t="s">
        <v>39</v>
      </c>
      <c r="L250" s="44"/>
      <c r="M250" s="44"/>
      <c r="N250" s="99">
        <v>15.827999999999999</v>
      </c>
      <c r="O250" s="99">
        <v>18.597999999999999</v>
      </c>
      <c r="P250" s="99">
        <v>115.325</v>
      </c>
      <c r="Q250" s="73"/>
      <c r="R250" s="45">
        <f t="shared" si="68"/>
        <v>149.751</v>
      </c>
      <c r="S250" s="321"/>
      <c r="T250" s="18"/>
      <c r="U250" s="18"/>
      <c r="V250" s="18"/>
      <c r="W250" s="18"/>
      <c r="X250" s="18"/>
      <c r="Y250" s="18"/>
      <c r="Z250" s="18"/>
    </row>
    <row r="251" spans="1:26" s="19" customFormat="1" ht="51">
      <c r="A251" s="491"/>
      <c r="B251" s="488"/>
      <c r="C251" s="512"/>
      <c r="D251" s="512"/>
      <c r="E251" s="488"/>
      <c r="F251" s="488"/>
      <c r="G251" s="488"/>
      <c r="H251" s="488"/>
      <c r="I251" s="92" t="s">
        <v>58</v>
      </c>
      <c r="J251" s="491"/>
      <c r="K251" s="93" t="s">
        <v>65</v>
      </c>
      <c r="L251" s="44"/>
      <c r="M251" s="44"/>
      <c r="N251" s="99">
        <v>20.776</v>
      </c>
      <c r="O251" s="99">
        <v>112.268</v>
      </c>
      <c r="P251" s="335"/>
      <c r="Q251" s="82"/>
      <c r="R251" s="45">
        <f t="shared" si="68"/>
        <v>133.04400000000001</v>
      </c>
      <c r="S251" s="321"/>
      <c r="T251" s="18"/>
      <c r="U251" s="18"/>
      <c r="V251" s="18"/>
      <c r="W251" s="18"/>
      <c r="X251" s="18"/>
      <c r="Y251" s="18"/>
      <c r="Z251" s="18"/>
    </row>
    <row r="252" spans="1:26" s="19" customFormat="1" ht="25.5">
      <c r="A252" s="491"/>
      <c r="B252" s="488"/>
      <c r="C252" s="512"/>
      <c r="D252" s="512"/>
      <c r="E252" s="488"/>
      <c r="F252" s="488"/>
      <c r="G252" s="488"/>
      <c r="H252" s="488"/>
      <c r="I252" s="91" t="s">
        <v>75</v>
      </c>
      <c r="J252" s="491"/>
      <c r="K252" s="80" t="s">
        <v>53</v>
      </c>
      <c r="L252" s="44"/>
      <c r="M252" s="44"/>
      <c r="N252" s="82">
        <f>N253+N254+N255+N256</f>
        <v>27.308999999999997</v>
      </c>
      <c r="O252" s="82">
        <f>O253+O254+O255+O256+O257</f>
        <v>132.136</v>
      </c>
      <c r="P252" s="82">
        <f>P253+P254+P255+P256+P257</f>
        <v>9.0229999999999997</v>
      </c>
      <c r="Q252" s="82">
        <f>Q253+Q254+Q255+Q256+Q257</f>
        <v>0</v>
      </c>
      <c r="R252" s="45">
        <f t="shared" si="68"/>
        <v>168.46799999999999</v>
      </c>
      <c r="S252" s="321"/>
      <c r="T252" s="18"/>
      <c r="U252" s="18"/>
      <c r="V252" s="18"/>
      <c r="W252" s="18"/>
      <c r="X252" s="18"/>
      <c r="Y252" s="18"/>
      <c r="Z252" s="18"/>
    </row>
    <row r="253" spans="1:26" s="19" customFormat="1" ht="25.5">
      <c r="A253" s="491"/>
      <c r="B253" s="488"/>
      <c r="C253" s="512"/>
      <c r="D253" s="512"/>
      <c r="E253" s="488"/>
      <c r="F253" s="488"/>
      <c r="G253" s="488"/>
      <c r="H253" s="488"/>
      <c r="I253" s="92" t="s">
        <v>26</v>
      </c>
      <c r="J253" s="491"/>
      <c r="K253" s="93" t="s">
        <v>11</v>
      </c>
      <c r="L253" s="44"/>
      <c r="M253" s="44"/>
      <c r="N253" s="113">
        <v>0</v>
      </c>
      <c r="O253" s="99">
        <v>24.936</v>
      </c>
      <c r="P253" s="335"/>
      <c r="Q253" s="73"/>
      <c r="R253" s="45">
        <f t="shared" si="68"/>
        <v>24.936</v>
      </c>
      <c r="S253" s="321"/>
      <c r="T253" s="18"/>
      <c r="U253" s="18"/>
      <c r="V253" s="18"/>
      <c r="W253" s="18"/>
      <c r="X253" s="18"/>
      <c r="Y253" s="18"/>
      <c r="Z253" s="18"/>
    </row>
    <row r="254" spans="1:26" s="19" customFormat="1" ht="25.5">
      <c r="A254" s="491"/>
      <c r="B254" s="488"/>
      <c r="C254" s="512"/>
      <c r="D254" s="512"/>
      <c r="E254" s="488"/>
      <c r="F254" s="488"/>
      <c r="G254" s="488"/>
      <c r="H254" s="488"/>
      <c r="I254" s="92" t="s">
        <v>16</v>
      </c>
      <c r="J254" s="491"/>
      <c r="K254" s="93" t="s">
        <v>12</v>
      </c>
      <c r="L254" s="44"/>
      <c r="M254" s="44"/>
      <c r="N254" s="99">
        <v>4.3780000000000001</v>
      </c>
      <c r="O254" s="99">
        <v>2.7570000000000001</v>
      </c>
      <c r="P254" s="99">
        <v>9.0229999999999997</v>
      </c>
      <c r="Q254" s="82"/>
      <c r="R254" s="45">
        <f t="shared" si="68"/>
        <v>16.158000000000001</v>
      </c>
      <c r="S254" s="321"/>
      <c r="T254" s="18"/>
      <c r="U254" s="18"/>
      <c r="V254" s="18"/>
      <c r="W254" s="18"/>
      <c r="X254" s="18"/>
      <c r="Y254" s="18"/>
      <c r="Z254" s="18"/>
    </row>
    <row r="255" spans="1:26" s="19" customFormat="1" ht="38.25">
      <c r="A255" s="491"/>
      <c r="B255" s="488"/>
      <c r="C255" s="512"/>
      <c r="D255" s="512"/>
      <c r="E255" s="488"/>
      <c r="F255" s="488"/>
      <c r="G255" s="488"/>
      <c r="H255" s="488"/>
      <c r="I255" s="92" t="s">
        <v>713</v>
      </c>
      <c r="J255" s="491"/>
      <c r="K255" s="93" t="s">
        <v>55</v>
      </c>
      <c r="L255" s="44"/>
      <c r="M255" s="44"/>
      <c r="N255" s="99">
        <v>4.5339999999999998</v>
      </c>
      <c r="O255" s="99"/>
      <c r="P255" s="335"/>
      <c r="Q255" s="73"/>
      <c r="R255" s="45">
        <f t="shared" si="68"/>
        <v>4.5339999999999998</v>
      </c>
      <c r="S255" s="321"/>
      <c r="T255" s="18"/>
      <c r="U255" s="18"/>
      <c r="V255" s="18"/>
      <c r="W255" s="18"/>
      <c r="X255" s="18"/>
      <c r="Y255" s="18"/>
      <c r="Z255" s="18"/>
    </row>
    <row r="256" spans="1:26" s="19" customFormat="1" ht="51">
      <c r="A256" s="491"/>
      <c r="B256" s="488"/>
      <c r="C256" s="512"/>
      <c r="D256" s="512"/>
      <c r="E256" s="488"/>
      <c r="F256" s="488"/>
      <c r="G256" s="488"/>
      <c r="H256" s="488"/>
      <c r="I256" s="92" t="s">
        <v>58</v>
      </c>
      <c r="J256" s="491"/>
      <c r="K256" s="93" t="s">
        <v>65</v>
      </c>
      <c r="L256" s="44"/>
      <c r="M256" s="44"/>
      <c r="N256" s="99">
        <v>18.396999999999998</v>
      </c>
      <c r="O256" s="99">
        <v>70.158000000000001</v>
      </c>
      <c r="P256" s="335"/>
      <c r="Q256" s="73"/>
      <c r="R256" s="45">
        <f t="shared" si="68"/>
        <v>88.555000000000007</v>
      </c>
      <c r="S256" s="321"/>
      <c r="T256" s="18"/>
      <c r="U256" s="18"/>
      <c r="V256" s="18"/>
      <c r="W256" s="18"/>
      <c r="X256" s="18"/>
      <c r="Y256" s="18"/>
      <c r="Z256" s="18"/>
    </row>
    <row r="257" spans="1:26" s="19" customFormat="1" ht="38.25">
      <c r="A257" s="491"/>
      <c r="B257" s="488"/>
      <c r="C257" s="512"/>
      <c r="D257" s="512"/>
      <c r="E257" s="488"/>
      <c r="F257" s="488"/>
      <c r="G257" s="488"/>
      <c r="H257" s="488"/>
      <c r="I257" s="106" t="s">
        <v>181</v>
      </c>
      <c r="J257" s="491"/>
      <c r="K257" s="93" t="s">
        <v>17</v>
      </c>
      <c r="L257" s="44"/>
      <c r="M257" s="44"/>
      <c r="N257" s="113"/>
      <c r="O257" s="99">
        <v>34.284999999999997</v>
      </c>
      <c r="P257" s="335"/>
      <c r="Q257" s="73"/>
      <c r="R257" s="45">
        <f t="shared" si="68"/>
        <v>34.284999999999997</v>
      </c>
      <c r="S257" s="321"/>
      <c r="T257" s="18"/>
      <c r="U257" s="18"/>
      <c r="V257" s="18"/>
      <c r="W257" s="18"/>
      <c r="X257" s="18"/>
      <c r="Y257" s="18"/>
      <c r="Z257" s="18"/>
    </row>
    <row r="258" spans="1:26" s="28" customFormat="1" ht="27.75" customHeight="1">
      <c r="A258" s="490">
        <v>9</v>
      </c>
      <c r="B258" s="487" t="s">
        <v>514</v>
      </c>
      <c r="C258" s="512"/>
      <c r="D258" s="512"/>
      <c r="E258" s="488"/>
      <c r="F258" s="488"/>
      <c r="G258" s="488"/>
      <c r="H258" s="488"/>
      <c r="I258" s="47" t="s">
        <v>13</v>
      </c>
      <c r="J258" s="490">
        <v>451</v>
      </c>
      <c r="K258" s="340"/>
      <c r="L258" s="44"/>
      <c r="M258" s="44"/>
      <c r="N258" s="44"/>
      <c r="O258" s="66">
        <f>O259</f>
        <v>55.408999999999999</v>
      </c>
      <c r="P258" s="66">
        <f>P259</f>
        <v>772.26</v>
      </c>
      <c r="Q258" s="66">
        <f>Q259</f>
        <v>0</v>
      </c>
      <c r="R258" s="45">
        <f t="shared" si="68"/>
        <v>827.66899999999998</v>
      </c>
      <c r="S258" s="321"/>
      <c r="T258" s="18"/>
      <c r="U258" s="18"/>
      <c r="V258" s="18"/>
      <c r="W258" s="18"/>
      <c r="X258" s="18"/>
      <c r="Y258" s="18"/>
      <c r="Z258" s="18"/>
    </row>
    <row r="259" spans="1:26" s="28" customFormat="1" ht="38.25">
      <c r="A259" s="491"/>
      <c r="B259" s="488"/>
      <c r="C259" s="512"/>
      <c r="D259" s="512"/>
      <c r="E259" s="488"/>
      <c r="F259" s="488"/>
      <c r="G259" s="488"/>
      <c r="H259" s="488"/>
      <c r="I259" s="47" t="s">
        <v>712</v>
      </c>
      <c r="J259" s="491"/>
      <c r="K259" s="80" t="s">
        <v>711</v>
      </c>
      <c r="L259" s="44"/>
      <c r="M259" s="44"/>
      <c r="N259" s="44"/>
      <c r="O259" s="45">
        <f>O267+O278</f>
        <v>55.408999999999999</v>
      </c>
      <c r="P259" s="45">
        <f>P260+P263+P265+P267+P272+P274+P278</f>
        <v>772.26</v>
      </c>
      <c r="Q259" s="45">
        <f>Q260+Q263+Q265+Q267+Q272+Q274+Q278</f>
        <v>0</v>
      </c>
      <c r="R259" s="45">
        <f t="shared" si="68"/>
        <v>827.66899999999998</v>
      </c>
      <c r="S259" s="321"/>
      <c r="T259" s="18"/>
      <c r="U259" s="18"/>
      <c r="V259" s="18"/>
      <c r="W259" s="18"/>
      <c r="X259" s="18"/>
      <c r="Y259" s="18"/>
      <c r="Z259" s="18"/>
    </row>
    <row r="260" spans="1:26" s="28" customFormat="1" ht="51">
      <c r="A260" s="491"/>
      <c r="B260" s="488"/>
      <c r="C260" s="512"/>
      <c r="D260" s="512"/>
      <c r="E260" s="488"/>
      <c r="F260" s="488"/>
      <c r="G260" s="488"/>
      <c r="H260" s="488"/>
      <c r="I260" s="100" t="s">
        <v>62</v>
      </c>
      <c r="J260" s="491"/>
      <c r="K260" s="58" t="s">
        <v>44</v>
      </c>
      <c r="L260" s="44"/>
      <c r="M260" s="44"/>
      <c r="N260" s="44"/>
      <c r="O260" s="82">
        <v>0</v>
      </c>
      <c r="P260" s="82">
        <f>P261+P262</f>
        <v>159.29400000000001</v>
      </c>
      <c r="Q260" s="82">
        <f>Q261+Q262</f>
        <v>0</v>
      </c>
      <c r="R260" s="45">
        <f t="shared" si="68"/>
        <v>159.29400000000001</v>
      </c>
      <c r="S260" s="321"/>
      <c r="T260" s="18"/>
      <c r="U260" s="18"/>
      <c r="V260" s="18"/>
      <c r="W260" s="18"/>
      <c r="X260" s="18"/>
      <c r="Y260" s="18"/>
      <c r="Z260" s="18"/>
    </row>
    <row r="261" spans="1:26" s="28" customFormat="1" ht="25.5">
      <c r="A261" s="491"/>
      <c r="B261" s="488"/>
      <c r="C261" s="512"/>
      <c r="D261" s="512"/>
      <c r="E261" s="488"/>
      <c r="F261" s="488"/>
      <c r="G261" s="488"/>
      <c r="H261" s="488"/>
      <c r="I261" s="115" t="s">
        <v>16</v>
      </c>
      <c r="J261" s="491"/>
      <c r="K261" s="324" t="s">
        <v>12</v>
      </c>
      <c r="L261" s="44"/>
      <c r="M261" s="44"/>
      <c r="N261" s="44"/>
      <c r="O261" s="99">
        <v>0</v>
      </c>
      <c r="P261" s="99">
        <v>103.998</v>
      </c>
      <c r="Q261" s="73">
        <v>0</v>
      </c>
      <c r="R261" s="45">
        <f t="shared" si="68"/>
        <v>103.998</v>
      </c>
      <c r="S261" s="321"/>
      <c r="T261" s="18"/>
      <c r="U261" s="18"/>
      <c r="V261" s="18"/>
      <c r="W261" s="18"/>
      <c r="X261" s="18"/>
      <c r="Y261" s="18"/>
      <c r="Z261" s="18"/>
    </row>
    <row r="262" spans="1:26" s="28" customFormat="1" ht="25.5">
      <c r="A262" s="491"/>
      <c r="B262" s="488"/>
      <c r="C262" s="512"/>
      <c r="D262" s="512"/>
      <c r="E262" s="488"/>
      <c r="F262" s="488"/>
      <c r="G262" s="488"/>
      <c r="H262" s="488"/>
      <c r="I262" s="115" t="s">
        <v>33</v>
      </c>
      <c r="J262" s="491"/>
      <c r="K262" s="324" t="s">
        <v>39</v>
      </c>
      <c r="L262" s="44"/>
      <c r="M262" s="44"/>
      <c r="N262" s="44"/>
      <c r="O262" s="99">
        <v>0</v>
      </c>
      <c r="P262" s="99">
        <v>55.295999999999999</v>
      </c>
      <c r="Q262" s="82">
        <v>0</v>
      </c>
      <c r="R262" s="45">
        <f t="shared" si="68"/>
        <v>55.295999999999999</v>
      </c>
      <c r="S262" s="321"/>
      <c r="T262" s="18"/>
      <c r="U262" s="18"/>
      <c r="V262" s="18"/>
      <c r="W262" s="18"/>
      <c r="X262" s="18"/>
      <c r="Y262" s="18"/>
      <c r="Z262" s="18"/>
    </row>
    <row r="263" spans="1:26" s="28" customFormat="1" ht="38.25">
      <c r="A263" s="491"/>
      <c r="B263" s="488"/>
      <c r="C263" s="512"/>
      <c r="D263" s="512"/>
      <c r="E263" s="488"/>
      <c r="F263" s="488"/>
      <c r="G263" s="488"/>
      <c r="H263" s="488"/>
      <c r="I263" s="100" t="s">
        <v>74</v>
      </c>
      <c r="J263" s="491"/>
      <c r="K263" s="58" t="s">
        <v>78</v>
      </c>
      <c r="L263" s="44"/>
      <c r="M263" s="44"/>
      <c r="N263" s="44"/>
      <c r="O263" s="82">
        <v>0</v>
      </c>
      <c r="P263" s="82">
        <f>P264</f>
        <v>3.6259999999999999</v>
      </c>
      <c r="Q263" s="73">
        <v>0</v>
      </c>
      <c r="R263" s="45">
        <f t="shared" si="68"/>
        <v>3.6259999999999999</v>
      </c>
      <c r="S263" s="321"/>
      <c r="T263" s="18"/>
      <c r="U263" s="18"/>
      <c r="V263" s="18"/>
      <c r="W263" s="18"/>
      <c r="X263" s="18"/>
      <c r="Y263" s="18"/>
      <c r="Z263" s="18"/>
    </row>
    <row r="264" spans="1:26" s="28" customFormat="1" ht="25.5">
      <c r="A264" s="491"/>
      <c r="B264" s="488"/>
      <c r="C264" s="512"/>
      <c r="D264" s="512"/>
      <c r="E264" s="488"/>
      <c r="F264" s="488"/>
      <c r="G264" s="488"/>
      <c r="H264" s="488"/>
      <c r="I264" s="115" t="s">
        <v>16</v>
      </c>
      <c r="J264" s="491"/>
      <c r="K264" s="324" t="s">
        <v>12</v>
      </c>
      <c r="L264" s="44"/>
      <c r="M264" s="44"/>
      <c r="N264" s="44"/>
      <c r="O264" s="99">
        <v>0</v>
      </c>
      <c r="P264" s="99">
        <v>3.6259999999999999</v>
      </c>
      <c r="Q264" s="82">
        <v>0</v>
      </c>
      <c r="R264" s="45">
        <f t="shared" si="68"/>
        <v>3.6259999999999999</v>
      </c>
      <c r="S264" s="321"/>
      <c r="T264" s="18"/>
      <c r="U264" s="18"/>
      <c r="V264" s="18"/>
      <c r="W264" s="18"/>
      <c r="X264" s="18"/>
      <c r="Y264" s="18"/>
      <c r="Z264" s="18"/>
    </row>
    <row r="265" spans="1:26" s="28" customFormat="1" ht="51">
      <c r="A265" s="491"/>
      <c r="B265" s="488"/>
      <c r="C265" s="512"/>
      <c r="D265" s="512"/>
      <c r="E265" s="488"/>
      <c r="F265" s="488"/>
      <c r="G265" s="488"/>
      <c r="H265" s="488"/>
      <c r="I265" s="100" t="s">
        <v>63</v>
      </c>
      <c r="J265" s="491"/>
      <c r="K265" s="58" t="s">
        <v>11</v>
      </c>
      <c r="L265" s="44"/>
      <c r="M265" s="44"/>
      <c r="N265" s="44"/>
      <c r="O265" s="99">
        <v>0</v>
      </c>
      <c r="P265" s="82">
        <f>P266</f>
        <v>0.115</v>
      </c>
      <c r="Q265" s="82">
        <v>0</v>
      </c>
      <c r="R265" s="45">
        <f t="shared" si="68"/>
        <v>0.115</v>
      </c>
      <c r="S265" s="321"/>
      <c r="T265" s="18"/>
      <c r="U265" s="18"/>
      <c r="V265" s="18"/>
      <c r="W265" s="18"/>
      <c r="X265" s="18"/>
      <c r="Y265" s="18"/>
      <c r="Z265" s="18"/>
    </row>
    <row r="266" spans="1:26" s="28" customFormat="1" ht="25.5">
      <c r="A266" s="491"/>
      <c r="B266" s="488"/>
      <c r="C266" s="512"/>
      <c r="D266" s="512"/>
      <c r="E266" s="488"/>
      <c r="F266" s="488"/>
      <c r="G266" s="488"/>
      <c r="H266" s="488"/>
      <c r="I266" s="115" t="s">
        <v>16</v>
      </c>
      <c r="J266" s="491"/>
      <c r="K266" s="324" t="s">
        <v>12</v>
      </c>
      <c r="L266" s="44"/>
      <c r="M266" s="44"/>
      <c r="N266" s="44"/>
      <c r="O266" s="99">
        <v>0</v>
      </c>
      <c r="P266" s="99">
        <v>0.115</v>
      </c>
      <c r="Q266" s="82">
        <v>0</v>
      </c>
      <c r="R266" s="45">
        <f t="shared" si="68"/>
        <v>0.115</v>
      </c>
      <c r="S266" s="321"/>
      <c r="T266" s="18"/>
      <c r="U266" s="18"/>
      <c r="V266" s="18"/>
      <c r="W266" s="18"/>
      <c r="X266" s="18"/>
      <c r="Y266" s="18"/>
      <c r="Z266" s="18"/>
    </row>
    <row r="267" spans="1:26" s="28" customFormat="1" ht="25.5">
      <c r="A267" s="491"/>
      <c r="B267" s="488"/>
      <c r="C267" s="512"/>
      <c r="D267" s="512"/>
      <c r="E267" s="488"/>
      <c r="F267" s="488"/>
      <c r="G267" s="488"/>
      <c r="H267" s="488"/>
      <c r="I267" s="100" t="s">
        <v>75</v>
      </c>
      <c r="J267" s="491"/>
      <c r="K267" s="96" t="s">
        <v>53</v>
      </c>
      <c r="L267" s="44"/>
      <c r="M267" s="44"/>
      <c r="N267" s="44"/>
      <c r="O267" s="82">
        <f>O268+O269+O270+O271</f>
        <v>51.339999999999996</v>
      </c>
      <c r="P267" s="82">
        <f>P268+P269+P270+P271</f>
        <v>376.59199999999998</v>
      </c>
      <c r="Q267" s="82">
        <v>0</v>
      </c>
      <c r="R267" s="45">
        <f t="shared" si="68"/>
        <v>427.93199999999996</v>
      </c>
      <c r="S267" s="321"/>
      <c r="T267" s="18"/>
      <c r="U267" s="18"/>
      <c r="V267" s="18"/>
      <c r="W267" s="18"/>
      <c r="X267" s="18"/>
      <c r="Y267" s="18"/>
      <c r="Z267" s="18"/>
    </row>
    <row r="268" spans="1:26" s="28" customFormat="1" ht="25.5">
      <c r="A268" s="491"/>
      <c r="B268" s="488"/>
      <c r="C268" s="512"/>
      <c r="D268" s="512"/>
      <c r="E268" s="488"/>
      <c r="F268" s="488"/>
      <c r="G268" s="488"/>
      <c r="H268" s="488"/>
      <c r="I268" s="115" t="s">
        <v>26</v>
      </c>
      <c r="J268" s="491"/>
      <c r="K268" s="95" t="s">
        <v>11</v>
      </c>
      <c r="L268" s="44"/>
      <c r="M268" s="44"/>
      <c r="N268" s="44"/>
      <c r="O268" s="99">
        <v>22.79</v>
      </c>
      <c r="P268" s="99">
        <v>0</v>
      </c>
      <c r="Q268" s="82">
        <v>0</v>
      </c>
      <c r="R268" s="45">
        <f t="shared" si="68"/>
        <v>22.79</v>
      </c>
      <c r="S268" s="321"/>
      <c r="T268" s="18"/>
      <c r="U268" s="18"/>
      <c r="V268" s="18"/>
      <c r="W268" s="18"/>
      <c r="X268" s="18"/>
      <c r="Y268" s="18"/>
      <c r="Z268" s="18"/>
    </row>
    <row r="269" spans="1:26" s="28" customFormat="1" ht="25.5">
      <c r="A269" s="491"/>
      <c r="B269" s="488"/>
      <c r="C269" s="512"/>
      <c r="D269" s="512"/>
      <c r="E269" s="488"/>
      <c r="F269" s="488"/>
      <c r="G269" s="488"/>
      <c r="H269" s="488"/>
      <c r="I269" s="115" t="s">
        <v>16</v>
      </c>
      <c r="J269" s="491"/>
      <c r="K269" s="95" t="s">
        <v>12</v>
      </c>
      <c r="L269" s="44"/>
      <c r="M269" s="44"/>
      <c r="N269" s="44"/>
      <c r="O269" s="99">
        <v>0.999</v>
      </c>
      <c r="P269" s="99">
        <v>376.59199999999998</v>
      </c>
      <c r="Q269" s="82">
        <v>0</v>
      </c>
      <c r="R269" s="45">
        <f t="shared" si="68"/>
        <v>377.59100000000001</v>
      </c>
      <c r="S269" s="321"/>
      <c r="T269" s="18"/>
      <c r="U269" s="18"/>
      <c r="V269" s="18"/>
      <c r="W269" s="18"/>
      <c r="X269" s="18"/>
      <c r="Y269" s="18"/>
      <c r="Z269" s="18"/>
    </row>
    <row r="270" spans="1:26" s="28" customFormat="1" ht="51">
      <c r="A270" s="491"/>
      <c r="B270" s="488"/>
      <c r="C270" s="512"/>
      <c r="D270" s="512"/>
      <c r="E270" s="488"/>
      <c r="F270" s="488"/>
      <c r="G270" s="488"/>
      <c r="H270" s="488"/>
      <c r="I270" s="115" t="s">
        <v>58</v>
      </c>
      <c r="J270" s="491"/>
      <c r="K270" s="95" t="s">
        <v>65</v>
      </c>
      <c r="L270" s="44"/>
      <c r="M270" s="44"/>
      <c r="N270" s="44"/>
      <c r="O270" s="99">
        <v>24.106000000000002</v>
      </c>
      <c r="P270" s="99">
        <v>0</v>
      </c>
      <c r="Q270" s="82">
        <v>0</v>
      </c>
      <c r="R270" s="45">
        <f t="shared" si="68"/>
        <v>24.106000000000002</v>
      </c>
      <c r="S270" s="321"/>
      <c r="T270" s="18"/>
      <c r="U270" s="18"/>
      <c r="V270" s="18"/>
      <c r="W270" s="18"/>
      <c r="X270" s="18"/>
      <c r="Y270" s="18"/>
      <c r="Z270" s="18"/>
    </row>
    <row r="271" spans="1:26" s="19" customFormat="1" ht="38.25">
      <c r="A271" s="491"/>
      <c r="B271" s="488"/>
      <c r="C271" s="512"/>
      <c r="D271" s="512"/>
      <c r="E271" s="488"/>
      <c r="F271" s="488"/>
      <c r="G271" s="488"/>
      <c r="H271" s="488"/>
      <c r="I271" s="115" t="s">
        <v>181</v>
      </c>
      <c r="J271" s="491"/>
      <c r="K271" s="95" t="s">
        <v>17</v>
      </c>
      <c r="L271" s="44"/>
      <c r="M271" s="44"/>
      <c r="N271" s="44"/>
      <c r="O271" s="99">
        <v>3.4449999999999998</v>
      </c>
      <c r="P271" s="99">
        <v>0</v>
      </c>
      <c r="Q271" s="82">
        <v>0</v>
      </c>
      <c r="R271" s="45">
        <f t="shared" si="68"/>
        <v>3.4449999999999998</v>
      </c>
      <c r="S271" s="321"/>
      <c r="T271" s="18"/>
      <c r="U271" s="18"/>
      <c r="V271" s="18"/>
      <c r="W271" s="18"/>
      <c r="X271" s="18"/>
      <c r="Y271" s="18"/>
      <c r="Z271" s="18"/>
    </row>
    <row r="272" spans="1:26" s="19" customFormat="1" ht="38.25">
      <c r="A272" s="491"/>
      <c r="B272" s="488"/>
      <c r="C272" s="512"/>
      <c r="D272" s="512"/>
      <c r="E272" s="488"/>
      <c r="F272" s="488"/>
      <c r="G272" s="488"/>
      <c r="H272" s="488"/>
      <c r="I272" s="100" t="s">
        <v>202</v>
      </c>
      <c r="J272" s="491"/>
      <c r="K272" s="58" t="s">
        <v>12</v>
      </c>
      <c r="L272" s="44"/>
      <c r="M272" s="44"/>
      <c r="N272" s="44"/>
      <c r="O272" s="82">
        <v>0</v>
      </c>
      <c r="P272" s="82">
        <f>P273</f>
        <v>28.495000000000001</v>
      </c>
      <c r="Q272" s="82">
        <v>0</v>
      </c>
      <c r="R272" s="82">
        <f t="shared" ref="R272" si="72">R273+R274+R275</f>
        <v>201.50400000000002</v>
      </c>
      <c r="S272" s="321"/>
      <c r="T272" s="18"/>
      <c r="U272" s="18"/>
      <c r="V272" s="18"/>
      <c r="W272" s="18"/>
      <c r="X272" s="18"/>
      <c r="Y272" s="18"/>
      <c r="Z272" s="18"/>
    </row>
    <row r="273" spans="1:26" s="19" customFormat="1" ht="25.5">
      <c r="A273" s="491"/>
      <c r="B273" s="488"/>
      <c r="C273" s="512"/>
      <c r="D273" s="512"/>
      <c r="E273" s="488"/>
      <c r="F273" s="488"/>
      <c r="G273" s="488"/>
      <c r="H273" s="488"/>
      <c r="I273" s="115" t="s">
        <v>16</v>
      </c>
      <c r="J273" s="491"/>
      <c r="K273" s="324" t="s">
        <v>12</v>
      </c>
      <c r="L273" s="44"/>
      <c r="M273" s="44"/>
      <c r="N273" s="44"/>
      <c r="O273" s="99">
        <v>0</v>
      </c>
      <c r="P273" s="99">
        <v>28.495000000000001</v>
      </c>
      <c r="Q273" s="82">
        <v>0</v>
      </c>
      <c r="R273" s="45">
        <f t="shared" ref="R273:R336" si="73">M273+N273+O273+P273</f>
        <v>28.495000000000001</v>
      </c>
      <c r="S273" s="321"/>
      <c r="T273" s="18"/>
      <c r="U273" s="18"/>
      <c r="V273" s="18"/>
      <c r="W273" s="18"/>
      <c r="X273" s="18"/>
      <c r="Y273" s="18"/>
      <c r="Z273" s="18"/>
    </row>
    <row r="274" spans="1:26" s="19" customFormat="1" ht="76.5">
      <c r="A274" s="491"/>
      <c r="B274" s="488"/>
      <c r="C274" s="512"/>
      <c r="D274" s="512"/>
      <c r="E274" s="488"/>
      <c r="F274" s="488"/>
      <c r="G274" s="488"/>
      <c r="H274" s="488"/>
      <c r="I274" s="100" t="s">
        <v>203</v>
      </c>
      <c r="J274" s="491"/>
      <c r="K274" s="96" t="s">
        <v>67</v>
      </c>
      <c r="L274" s="44"/>
      <c r="M274" s="44"/>
      <c r="N274" s="44"/>
      <c r="O274" s="99">
        <v>0</v>
      </c>
      <c r="P274" s="82">
        <f t="shared" ref="P274" si="74">P275+P276+P277</f>
        <v>173.00900000000001</v>
      </c>
      <c r="Q274" s="82">
        <v>0</v>
      </c>
      <c r="R274" s="45">
        <f t="shared" si="73"/>
        <v>173.00900000000001</v>
      </c>
      <c r="S274" s="321"/>
      <c r="T274" s="18"/>
      <c r="U274" s="18"/>
      <c r="V274" s="18"/>
      <c r="W274" s="18"/>
      <c r="X274" s="18"/>
      <c r="Y274" s="18"/>
      <c r="Z274" s="18"/>
    </row>
    <row r="275" spans="1:26" s="19" customFormat="1" ht="25.5">
      <c r="A275" s="491"/>
      <c r="B275" s="488"/>
      <c r="C275" s="512"/>
      <c r="D275" s="512"/>
      <c r="E275" s="488"/>
      <c r="F275" s="488"/>
      <c r="G275" s="488"/>
      <c r="H275" s="488"/>
      <c r="I275" s="115" t="s">
        <v>26</v>
      </c>
      <c r="J275" s="491"/>
      <c r="K275" s="95" t="s">
        <v>11</v>
      </c>
      <c r="L275" s="44"/>
      <c r="M275" s="44"/>
      <c r="N275" s="44"/>
      <c r="O275" s="99">
        <v>0</v>
      </c>
      <c r="P275" s="99">
        <v>0</v>
      </c>
      <c r="Q275" s="82">
        <v>0</v>
      </c>
      <c r="R275" s="45">
        <f t="shared" si="73"/>
        <v>0</v>
      </c>
      <c r="S275" s="321"/>
      <c r="T275" s="18"/>
      <c r="U275" s="18"/>
      <c r="V275" s="18"/>
      <c r="W275" s="18"/>
      <c r="X275" s="18"/>
      <c r="Y275" s="18"/>
      <c r="Z275" s="18"/>
    </row>
    <row r="276" spans="1:26" s="19" customFormat="1" ht="25.5">
      <c r="A276" s="491"/>
      <c r="B276" s="488"/>
      <c r="C276" s="512"/>
      <c r="D276" s="512"/>
      <c r="E276" s="488"/>
      <c r="F276" s="488"/>
      <c r="G276" s="488"/>
      <c r="H276" s="488"/>
      <c r="I276" s="115" t="s">
        <v>16</v>
      </c>
      <c r="J276" s="491"/>
      <c r="K276" s="95" t="s">
        <v>12</v>
      </c>
      <c r="L276" s="44"/>
      <c r="M276" s="44"/>
      <c r="N276" s="44"/>
      <c r="O276" s="99">
        <v>0</v>
      </c>
      <c r="P276" s="99">
        <v>86.808000000000007</v>
      </c>
      <c r="Q276" s="82">
        <v>0</v>
      </c>
      <c r="R276" s="45">
        <f t="shared" si="73"/>
        <v>86.808000000000007</v>
      </c>
      <c r="S276" s="321"/>
      <c r="T276" s="18"/>
      <c r="U276" s="18"/>
      <c r="V276" s="18"/>
      <c r="W276" s="18"/>
      <c r="X276" s="18"/>
      <c r="Y276" s="18"/>
      <c r="Z276" s="18"/>
    </row>
    <row r="277" spans="1:26" s="19" customFormat="1" ht="25.5">
      <c r="A277" s="491"/>
      <c r="B277" s="488"/>
      <c r="C277" s="512"/>
      <c r="D277" s="512"/>
      <c r="E277" s="488"/>
      <c r="F277" s="488"/>
      <c r="G277" s="488"/>
      <c r="H277" s="488"/>
      <c r="I277" s="115" t="s">
        <v>33</v>
      </c>
      <c r="J277" s="491"/>
      <c r="K277" s="95" t="s">
        <v>39</v>
      </c>
      <c r="L277" s="44"/>
      <c r="M277" s="44"/>
      <c r="N277" s="44"/>
      <c r="O277" s="99">
        <v>0</v>
      </c>
      <c r="P277" s="99">
        <v>86.200999999999993</v>
      </c>
      <c r="Q277" s="82">
        <v>0</v>
      </c>
      <c r="R277" s="45">
        <f t="shared" si="73"/>
        <v>86.200999999999993</v>
      </c>
      <c r="S277" s="321"/>
      <c r="T277" s="18"/>
      <c r="U277" s="18"/>
      <c r="V277" s="18"/>
      <c r="W277" s="18"/>
      <c r="X277" s="18"/>
      <c r="Y277" s="18"/>
      <c r="Z277" s="18"/>
    </row>
    <row r="278" spans="1:26" s="19" customFormat="1" ht="51">
      <c r="A278" s="491"/>
      <c r="B278" s="488"/>
      <c r="C278" s="512"/>
      <c r="D278" s="512"/>
      <c r="E278" s="488"/>
      <c r="F278" s="488"/>
      <c r="G278" s="488"/>
      <c r="H278" s="488"/>
      <c r="I278" s="100" t="s">
        <v>204</v>
      </c>
      <c r="J278" s="492"/>
      <c r="K278" s="96" t="s">
        <v>79</v>
      </c>
      <c r="L278" s="44"/>
      <c r="M278" s="44"/>
      <c r="N278" s="44"/>
      <c r="O278" s="82">
        <f>O279+O280</f>
        <v>4.069</v>
      </c>
      <c r="P278" s="82">
        <f>P279+P280</f>
        <v>31.129000000000001</v>
      </c>
      <c r="Q278" s="82">
        <v>0</v>
      </c>
      <c r="R278" s="45">
        <f t="shared" si="73"/>
        <v>35.198</v>
      </c>
      <c r="S278" s="321"/>
      <c r="T278" s="18"/>
      <c r="U278" s="18"/>
      <c r="V278" s="18"/>
      <c r="W278" s="18"/>
      <c r="X278" s="18"/>
      <c r="Y278" s="18"/>
      <c r="Z278" s="18"/>
    </row>
    <row r="279" spans="1:26" s="19" customFormat="1" ht="25.5">
      <c r="A279" s="491"/>
      <c r="B279" s="488"/>
      <c r="C279" s="512"/>
      <c r="D279" s="512"/>
      <c r="E279" s="488"/>
      <c r="F279" s="488"/>
      <c r="G279" s="488"/>
      <c r="H279" s="488"/>
      <c r="I279" s="115" t="s">
        <v>16</v>
      </c>
      <c r="J279" s="319"/>
      <c r="K279" s="95" t="s">
        <v>12</v>
      </c>
      <c r="L279" s="44"/>
      <c r="M279" s="44"/>
      <c r="N279" s="44"/>
      <c r="O279" s="99">
        <v>0</v>
      </c>
      <c r="P279" s="99">
        <v>31.129000000000001</v>
      </c>
      <c r="Q279" s="82">
        <v>0</v>
      </c>
      <c r="R279" s="45">
        <f t="shared" si="73"/>
        <v>31.129000000000001</v>
      </c>
      <c r="S279" s="321"/>
      <c r="T279" s="18"/>
      <c r="U279" s="18"/>
      <c r="V279" s="18"/>
      <c r="W279" s="18"/>
      <c r="X279" s="18"/>
      <c r="Y279" s="18"/>
      <c r="Z279" s="18"/>
    </row>
    <row r="280" spans="1:26" s="19" customFormat="1" ht="51">
      <c r="A280" s="492"/>
      <c r="B280" s="489"/>
      <c r="C280" s="512"/>
      <c r="D280" s="512"/>
      <c r="E280" s="488"/>
      <c r="F280" s="488"/>
      <c r="G280" s="488"/>
      <c r="H280" s="488"/>
      <c r="I280" s="115" t="s">
        <v>58</v>
      </c>
      <c r="J280" s="319"/>
      <c r="K280" s="95" t="s">
        <v>65</v>
      </c>
      <c r="L280" s="44"/>
      <c r="M280" s="44"/>
      <c r="N280" s="44"/>
      <c r="O280" s="99">
        <v>4.069</v>
      </c>
      <c r="P280" s="99">
        <v>0</v>
      </c>
      <c r="Q280" s="82">
        <v>0</v>
      </c>
      <c r="R280" s="45">
        <f t="shared" si="73"/>
        <v>4.069</v>
      </c>
      <c r="S280" s="321"/>
      <c r="T280" s="18"/>
      <c r="U280" s="18"/>
      <c r="V280" s="18"/>
      <c r="W280" s="18"/>
      <c r="X280" s="18"/>
      <c r="Y280" s="18"/>
      <c r="Z280" s="18"/>
    </row>
    <row r="281" spans="1:26" s="27" customFormat="1" ht="27" customHeight="1">
      <c r="A281" s="490">
        <v>10</v>
      </c>
      <c r="B281" s="487" t="s">
        <v>515</v>
      </c>
      <c r="C281" s="512"/>
      <c r="D281" s="512"/>
      <c r="E281" s="488"/>
      <c r="F281" s="488"/>
      <c r="G281" s="488"/>
      <c r="H281" s="488"/>
      <c r="I281" s="47" t="s">
        <v>13</v>
      </c>
      <c r="J281" s="490">
        <v>454</v>
      </c>
      <c r="K281" s="48"/>
      <c r="L281" s="45"/>
      <c r="M281" s="45"/>
      <c r="N281" s="45"/>
      <c r="O281" s="66">
        <f>O283</f>
        <v>57.802000000000007</v>
      </c>
      <c r="P281" s="66">
        <f>P283</f>
        <v>62.804000000000002</v>
      </c>
      <c r="Q281" s="66">
        <f>Q283</f>
        <v>0</v>
      </c>
      <c r="R281" s="45">
        <f t="shared" si="73"/>
        <v>120.60600000000001</v>
      </c>
      <c r="S281" s="46"/>
      <c r="T281" s="26"/>
      <c r="U281" s="26"/>
      <c r="V281" s="26"/>
      <c r="W281" s="26"/>
      <c r="X281" s="26"/>
      <c r="Y281" s="26"/>
      <c r="Z281" s="26"/>
    </row>
    <row r="282" spans="1:26" s="27" customFormat="1" ht="25.5">
      <c r="A282" s="491"/>
      <c r="B282" s="488"/>
      <c r="C282" s="512"/>
      <c r="D282" s="512"/>
      <c r="E282" s="488"/>
      <c r="F282" s="488"/>
      <c r="G282" s="488"/>
      <c r="H282" s="488"/>
      <c r="I282" s="100" t="s">
        <v>714</v>
      </c>
      <c r="J282" s="491"/>
      <c r="K282" s="58" t="s">
        <v>497</v>
      </c>
      <c r="L282" s="45"/>
      <c r="M282" s="45"/>
      <c r="N282" s="45"/>
      <c r="O282" s="66">
        <f>O283</f>
        <v>57.802000000000007</v>
      </c>
      <c r="P282" s="66">
        <f t="shared" ref="P282:Q282" si="75">P283</f>
        <v>62.804000000000002</v>
      </c>
      <c r="Q282" s="66">
        <f t="shared" si="75"/>
        <v>0</v>
      </c>
      <c r="R282" s="45">
        <f t="shared" si="73"/>
        <v>120.60600000000001</v>
      </c>
      <c r="S282" s="46"/>
      <c r="T282" s="26"/>
      <c r="U282" s="26"/>
      <c r="V282" s="26"/>
      <c r="W282" s="26"/>
      <c r="X282" s="26"/>
      <c r="Y282" s="26"/>
      <c r="Z282" s="26"/>
    </row>
    <row r="283" spans="1:26" s="19" customFormat="1" ht="51">
      <c r="A283" s="491"/>
      <c r="B283" s="488"/>
      <c r="C283" s="512"/>
      <c r="D283" s="512"/>
      <c r="E283" s="488"/>
      <c r="F283" s="488"/>
      <c r="G283" s="488"/>
      <c r="H283" s="488"/>
      <c r="I283" s="100" t="s">
        <v>715</v>
      </c>
      <c r="J283" s="491"/>
      <c r="K283" s="58" t="s">
        <v>10</v>
      </c>
      <c r="L283" s="44"/>
      <c r="M283" s="44"/>
      <c r="N283" s="44"/>
      <c r="O283" s="45">
        <f>O284+O285+O286+O287</f>
        <v>57.802000000000007</v>
      </c>
      <c r="P283" s="45">
        <f t="shared" ref="P283:Q283" si="76">P284+P285+P286+P287</f>
        <v>62.804000000000002</v>
      </c>
      <c r="Q283" s="45">
        <f t="shared" si="76"/>
        <v>0</v>
      </c>
      <c r="R283" s="45">
        <f t="shared" si="73"/>
        <v>120.60600000000001</v>
      </c>
      <c r="S283" s="321"/>
      <c r="T283" s="18"/>
      <c r="U283" s="18"/>
      <c r="V283" s="18"/>
      <c r="W283" s="18"/>
      <c r="X283" s="18"/>
      <c r="Y283" s="18"/>
      <c r="Z283" s="18"/>
    </row>
    <row r="284" spans="1:26" s="19" customFormat="1" ht="25.5">
      <c r="A284" s="491"/>
      <c r="B284" s="488"/>
      <c r="C284" s="512"/>
      <c r="D284" s="512"/>
      <c r="E284" s="488"/>
      <c r="F284" s="488"/>
      <c r="G284" s="488"/>
      <c r="H284" s="488"/>
      <c r="I284" s="97" t="s">
        <v>26</v>
      </c>
      <c r="J284" s="491"/>
      <c r="K284" s="324" t="s">
        <v>11</v>
      </c>
      <c r="L284" s="44"/>
      <c r="M284" s="44"/>
      <c r="N284" s="44"/>
      <c r="O284" s="99">
        <v>1.9790000000000001</v>
      </c>
      <c r="P284" s="99">
        <v>0</v>
      </c>
      <c r="Q284" s="73">
        <v>0</v>
      </c>
      <c r="R284" s="45">
        <f t="shared" si="73"/>
        <v>1.9790000000000001</v>
      </c>
      <c r="S284" s="321"/>
      <c r="T284" s="18"/>
      <c r="U284" s="18"/>
      <c r="V284" s="18"/>
      <c r="W284" s="18"/>
      <c r="X284" s="18"/>
      <c r="Y284" s="18"/>
      <c r="Z284" s="18"/>
    </row>
    <row r="285" spans="1:26" s="19" customFormat="1" ht="15">
      <c r="A285" s="491"/>
      <c r="B285" s="488"/>
      <c r="C285" s="512"/>
      <c r="D285" s="512"/>
      <c r="E285" s="488"/>
      <c r="F285" s="488"/>
      <c r="G285" s="488"/>
      <c r="H285" s="488"/>
      <c r="I285" s="97" t="s">
        <v>16</v>
      </c>
      <c r="J285" s="491"/>
      <c r="K285" s="324" t="s">
        <v>12</v>
      </c>
      <c r="L285" s="44"/>
      <c r="M285" s="44"/>
      <c r="N285" s="44"/>
      <c r="O285" s="99">
        <v>9.7729999999999997</v>
      </c>
      <c r="P285" s="99">
        <v>62.804000000000002</v>
      </c>
      <c r="Q285" s="73">
        <v>0</v>
      </c>
      <c r="R285" s="45">
        <f t="shared" si="73"/>
        <v>72.576999999999998</v>
      </c>
      <c r="S285" s="321"/>
      <c r="T285" s="18"/>
      <c r="U285" s="18"/>
      <c r="V285" s="18"/>
      <c r="W285" s="18"/>
      <c r="X285" s="18"/>
      <c r="Y285" s="18"/>
      <c r="Z285" s="18"/>
    </row>
    <row r="286" spans="1:26" s="19" customFormat="1" ht="38.25">
      <c r="A286" s="491"/>
      <c r="B286" s="488"/>
      <c r="C286" s="512"/>
      <c r="D286" s="512"/>
      <c r="E286" s="488"/>
      <c r="F286" s="488"/>
      <c r="G286" s="488"/>
      <c r="H286" s="488"/>
      <c r="I286" s="59" t="s">
        <v>27</v>
      </c>
      <c r="J286" s="491"/>
      <c r="K286" s="324" t="s">
        <v>28</v>
      </c>
      <c r="L286" s="44"/>
      <c r="M286" s="44"/>
      <c r="N286" s="44"/>
      <c r="O286" s="99">
        <v>43.484000000000002</v>
      </c>
      <c r="P286" s="99">
        <v>0</v>
      </c>
      <c r="Q286" s="73">
        <v>0</v>
      </c>
      <c r="R286" s="45">
        <f t="shared" si="73"/>
        <v>43.484000000000002</v>
      </c>
      <c r="S286" s="321"/>
      <c r="T286" s="18"/>
      <c r="U286" s="18"/>
      <c r="V286" s="18"/>
      <c r="W286" s="18"/>
      <c r="X286" s="18"/>
      <c r="Y286" s="18"/>
      <c r="Z286" s="18"/>
    </row>
    <row r="287" spans="1:26" s="19" customFormat="1" ht="38.25">
      <c r="A287" s="492"/>
      <c r="B287" s="489"/>
      <c r="C287" s="512"/>
      <c r="D287" s="512"/>
      <c r="E287" s="488"/>
      <c r="F287" s="488"/>
      <c r="G287" s="488"/>
      <c r="H287" s="488"/>
      <c r="I287" s="59" t="s">
        <v>716</v>
      </c>
      <c r="J287" s="492"/>
      <c r="K287" s="324" t="s">
        <v>17</v>
      </c>
      <c r="L287" s="44"/>
      <c r="M287" s="44"/>
      <c r="N287" s="44"/>
      <c r="O287" s="99">
        <v>2.5659999999999998</v>
      </c>
      <c r="P287" s="99">
        <v>0</v>
      </c>
      <c r="Q287" s="73">
        <v>0</v>
      </c>
      <c r="R287" s="45">
        <f t="shared" si="73"/>
        <v>2.5659999999999998</v>
      </c>
      <c r="S287" s="321"/>
      <c r="T287" s="18"/>
      <c r="U287" s="18"/>
      <c r="V287" s="18"/>
      <c r="W287" s="18"/>
      <c r="X287" s="18"/>
      <c r="Y287" s="18"/>
      <c r="Z287" s="18"/>
    </row>
    <row r="288" spans="1:26" s="19" customFormat="1" ht="42.75" customHeight="1">
      <c r="A288" s="490">
        <v>11</v>
      </c>
      <c r="B288" s="487" t="s">
        <v>516</v>
      </c>
      <c r="C288" s="512"/>
      <c r="D288" s="512"/>
      <c r="E288" s="488"/>
      <c r="F288" s="488"/>
      <c r="G288" s="488"/>
      <c r="H288" s="488"/>
      <c r="I288" s="47" t="s">
        <v>13</v>
      </c>
      <c r="J288" s="490">
        <v>456</v>
      </c>
      <c r="K288" s="340"/>
      <c r="L288" s="44"/>
      <c r="M288" s="44"/>
      <c r="N288" s="45">
        <f>N289</f>
        <v>35.537000000000006</v>
      </c>
      <c r="O288" s="45">
        <f>O289</f>
        <v>61.03</v>
      </c>
      <c r="P288" s="45">
        <f>P289</f>
        <v>74.783999999999992</v>
      </c>
      <c r="Q288" s="45">
        <f>Q289</f>
        <v>0</v>
      </c>
      <c r="R288" s="45">
        <f t="shared" si="73"/>
        <v>171.351</v>
      </c>
      <c r="S288" s="321"/>
      <c r="T288" s="18"/>
      <c r="U288" s="18"/>
      <c r="V288" s="18"/>
      <c r="W288" s="18"/>
      <c r="X288" s="18"/>
      <c r="Y288" s="18"/>
      <c r="Z288" s="18"/>
    </row>
    <row r="289" spans="1:26" s="19" customFormat="1" ht="25.5">
      <c r="A289" s="491"/>
      <c r="B289" s="488"/>
      <c r="C289" s="512"/>
      <c r="D289" s="512"/>
      <c r="E289" s="488"/>
      <c r="F289" s="488"/>
      <c r="G289" s="488"/>
      <c r="H289" s="488"/>
      <c r="I289" s="43" t="s">
        <v>717</v>
      </c>
      <c r="J289" s="491"/>
      <c r="K289" s="58" t="s">
        <v>718</v>
      </c>
      <c r="L289" s="44"/>
      <c r="M289" s="44"/>
      <c r="N289" s="45">
        <f>N290+N295+N297</f>
        <v>35.537000000000006</v>
      </c>
      <c r="O289" s="82">
        <f>O290+O295+O297</f>
        <v>61.03</v>
      </c>
      <c r="P289" s="82">
        <f>P290+P295+P297</f>
        <v>74.783999999999992</v>
      </c>
      <c r="Q289" s="82">
        <f>Q290+Q295+Q297</f>
        <v>0</v>
      </c>
      <c r="R289" s="45">
        <f t="shared" si="73"/>
        <v>171.351</v>
      </c>
      <c r="S289" s="321"/>
      <c r="T289" s="18"/>
      <c r="U289" s="18"/>
      <c r="V289" s="18"/>
      <c r="W289" s="18"/>
      <c r="X289" s="18"/>
      <c r="Y289" s="18"/>
      <c r="Z289" s="18"/>
    </row>
    <row r="290" spans="1:26" s="28" customFormat="1" ht="76.5">
      <c r="A290" s="491"/>
      <c r="B290" s="488"/>
      <c r="C290" s="512"/>
      <c r="D290" s="512"/>
      <c r="E290" s="488"/>
      <c r="F290" s="488"/>
      <c r="G290" s="488"/>
      <c r="H290" s="488"/>
      <c r="I290" s="43" t="s">
        <v>205</v>
      </c>
      <c r="J290" s="491"/>
      <c r="K290" s="58" t="s">
        <v>10</v>
      </c>
      <c r="L290" s="44"/>
      <c r="M290" s="44"/>
      <c r="N290" s="45">
        <f>N291+N292+N293+N294</f>
        <v>11.536</v>
      </c>
      <c r="O290" s="45">
        <f>O291+O292+O293+O294</f>
        <v>29.02</v>
      </c>
      <c r="P290" s="45">
        <f>P291+P292+P293+P294</f>
        <v>40.006</v>
      </c>
      <c r="Q290" s="45">
        <f>Q291+Q292+Q293+Q294</f>
        <v>0</v>
      </c>
      <c r="R290" s="45">
        <f t="shared" si="73"/>
        <v>80.561999999999998</v>
      </c>
      <c r="S290" s="321"/>
      <c r="T290" s="18"/>
      <c r="U290" s="18"/>
      <c r="V290" s="18"/>
      <c r="W290" s="18"/>
      <c r="X290" s="18"/>
      <c r="Y290" s="18"/>
      <c r="Z290" s="18"/>
    </row>
    <row r="291" spans="1:26" s="28" customFormat="1" ht="25.5">
      <c r="A291" s="491"/>
      <c r="B291" s="488"/>
      <c r="C291" s="512"/>
      <c r="D291" s="512"/>
      <c r="E291" s="488"/>
      <c r="F291" s="488"/>
      <c r="G291" s="488"/>
      <c r="H291" s="488"/>
      <c r="I291" s="115" t="s">
        <v>26</v>
      </c>
      <c r="J291" s="491"/>
      <c r="K291" s="324" t="s">
        <v>11</v>
      </c>
      <c r="L291" s="44"/>
      <c r="M291" s="44"/>
      <c r="N291" s="98">
        <v>0</v>
      </c>
      <c r="O291" s="99">
        <v>0.7</v>
      </c>
      <c r="P291" s="99">
        <v>0</v>
      </c>
      <c r="Q291" s="73">
        <v>0</v>
      </c>
      <c r="R291" s="45">
        <f t="shared" si="73"/>
        <v>0.7</v>
      </c>
      <c r="S291" s="321"/>
      <c r="T291" s="18"/>
      <c r="U291" s="18"/>
      <c r="V291" s="18"/>
      <c r="W291" s="18"/>
      <c r="X291" s="18"/>
      <c r="Y291" s="18"/>
      <c r="Z291" s="18"/>
    </row>
    <row r="292" spans="1:26" s="28" customFormat="1" ht="25.5">
      <c r="A292" s="491"/>
      <c r="B292" s="488"/>
      <c r="C292" s="512"/>
      <c r="D292" s="512"/>
      <c r="E292" s="488"/>
      <c r="F292" s="488"/>
      <c r="G292" s="488"/>
      <c r="H292" s="488"/>
      <c r="I292" s="115" t="s">
        <v>16</v>
      </c>
      <c r="J292" s="491"/>
      <c r="K292" s="324" t="s">
        <v>12</v>
      </c>
      <c r="L292" s="44"/>
      <c r="M292" s="44"/>
      <c r="N292" s="98">
        <v>6.7759999999999998</v>
      </c>
      <c r="O292" s="99">
        <v>4.7699999999999996</v>
      </c>
      <c r="P292" s="99">
        <v>40.006</v>
      </c>
      <c r="Q292" s="73">
        <v>0</v>
      </c>
      <c r="R292" s="45">
        <f t="shared" si="73"/>
        <v>51.552</v>
      </c>
      <c r="S292" s="321"/>
      <c r="T292" s="18"/>
      <c r="U292" s="18"/>
      <c r="V292" s="18"/>
      <c r="W292" s="18"/>
      <c r="X292" s="18"/>
      <c r="Y292" s="18"/>
      <c r="Z292" s="18"/>
    </row>
    <row r="293" spans="1:26" s="28" customFormat="1" ht="51">
      <c r="A293" s="491"/>
      <c r="B293" s="488"/>
      <c r="C293" s="512"/>
      <c r="D293" s="512"/>
      <c r="E293" s="488"/>
      <c r="F293" s="488"/>
      <c r="G293" s="488"/>
      <c r="H293" s="488"/>
      <c r="I293" s="115" t="s">
        <v>85</v>
      </c>
      <c r="J293" s="491"/>
      <c r="K293" s="324" t="s">
        <v>87</v>
      </c>
      <c r="L293" s="44"/>
      <c r="M293" s="44"/>
      <c r="N293" s="98">
        <v>4.76</v>
      </c>
      <c r="O293" s="99">
        <v>22.625</v>
      </c>
      <c r="P293" s="99">
        <v>0</v>
      </c>
      <c r="Q293" s="73">
        <v>0</v>
      </c>
      <c r="R293" s="45">
        <f t="shared" si="73"/>
        <v>27.384999999999998</v>
      </c>
      <c r="S293" s="321"/>
      <c r="T293" s="18"/>
      <c r="U293" s="18"/>
      <c r="V293" s="18"/>
      <c r="W293" s="18"/>
      <c r="X293" s="18"/>
      <c r="Y293" s="18"/>
      <c r="Z293" s="18"/>
    </row>
    <row r="294" spans="1:26" s="28" customFormat="1" ht="38.25">
      <c r="A294" s="491"/>
      <c r="B294" s="488"/>
      <c r="C294" s="512"/>
      <c r="D294" s="512"/>
      <c r="E294" s="488"/>
      <c r="F294" s="488"/>
      <c r="G294" s="488"/>
      <c r="H294" s="488"/>
      <c r="I294" s="115" t="s">
        <v>181</v>
      </c>
      <c r="J294" s="491"/>
      <c r="K294" s="324" t="s">
        <v>17</v>
      </c>
      <c r="L294" s="44"/>
      <c r="M294" s="44"/>
      <c r="N294" s="98">
        <v>0</v>
      </c>
      <c r="O294" s="99">
        <v>0.92500000000000004</v>
      </c>
      <c r="P294" s="99">
        <v>0</v>
      </c>
      <c r="Q294" s="73">
        <v>0</v>
      </c>
      <c r="R294" s="45">
        <f t="shared" si="73"/>
        <v>0.92500000000000004</v>
      </c>
      <c r="S294" s="321"/>
      <c r="T294" s="18"/>
      <c r="U294" s="18"/>
      <c r="V294" s="18"/>
      <c r="W294" s="18"/>
      <c r="X294" s="18"/>
      <c r="Y294" s="18"/>
      <c r="Z294" s="18"/>
    </row>
    <row r="295" spans="1:26" s="28" customFormat="1" ht="38.25">
      <c r="A295" s="491"/>
      <c r="B295" s="488"/>
      <c r="C295" s="512"/>
      <c r="D295" s="512"/>
      <c r="E295" s="488"/>
      <c r="F295" s="488"/>
      <c r="G295" s="488"/>
      <c r="H295" s="488"/>
      <c r="I295" s="100" t="s">
        <v>206</v>
      </c>
      <c r="J295" s="491"/>
      <c r="K295" s="58" t="s">
        <v>42</v>
      </c>
      <c r="L295" s="44"/>
      <c r="M295" s="44"/>
      <c r="N295" s="45">
        <f>N296</f>
        <v>17.908000000000001</v>
      </c>
      <c r="O295" s="82">
        <f>O296</f>
        <v>25.486999999999998</v>
      </c>
      <c r="P295" s="82">
        <f>P296</f>
        <v>34.777999999999999</v>
      </c>
      <c r="Q295" s="73">
        <v>0</v>
      </c>
      <c r="R295" s="45">
        <f t="shared" si="73"/>
        <v>78.173000000000002</v>
      </c>
      <c r="S295" s="321"/>
      <c r="T295" s="18"/>
      <c r="U295" s="18"/>
      <c r="V295" s="18"/>
      <c r="W295" s="18"/>
      <c r="X295" s="18"/>
      <c r="Y295" s="18"/>
      <c r="Z295" s="18"/>
    </row>
    <row r="296" spans="1:26" s="28" customFormat="1" ht="25.5">
      <c r="A296" s="491"/>
      <c r="B296" s="488"/>
      <c r="C296" s="512"/>
      <c r="D296" s="512"/>
      <c r="E296" s="488"/>
      <c r="F296" s="488"/>
      <c r="G296" s="488"/>
      <c r="H296" s="488"/>
      <c r="I296" s="115" t="s">
        <v>16</v>
      </c>
      <c r="J296" s="491"/>
      <c r="K296" s="324" t="s">
        <v>12</v>
      </c>
      <c r="L296" s="44"/>
      <c r="M296" s="44"/>
      <c r="N296" s="98">
        <v>17.908000000000001</v>
      </c>
      <c r="O296" s="99">
        <v>25.486999999999998</v>
      </c>
      <c r="P296" s="99">
        <v>34.777999999999999</v>
      </c>
      <c r="Q296" s="73">
        <v>0</v>
      </c>
      <c r="R296" s="45">
        <f t="shared" si="73"/>
        <v>78.173000000000002</v>
      </c>
      <c r="S296" s="321"/>
      <c r="T296" s="18"/>
      <c r="U296" s="18"/>
      <c r="V296" s="18"/>
      <c r="W296" s="18"/>
      <c r="X296" s="18"/>
      <c r="Y296" s="18"/>
      <c r="Z296" s="18"/>
    </row>
    <row r="297" spans="1:26" s="28" customFormat="1" ht="25.5">
      <c r="A297" s="491"/>
      <c r="B297" s="488"/>
      <c r="C297" s="512"/>
      <c r="D297" s="512"/>
      <c r="E297" s="488"/>
      <c r="F297" s="488"/>
      <c r="G297" s="488"/>
      <c r="H297" s="488"/>
      <c r="I297" s="100" t="s">
        <v>207</v>
      </c>
      <c r="J297" s="492"/>
      <c r="K297" s="58" t="s">
        <v>30</v>
      </c>
      <c r="L297" s="44"/>
      <c r="M297" s="44"/>
      <c r="N297" s="45">
        <f>N298</f>
        <v>6.093</v>
      </c>
      <c r="O297" s="45">
        <f>O298</f>
        <v>6.5229999999999997</v>
      </c>
      <c r="P297" s="82">
        <v>0</v>
      </c>
      <c r="Q297" s="73">
        <v>0</v>
      </c>
      <c r="R297" s="45">
        <f t="shared" si="73"/>
        <v>12.616</v>
      </c>
      <c r="S297" s="321"/>
      <c r="T297" s="18"/>
      <c r="U297" s="18"/>
      <c r="V297" s="18"/>
      <c r="W297" s="18"/>
      <c r="X297" s="18"/>
      <c r="Y297" s="18"/>
      <c r="Z297" s="18"/>
    </row>
    <row r="298" spans="1:26" s="28" customFormat="1" ht="25.5">
      <c r="A298" s="492"/>
      <c r="B298" s="489"/>
      <c r="C298" s="512"/>
      <c r="D298" s="512"/>
      <c r="E298" s="488"/>
      <c r="F298" s="488"/>
      <c r="G298" s="488"/>
      <c r="H298" s="488"/>
      <c r="I298" s="115" t="s">
        <v>16</v>
      </c>
      <c r="J298" s="319"/>
      <c r="K298" s="324" t="s">
        <v>12</v>
      </c>
      <c r="L298" s="44"/>
      <c r="M298" s="44"/>
      <c r="N298" s="98">
        <v>6.093</v>
      </c>
      <c r="O298" s="99">
        <v>6.5229999999999997</v>
      </c>
      <c r="P298" s="99">
        <v>0</v>
      </c>
      <c r="Q298" s="73">
        <v>0</v>
      </c>
      <c r="R298" s="45">
        <f t="shared" si="73"/>
        <v>12.616</v>
      </c>
      <c r="S298" s="321"/>
      <c r="T298" s="18"/>
      <c r="U298" s="18"/>
      <c r="V298" s="18"/>
      <c r="W298" s="18"/>
      <c r="X298" s="18"/>
      <c r="Y298" s="18"/>
      <c r="Z298" s="18"/>
    </row>
    <row r="299" spans="1:26" s="28" customFormat="1" ht="36" customHeight="1">
      <c r="A299" s="490">
        <v>12</v>
      </c>
      <c r="B299" s="487" t="s">
        <v>517</v>
      </c>
      <c r="C299" s="512"/>
      <c r="D299" s="512"/>
      <c r="E299" s="488"/>
      <c r="F299" s="488"/>
      <c r="G299" s="488"/>
      <c r="H299" s="488"/>
      <c r="I299" s="47" t="s">
        <v>13</v>
      </c>
      <c r="J299" s="490">
        <v>456</v>
      </c>
      <c r="K299" s="340"/>
      <c r="L299" s="44"/>
      <c r="M299" s="44"/>
      <c r="N299" s="45">
        <f>+N300</f>
        <v>7.1049999999999995</v>
      </c>
      <c r="O299" s="45">
        <f>+O300</f>
        <v>32.502000000000002</v>
      </c>
      <c r="P299" s="45">
        <f>P300</f>
        <v>43.695999999999998</v>
      </c>
      <c r="Q299" s="45">
        <f>Q300</f>
        <v>0</v>
      </c>
      <c r="R299" s="45">
        <f t="shared" si="73"/>
        <v>83.302999999999997</v>
      </c>
      <c r="S299" s="321"/>
      <c r="T299" s="18"/>
      <c r="U299" s="18"/>
      <c r="V299" s="18"/>
      <c r="W299" s="18"/>
      <c r="X299" s="18"/>
      <c r="Y299" s="18"/>
      <c r="Z299" s="18"/>
    </row>
    <row r="300" spans="1:26" s="28" customFormat="1" ht="25.5">
      <c r="A300" s="491"/>
      <c r="B300" s="488"/>
      <c r="C300" s="512"/>
      <c r="D300" s="512"/>
      <c r="E300" s="488"/>
      <c r="F300" s="488"/>
      <c r="G300" s="488"/>
      <c r="H300" s="488"/>
      <c r="I300" s="43" t="s">
        <v>717</v>
      </c>
      <c r="J300" s="491"/>
      <c r="K300" s="58" t="s">
        <v>718</v>
      </c>
      <c r="L300" s="44"/>
      <c r="M300" s="44"/>
      <c r="N300" s="82">
        <f>N301</f>
        <v>7.1049999999999995</v>
      </c>
      <c r="O300" s="82">
        <f>O301</f>
        <v>32.502000000000002</v>
      </c>
      <c r="P300" s="82">
        <f>P301</f>
        <v>43.695999999999998</v>
      </c>
      <c r="Q300" s="82">
        <f>Q301</f>
        <v>0</v>
      </c>
      <c r="R300" s="45">
        <f t="shared" si="73"/>
        <v>83.302999999999997</v>
      </c>
      <c r="S300" s="321"/>
      <c r="T300" s="18"/>
      <c r="U300" s="18"/>
      <c r="V300" s="18"/>
      <c r="W300" s="18"/>
      <c r="X300" s="18"/>
      <c r="Y300" s="18"/>
      <c r="Z300" s="18"/>
    </row>
    <row r="301" spans="1:26" s="28" customFormat="1" ht="25.5">
      <c r="A301" s="491"/>
      <c r="B301" s="488"/>
      <c r="C301" s="512"/>
      <c r="D301" s="512"/>
      <c r="E301" s="488"/>
      <c r="F301" s="488"/>
      <c r="G301" s="488"/>
      <c r="H301" s="488"/>
      <c r="I301" s="100" t="s">
        <v>207</v>
      </c>
      <c r="J301" s="491"/>
      <c r="K301" s="58" t="s">
        <v>30</v>
      </c>
      <c r="L301" s="44"/>
      <c r="M301" s="44"/>
      <c r="N301" s="82">
        <f>N302+N303+N304+N305</f>
        <v>7.1049999999999995</v>
      </c>
      <c r="O301" s="82">
        <f>O302+O303+O304+O305</f>
        <v>32.502000000000002</v>
      </c>
      <c r="P301" s="82">
        <f>P302+P303+P304+P305</f>
        <v>43.695999999999998</v>
      </c>
      <c r="Q301" s="82">
        <f>Q302+Q303+Q304+Q305</f>
        <v>0</v>
      </c>
      <c r="R301" s="45">
        <f t="shared" si="73"/>
        <v>83.302999999999997</v>
      </c>
      <c r="S301" s="321"/>
      <c r="T301" s="18"/>
      <c r="U301" s="18"/>
      <c r="V301" s="18"/>
      <c r="W301" s="18"/>
      <c r="X301" s="18"/>
      <c r="Y301" s="18"/>
      <c r="Z301" s="18"/>
    </row>
    <row r="302" spans="1:26" s="28" customFormat="1" ht="25.5">
      <c r="A302" s="491"/>
      <c r="B302" s="488"/>
      <c r="C302" s="512"/>
      <c r="D302" s="512"/>
      <c r="E302" s="488"/>
      <c r="F302" s="488"/>
      <c r="G302" s="488"/>
      <c r="H302" s="488"/>
      <c r="I302" s="115" t="s">
        <v>26</v>
      </c>
      <c r="J302" s="491"/>
      <c r="K302" s="324" t="s">
        <v>11</v>
      </c>
      <c r="L302" s="44"/>
      <c r="M302" s="44"/>
      <c r="N302" s="98">
        <v>0</v>
      </c>
      <c r="O302" s="99">
        <v>1.593</v>
      </c>
      <c r="P302" s="99">
        <v>0</v>
      </c>
      <c r="Q302" s="73">
        <v>0</v>
      </c>
      <c r="R302" s="45">
        <f t="shared" si="73"/>
        <v>1.593</v>
      </c>
      <c r="S302" s="321"/>
      <c r="T302" s="18"/>
      <c r="U302" s="18"/>
      <c r="V302" s="18"/>
      <c r="W302" s="18"/>
      <c r="X302" s="18"/>
      <c r="Y302" s="18"/>
      <c r="Z302" s="18"/>
    </row>
    <row r="303" spans="1:26" s="28" customFormat="1" ht="25.5">
      <c r="A303" s="491"/>
      <c r="B303" s="488"/>
      <c r="C303" s="512"/>
      <c r="D303" s="512"/>
      <c r="E303" s="488"/>
      <c r="F303" s="488"/>
      <c r="G303" s="488"/>
      <c r="H303" s="488"/>
      <c r="I303" s="115" t="s">
        <v>16</v>
      </c>
      <c r="J303" s="491"/>
      <c r="K303" s="324" t="s">
        <v>12</v>
      </c>
      <c r="L303" s="44"/>
      <c r="M303" s="44"/>
      <c r="N303" s="98">
        <v>1.335</v>
      </c>
      <c r="O303" s="99">
        <v>6.6719999999999997</v>
      </c>
      <c r="P303" s="99">
        <v>43.695999999999998</v>
      </c>
      <c r="Q303" s="73">
        <v>0</v>
      </c>
      <c r="R303" s="45">
        <f t="shared" si="73"/>
        <v>51.702999999999996</v>
      </c>
      <c r="S303" s="321"/>
      <c r="T303" s="18"/>
      <c r="U303" s="18"/>
      <c r="V303" s="18"/>
      <c r="W303" s="18"/>
      <c r="X303" s="18"/>
      <c r="Y303" s="18"/>
      <c r="Z303" s="18"/>
    </row>
    <row r="304" spans="1:26" s="28" customFormat="1" ht="51">
      <c r="A304" s="491"/>
      <c r="B304" s="488"/>
      <c r="C304" s="512"/>
      <c r="D304" s="512"/>
      <c r="E304" s="488"/>
      <c r="F304" s="488"/>
      <c r="G304" s="488"/>
      <c r="H304" s="488"/>
      <c r="I304" s="115" t="s">
        <v>85</v>
      </c>
      <c r="J304" s="492"/>
      <c r="K304" s="324" t="s">
        <v>87</v>
      </c>
      <c r="L304" s="44"/>
      <c r="M304" s="44"/>
      <c r="N304" s="98">
        <v>5.77</v>
      </c>
      <c r="O304" s="99">
        <v>21.867000000000001</v>
      </c>
      <c r="P304" s="99">
        <v>0</v>
      </c>
      <c r="Q304" s="73">
        <v>0</v>
      </c>
      <c r="R304" s="45">
        <f t="shared" si="73"/>
        <v>27.637</v>
      </c>
      <c r="S304" s="321"/>
      <c r="T304" s="18"/>
      <c r="U304" s="18"/>
      <c r="V304" s="18"/>
      <c r="W304" s="18"/>
      <c r="X304" s="18"/>
      <c r="Y304" s="18"/>
      <c r="Z304" s="18"/>
    </row>
    <row r="305" spans="1:26" s="28" customFormat="1" ht="38.25">
      <c r="A305" s="492"/>
      <c r="B305" s="489"/>
      <c r="C305" s="512"/>
      <c r="D305" s="512"/>
      <c r="E305" s="488"/>
      <c r="F305" s="488"/>
      <c r="G305" s="488"/>
      <c r="H305" s="488"/>
      <c r="I305" s="115" t="s">
        <v>181</v>
      </c>
      <c r="J305" s="319"/>
      <c r="K305" s="324" t="s">
        <v>17</v>
      </c>
      <c r="L305" s="44"/>
      <c r="M305" s="44"/>
      <c r="N305" s="99">
        <v>0</v>
      </c>
      <c r="O305" s="99">
        <v>2.37</v>
      </c>
      <c r="P305" s="99">
        <v>0</v>
      </c>
      <c r="Q305" s="73">
        <v>0</v>
      </c>
      <c r="R305" s="45">
        <f t="shared" si="73"/>
        <v>2.37</v>
      </c>
      <c r="S305" s="321"/>
      <c r="T305" s="18"/>
      <c r="U305" s="18"/>
      <c r="V305" s="18"/>
      <c r="W305" s="18"/>
      <c r="X305" s="18"/>
      <c r="Y305" s="18"/>
      <c r="Z305" s="18"/>
    </row>
    <row r="306" spans="1:26" s="28" customFormat="1" ht="40.5" customHeight="1">
      <c r="A306" s="490">
        <v>13</v>
      </c>
      <c r="B306" s="487" t="s">
        <v>518</v>
      </c>
      <c r="C306" s="512"/>
      <c r="D306" s="512"/>
      <c r="E306" s="488"/>
      <c r="F306" s="488"/>
      <c r="G306" s="488"/>
      <c r="H306" s="488"/>
      <c r="I306" s="47" t="s">
        <v>13</v>
      </c>
      <c r="J306" s="490">
        <v>457</v>
      </c>
      <c r="K306" s="340"/>
      <c r="L306" s="44"/>
      <c r="M306" s="44"/>
      <c r="N306" s="45">
        <f>N307</f>
        <v>15.215</v>
      </c>
      <c r="O306" s="45">
        <f>O307</f>
        <v>0</v>
      </c>
      <c r="P306" s="45">
        <f t="shared" ref="P306:Q306" si="77">P307</f>
        <v>329.91200000000003</v>
      </c>
      <c r="Q306" s="45">
        <f t="shared" si="77"/>
        <v>0</v>
      </c>
      <c r="R306" s="45">
        <f t="shared" si="73"/>
        <v>345.12700000000001</v>
      </c>
      <c r="S306" s="321"/>
      <c r="T306" s="18"/>
      <c r="U306" s="18"/>
      <c r="V306" s="18"/>
      <c r="W306" s="18"/>
      <c r="X306" s="18"/>
      <c r="Y306" s="18"/>
      <c r="Z306" s="18"/>
    </row>
    <row r="307" spans="1:26" s="28" customFormat="1" ht="38.25">
      <c r="A307" s="491"/>
      <c r="B307" s="488"/>
      <c r="C307" s="512"/>
      <c r="D307" s="512"/>
      <c r="E307" s="488"/>
      <c r="F307" s="488"/>
      <c r="G307" s="488"/>
      <c r="H307" s="488"/>
      <c r="I307" s="47" t="s">
        <v>719</v>
      </c>
      <c r="J307" s="491"/>
      <c r="K307" s="90">
        <v>457</v>
      </c>
      <c r="L307" s="44"/>
      <c r="M307" s="44"/>
      <c r="N307" s="45">
        <f>N308+N313+N318+N320+N322+N324</f>
        <v>15.215</v>
      </c>
      <c r="O307" s="45">
        <f>O308+O313+O318+O320+O322+O324</f>
        <v>0</v>
      </c>
      <c r="P307" s="45">
        <f t="shared" ref="P307:Q307" si="78">P308+P313+P318+P320+P322+P324</f>
        <v>329.91200000000003</v>
      </c>
      <c r="Q307" s="45">
        <f t="shared" si="78"/>
        <v>0</v>
      </c>
      <c r="R307" s="45">
        <f t="shared" si="73"/>
        <v>345.12700000000001</v>
      </c>
      <c r="S307" s="321"/>
      <c r="T307" s="18"/>
      <c r="U307" s="18"/>
      <c r="V307" s="18"/>
      <c r="W307" s="18"/>
      <c r="X307" s="18"/>
      <c r="Y307" s="18"/>
      <c r="Z307" s="18"/>
    </row>
    <row r="308" spans="1:26" s="28" customFormat="1" ht="63.75">
      <c r="A308" s="491"/>
      <c r="B308" s="488"/>
      <c r="C308" s="512"/>
      <c r="D308" s="512"/>
      <c r="E308" s="488"/>
      <c r="F308" s="488"/>
      <c r="G308" s="488"/>
      <c r="H308" s="488"/>
      <c r="I308" s="43" t="s">
        <v>208</v>
      </c>
      <c r="J308" s="491"/>
      <c r="K308" s="90" t="s">
        <v>10</v>
      </c>
      <c r="L308" s="44"/>
      <c r="M308" s="44"/>
      <c r="N308" s="45">
        <f>N309+N310+N311+N312</f>
        <v>6.2549999999999999</v>
      </c>
      <c r="O308" s="45">
        <f>O309+O310+O311+O312</f>
        <v>0</v>
      </c>
      <c r="P308" s="45">
        <f t="shared" ref="P308:Q308" si="79">P309+P310+P311+P312</f>
        <v>76.718999999999994</v>
      </c>
      <c r="Q308" s="45">
        <f t="shared" si="79"/>
        <v>0</v>
      </c>
      <c r="R308" s="45">
        <f t="shared" si="73"/>
        <v>82.97399999999999</v>
      </c>
      <c r="S308" s="321"/>
      <c r="T308" s="18"/>
      <c r="U308" s="18"/>
      <c r="V308" s="18"/>
      <c r="W308" s="18"/>
      <c r="X308" s="18"/>
      <c r="Y308" s="18"/>
      <c r="Z308" s="18"/>
    </row>
    <row r="309" spans="1:26" s="28" customFormat="1" ht="25.5">
      <c r="A309" s="491"/>
      <c r="B309" s="488"/>
      <c r="C309" s="512"/>
      <c r="D309" s="512"/>
      <c r="E309" s="488"/>
      <c r="F309" s="488"/>
      <c r="G309" s="488"/>
      <c r="H309" s="488"/>
      <c r="I309" s="59" t="s">
        <v>26</v>
      </c>
      <c r="J309" s="491"/>
      <c r="K309" s="335" t="s">
        <v>11</v>
      </c>
      <c r="L309" s="44"/>
      <c r="M309" s="44"/>
      <c r="N309" s="98">
        <v>0</v>
      </c>
      <c r="O309" s="99">
        <v>0</v>
      </c>
      <c r="P309" s="99">
        <v>0</v>
      </c>
      <c r="Q309" s="73">
        <v>0</v>
      </c>
      <c r="R309" s="45">
        <f t="shared" si="73"/>
        <v>0</v>
      </c>
      <c r="S309" s="321"/>
      <c r="T309" s="18"/>
      <c r="U309" s="18"/>
      <c r="V309" s="18"/>
      <c r="W309" s="18"/>
      <c r="X309" s="18"/>
      <c r="Y309" s="18"/>
      <c r="Z309" s="18"/>
    </row>
    <row r="310" spans="1:26" s="28" customFormat="1" ht="15">
      <c r="A310" s="491"/>
      <c r="B310" s="488"/>
      <c r="C310" s="512"/>
      <c r="D310" s="512"/>
      <c r="E310" s="488"/>
      <c r="F310" s="488"/>
      <c r="G310" s="488"/>
      <c r="H310" s="488"/>
      <c r="I310" s="59" t="s">
        <v>16</v>
      </c>
      <c r="J310" s="491"/>
      <c r="K310" s="335" t="s">
        <v>12</v>
      </c>
      <c r="L310" s="44"/>
      <c r="M310" s="44"/>
      <c r="N310" s="98">
        <v>3.8149999999999999</v>
      </c>
      <c r="O310" s="99">
        <v>0</v>
      </c>
      <c r="P310" s="99">
        <v>76.718999999999994</v>
      </c>
      <c r="Q310" s="73">
        <v>0</v>
      </c>
      <c r="R310" s="45">
        <f t="shared" si="73"/>
        <v>80.533999999999992</v>
      </c>
      <c r="S310" s="321"/>
      <c r="T310" s="18"/>
      <c r="U310" s="18"/>
      <c r="V310" s="18"/>
      <c r="W310" s="18"/>
      <c r="X310" s="18"/>
      <c r="Y310" s="18"/>
      <c r="Z310" s="18"/>
    </row>
    <row r="311" spans="1:26" s="28" customFormat="1" ht="51">
      <c r="A311" s="491"/>
      <c r="B311" s="488"/>
      <c r="C311" s="512"/>
      <c r="D311" s="512"/>
      <c r="E311" s="488"/>
      <c r="F311" s="488"/>
      <c r="G311" s="488"/>
      <c r="H311" s="488"/>
      <c r="I311" s="59" t="s">
        <v>85</v>
      </c>
      <c r="J311" s="491"/>
      <c r="K311" s="335" t="s">
        <v>87</v>
      </c>
      <c r="L311" s="44"/>
      <c r="M311" s="44"/>
      <c r="N311" s="98">
        <v>2.44</v>
      </c>
      <c r="O311" s="99">
        <v>0</v>
      </c>
      <c r="P311" s="99">
        <v>0</v>
      </c>
      <c r="Q311" s="73">
        <v>0</v>
      </c>
      <c r="R311" s="45">
        <f t="shared" si="73"/>
        <v>2.44</v>
      </c>
      <c r="S311" s="321"/>
      <c r="T311" s="18"/>
      <c r="U311" s="18"/>
      <c r="V311" s="18"/>
      <c r="W311" s="18"/>
      <c r="X311" s="18"/>
      <c r="Y311" s="18"/>
      <c r="Z311" s="18"/>
    </row>
    <row r="312" spans="1:26" s="28" customFormat="1" ht="38.25">
      <c r="A312" s="491"/>
      <c r="B312" s="488"/>
      <c r="C312" s="512"/>
      <c r="D312" s="512"/>
      <c r="E312" s="488"/>
      <c r="F312" s="488"/>
      <c r="G312" s="488"/>
      <c r="H312" s="488"/>
      <c r="I312" s="59" t="s">
        <v>181</v>
      </c>
      <c r="J312" s="491"/>
      <c r="K312" s="335" t="s">
        <v>17</v>
      </c>
      <c r="L312" s="44"/>
      <c r="M312" s="44"/>
      <c r="N312" s="98">
        <v>0</v>
      </c>
      <c r="O312" s="99">
        <v>0</v>
      </c>
      <c r="P312" s="99">
        <v>0</v>
      </c>
      <c r="Q312" s="73">
        <v>0</v>
      </c>
      <c r="R312" s="45">
        <f t="shared" si="73"/>
        <v>0</v>
      </c>
      <c r="S312" s="321"/>
      <c r="T312" s="18"/>
      <c r="U312" s="18"/>
      <c r="V312" s="18"/>
      <c r="W312" s="18"/>
      <c r="X312" s="18"/>
      <c r="Y312" s="18"/>
      <c r="Z312" s="18"/>
    </row>
    <row r="313" spans="1:26" s="28" customFormat="1" ht="15">
      <c r="A313" s="491"/>
      <c r="B313" s="488"/>
      <c r="C313" s="512"/>
      <c r="D313" s="512"/>
      <c r="E313" s="488"/>
      <c r="F313" s="488"/>
      <c r="G313" s="488"/>
      <c r="H313" s="488"/>
      <c r="I313" s="43" t="s">
        <v>90</v>
      </c>
      <c r="J313" s="491"/>
      <c r="K313" s="90" t="s">
        <v>30</v>
      </c>
      <c r="L313" s="44"/>
      <c r="M313" s="44"/>
      <c r="N313" s="45">
        <f>N314+N315+N316+N317</f>
        <v>0</v>
      </c>
      <c r="O313" s="99">
        <v>0</v>
      </c>
      <c r="P313" s="45">
        <f t="shared" ref="P313" si="80">P314+P315+P316+P317</f>
        <v>167.815</v>
      </c>
      <c r="Q313" s="73">
        <v>0</v>
      </c>
      <c r="R313" s="45">
        <f t="shared" si="73"/>
        <v>167.815</v>
      </c>
      <c r="S313" s="321"/>
      <c r="T313" s="18"/>
      <c r="U313" s="18"/>
      <c r="V313" s="18"/>
      <c r="W313" s="18"/>
      <c r="X313" s="18"/>
      <c r="Y313" s="18"/>
      <c r="Z313" s="18"/>
    </row>
    <row r="314" spans="1:26" s="28" customFormat="1" ht="25.5">
      <c r="A314" s="491"/>
      <c r="B314" s="488"/>
      <c r="C314" s="512"/>
      <c r="D314" s="512"/>
      <c r="E314" s="488"/>
      <c r="F314" s="488"/>
      <c r="G314" s="488"/>
      <c r="H314" s="488"/>
      <c r="I314" s="59" t="s">
        <v>26</v>
      </c>
      <c r="J314" s="491"/>
      <c r="K314" s="335" t="s">
        <v>11</v>
      </c>
      <c r="L314" s="44"/>
      <c r="M314" s="44"/>
      <c r="N314" s="98">
        <v>0</v>
      </c>
      <c r="O314" s="99">
        <v>0</v>
      </c>
      <c r="P314" s="99"/>
      <c r="Q314" s="73">
        <v>0</v>
      </c>
      <c r="R314" s="45">
        <f t="shared" si="73"/>
        <v>0</v>
      </c>
      <c r="S314" s="321"/>
      <c r="T314" s="18"/>
      <c r="U314" s="18"/>
      <c r="V314" s="18"/>
      <c r="W314" s="18"/>
      <c r="X314" s="18"/>
      <c r="Y314" s="18"/>
      <c r="Z314" s="18"/>
    </row>
    <row r="315" spans="1:26" s="28" customFormat="1" ht="15">
      <c r="A315" s="491"/>
      <c r="B315" s="488"/>
      <c r="C315" s="512"/>
      <c r="D315" s="512"/>
      <c r="E315" s="488"/>
      <c r="F315" s="488"/>
      <c r="G315" s="488"/>
      <c r="H315" s="488"/>
      <c r="I315" s="59" t="s">
        <v>16</v>
      </c>
      <c r="J315" s="491"/>
      <c r="K315" s="335" t="s">
        <v>12</v>
      </c>
      <c r="L315" s="44"/>
      <c r="M315" s="44"/>
      <c r="N315" s="98">
        <v>0</v>
      </c>
      <c r="O315" s="99">
        <v>0</v>
      </c>
      <c r="P315" s="99">
        <v>167.815</v>
      </c>
      <c r="Q315" s="73">
        <v>0</v>
      </c>
      <c r="R315" s="45">
        <f t="shared" si="73"/>
        <v>167.815</v>
      </c>
      <c r="S315" s="321"/>
      <c r="T315" s="18"/>
      <c r="U315" s="18"/>
      <c r="V315" s="18"/>
      <c r="W315" s="18"/>
      <c r="X315" s="18"/>
      <c r="Y315" s="18"/>
      <c r="Z315" s="18"/>
    </row>
    <row r="316" spans="1:26" s="28" customFormat="1" ht="51">
      <c r="A316" s="491"/>
      <c r="B316" s="488"/>
      <c r="C316" s="512"/>
      <c r="D316" s="512"/>
      <c r="E316" s="488"/>
      <c r="F316" s="488"/>
      <c r="G316" s="488"/>
      <c r="H316" s="488"/>
      <c r="I316" s="59" t="s">
        <v>85</v>
      </c>
      <c r="J316" s="491"/>
      <c r="K316" s="335" t="s">
        <v>87</v>
      </c>
      <c r="L316" s="44"/>
      <c r="M316" s="44"/>
      <c r="N316" s="98">
        <v>0</v>
      </c>
      <c r="O316" s="99">
        <v>0</v>
      </c>
      <c r="P316" s="99">
        <v>0</v>
      </c>
      <c r="Q316" s="73">
        <v>0</v>
      </c>
      <c r="R316" s="45">
        <f t="shared" si="73"/>
        <v>0</v>
      </c>
      <c r="S316" s="321"/>
      <c r="T316" s="18"/>
      <c r="U316" s="18"/>
      <c r="V316" s="18"/>
      <c r="W316" s="18"/>
      <c r="X316" s="18"/>
      <c r="Y316" s="18"/>
      <c r="Z316" s="18"/>
    </row>
    <row r="317" spans="1:26" s="28" customFormat="1" ht="38.25">
      <c r="A317" s="491"/>
      <c r="B317" s="488"/>
      <c r="C317" s="512"/>
      <c r="D317" s="512"/>
      <c r="E317" s="488"/>
      <c r="F317" s="488"/>
      <c r="G317" s="488"/>
      <c r="H317" s="488"/>
      <c r="I317" s="59" t="s">
        <v>181</v>
      </c>
      <c r="J317" s="491"/>
      <c r="K317" s="335" t="s">
        <v>17</v>
      </c>
      <c r="L317" s="44"/>
      <c r="M317" s="44"/>
      <c r="N317" s="98">
        <v>0</v>
      </c>
      <c r="O317" s="99">
        <v>0</v>
      </c>
      <c r="P317" s="99">
        <v>0</v>
      </c>
      <c r="Q317" s="73">
        <v>0</v>
      </c>
      <c r="R317" s="45">
        <f t="shared" si="73"/>
        <v>0</v>
      </c>
      <c r="S317" s="321"/>
      <c r="T317" s="18"/>
      <c r="U317" s="18"/>
      <c r="V317" s="18"/>
      <c r="W317" s="18"/>
      <c r="X317" s="18"/>
      <c r="Y317" s="18"/>
      <c r="Z317" s="18"/>
    </row>
    <row r="318" spans="1:26" s="28" customFormat="1" ht="38.25">
      <c r="A318" s="491"/>
      <c r="B318" s="488"/>
      <c r="C318" s="512"/>
      <c r="D318" s="512"/>
      <c r="E318" s="488"/>
      <c r="F318" s="488"/>
      <c r="G318" s="488"/>
      <c r="H318" s="488"/>
      <c r="I318" s="43" t="s">
        <v>209</v>
      </c>
      <c r="J318" s="491"/>
      <c r="K318" s="90" t="s">
        <v>43</v>
      </c>
      <c r="L318" s="44"/>
      <c r="M318" s="44"/>
      <c r="N318" s="45">
        <f>N319</f>
        <v>3.7650000000000001</v>
      </c>
      <c r="O318" s="99">
        <v>0</v>
      </c>
      <c r="P318" s="45">
        <f t="shared" ref="P318" si="81">P319</f>
        <v>0</v>
      </c>
      <c r="Q318" s="73">
        <v>0</v>
      </c>
      <c r="R318" s="45">
        <f t="shared" si="73"/>
        <v>3.7650000000000001</v>
      </c>
      <c r="S318" s="321"/>
      <c r="T318" s="18"/>
      <c r="U318" s="18"/>
      <c r="V318" s="18"/>
      <c r="W318" s="18"/>
      <c r="X318" s="18"/>
      <c r="Y318" s="18"/>
      <c r="Z318" s="18"/>
    </row>
    <row r="319" spans="1:26" s="28" customFormat="1" ht="15">
      <c r="A319" s="491"/>
      <c r="B319" s="488"/>
      <c r="C319" s="512"/>
      <c r="D319" s="512"/>
      <c r="E319" s="488"/>
      <c r="F319" s="488"/>
      <c r="G319" s="488"/>
      <c r="H319" s="488"/>
      <c r="I319" s="59" t="s">
        <v>16</v>
      </c>
      <c r="J319" s="491"/>
      <c r="K319" s="335" t="s">
        <v>12</v>
      </c>
      <c r="L319" s="44"/>
      <c r="M319" s="44"/>
      <c r="N319" s="98">
        <v>3.7650000000000001</v>
      </c>
      <c r="O319" s="99">
        <v>0</v>
      </c>
      <c r="P319" s="99">
        <v>0</v>
      </c>
      <c r="Q319" s="73">
        <v>0</v>
      </c>
      <c r="R319" s="45">
        <f t="shared" si="73"/>
        <v>3.7650000000000001</v>
      </c>
      <c r="S319" s="321"/>
      <c r="T319" s="18"/>
      <c r="U319" s="18"/>
      <c r="V319" s="18"/>
      <c r="W319" s="18"/>
      <c r="X319" s="18"/>
      <c r="Y319" s="18"/>
      <c r="Z319" s="18"/>
    </row>
    <row r="320" spans="1:26" s="28" customFormat="1" ht="63.75">
      <c r="A320" s="491"/>
      <c r="B320" s="488"/>
      <c r="C320" s="512"/>
      <c r="D320" s="512"/>
      <c r="E320" s="488"/>
      <c r="F320" s="488"/>
      <c r="G320" s="488"/>
      <c r="H320" s="488"/>
      <c r="I320" s="43" t="s">
        <v>210</v>
      </c>
      <c r="J320" s="491"/>
      <c r="K320" s="90" t="s">
        <v>44</v>
      </c>
      <c r="L320" s="44"/>
      <c r="M320" s="44"/>
      <c r="N320" s="45">
        <f>N321</f>
        <v>5.1950000000000003</v>
      </c>
      <c r="O320" s="99">
        <v>0</v>
      </c>
      <c r="P320" s="45">
        <f t="shared" ref="P320" si="82">P321</f>
        <v>0</v>
      </c>
      <c r="Q320" s="73">
        <v>0</v>
      </c>
      <c r="R320" s="45">
        <f t="shared" si="73"/>
        <v>5.1950000000000003</v>
      </c>
      <c r="S320" s="321"/>
      <c r="T320" s="18"/>
      <c r="U320" s="18"/>
      <c r="V320" s="18"/>
      <c r="W320" s="18"/>
      <c r="X320" s="18"/>
      <c r="Y320" s="18"/>
      <c r="Z320" s="18"/>
    </row>
    <row r="321" spans="1:26" s="28" customFormat="1" ht="15">
      <c r="A321" s="491"/>
      <c r="B321" s="488"/>
      <c r="C321" s="512"/>
      <c r="D321" s="512"/>
      <c r="E321" s="488"/>
      <c r="F321" s="488"/>
      <c r="G321" s="488"/>
      <c r="H321" s="488"/>
      <c r="I321" s="59" t="s">
        <v>16</v>
      </c>
      <c r="J321" s="491"/>
      <c r="K321" s="335" t="s">
        <v>12</v>
      </c>
      <c r="L321" s="44"/>
      <c r="M321" s="44"/>
      <c r="N321" s="98">
        <v>5.1950000000000003</v>
      </c>
      <c r="O321" s="99">
        <v>0</v>
      </c>
      <c r="P321" s="99">
        <v>0</v>
      </c>
      <c r="Q321" s="73">
        <v>0</v>
      </c>
      <c r="R321" s="45">
        <f t="shared" si="73"/>
        <v>5.1950000000000003</v>
      </c>
      <c r="S321" s="321"/>
      <c r="T321" s="18"/>
      <c r="U321" s="18"/>
      <c r="V321" s="18"/>
      <c r="W321" s="18"/>
      <c r="X321" s="18"/>
      <c r="Y321" s="18"/>
      <c r="Z321" s="18"/>
    </row>
    <row r="322" spans="1:26" s="28" customFormat="1" ht="38.25">
      <c r="A322" s="491"/>
      <c r="B322" s="488"/>
      <c r="C322" s="512"/>
      <c r="D322" s="512"/>
      <c r="E322" s="488"/>
      <c r="F322" s="488"/>
      <c r="G322" s="488"/>
      <c r="H322" s="488"/>
      <c r="I322" s="43" t="s">
        <v>209</v>
      </c>
      <c r="J322" s="491"/>
      <c r="K322" s="90" t="s">
        <v>45</v>
      </c>
      <c r="L322" s="44"/>
      <c r="M322" s="44"/>
      <c r="N322" s="45">
        <f>N323</f>
        <v>0</v>
      </c>
      <c r="O322" s="99">
        <v>0</v>
      </c>
      <c r="P322" s="45">
        <f t="shared" ref="P322" si="83">P323</f>
        <v>22.6</v>
      </c>
      <c r="Q322" s="73">
        <v>0</v>
      </c>
      <c r="R322" s="45">
        <f t="shared" si="73"/>
        <v>22.6</v>
      </c>
      <c r="S322" s="321"/>
      <c r="T322" s="18"/>
      <c r="U322" s="18"/>
      <c r="V322" s="18"/>
      <c r="W322" s="18"/>
      <c r="X322" s="18"/>
      <c r="Y322" s="18"/>
      <c r="Z322" s="18"/>
    </row>
    <row r="323" spans="1:26" s="28" customFormat="1" ht="15">
      <c r="A323" s="491"/>
      <c r="B323" s="488"/>
      <c r="C323" s="512"/>
      <c r="D323" s="512"/>
      <c r="E323" s="488"/>
      <c r="F323" s="488"/>
      <c r="G323" s="488"/>
      <c r="H323" s="488"/>
      <c r="I323" s="59" t="s">
        <v>16</v>
      </c>
      <c r="J323" s="491"/>
      <c r="K323" s="335" t="s">
        <v>12</v>
      </c>
      <c r="L323" s="44"/>
      <c r="M323" s="44"/>
      <c r="N323" s="98">
        <v>0</v>
      </c>
      <c r="O323" s="99">
        <v>0</v>
      </c>
      <c r="P323" s="99">
        <v>22.6</v>
      </c>
      <c r="Q323" s="73">
        <v>0</v>
      </c>
      <c r="R323" s="45">
        <f t="shared" si="73"/>
        <v>22.6</v>
      </c>
      <c r="S323" s="321"/>
      <c r="T323" s="18"/>
      <c r="U323" s="18"/>
      <c r="V323" s="18"/>
      <c r="W323" s="18"/>
      <c r="X323" s="18"/>
      <c r="Y323" s="18"/>
      <c r="Z323" s="18"/>
    </row>
    <row r="324" spans="1:26" s="28" customFormat="1" ht="63.75">
      <c r="A324" s="491"/>
      <c r="B324" s="488"/>
      <c r="C324" s="512"/>
      <c r="D324" s="512"/>
      <c r="E324" s="488"/>
      <c r="F324" s="488"/>
      <c r="G324" s="488"/>
      <c r="H324" s="488"/>
      <c r="I324" s="43" t="s">
        <v>210</v>
      </c>
      <c r="J324" s="492"/>
      <c r="K324" s="90" t="s">
        <v>78</v>
      </c>
      <c r="L324" s="44"/>
      <c r="M324" s="44"/>
      <c r="N324" s="45">
        <f>N325+N326+N327+N328+N329</f>
        <v>0</v>
      </c>
      <c r="O324" s="99">
        <v>0</v>
      </c>
      <c r="P324" s="45">
        <f t="shared" ref="P324" si="84">P325+P326+P327+P328+P329</f>
        <v>62.777999999999999</v>
      </c>
      <c r="Q324" s="73">
        <v>0</v>
      </c>
      <c r="R324" s="45">
        <f t="shared" si="73"/>
        <v>62.777999999999999</v>
      </c>
      <c r="S324" s="321"/>
      <c r="T324" s="18"/>
      <c r="U324" s="18"/>
      <c r="V324" s="18"/>
      <c r="W324" s="18"/>
      <c r="X324" s="18"/>
      <c r="Y324" s="18"/>
      <c r="Z324" s="18"/>
    </row>
    <row r="325" spans="1:26" s="28" customFormat="1" ht="15">
      <c r="A325" s="491"/>
      <c r="B325" s="488"/>
      <c r="C325" s="512"/>
      <c r="D325" s="512"/>
      <c r="E325" s="488"/>
      <c r="F325" s="488"/>
      <c r="G325" s="488"/>
      <c r="H325" s="488"/>
      <c r="I325" s="59" t="s">
        <v>16</v>
      </c>
      <c r="J325" s="319"/>
      <c r="K325" s="335" t="s">
        <v>12</v>
      </c>
      <c r="L325" s="44"/>
      <c r="M325" s="44"/>
      <c r="N325" s="98">
        <v>0</v>
      </c>
      <c r="O325" s="99">
        <v>0</v>
      </c>
      <c r="P325" s="99">
        <v>62.777999999999999</v>
      </c>
      <c r="Q325" s="73">
        <v>0</v>
      </c>
      <c r="R325" s="45">
        <f t="shared" si="73"/>
        <v>62.777999999999999</v>
      </c>
      <c r="S325" s="321"/>
      <c r="T325" s="18"/>
      <c r="U325" s="18"/>
      <c r="V325" s="18"/>
      <c r="W325" s="18"/>
      <c r="X325" s="18"/>
      <c r="Y325" s="18"/>
      <c r="Z325" s="18"/>
    </row>
    <row r="326" spans="1:26" s="28" customFormat="1" ht="51">
      <c r="A326" s="491"/>
      <c r="B326" s="488"/>
      <c r="C326" s="512"/>
      <c r="D326" s="512"/>
      <c r="E326" s="488"/>
      <c r="F326" s="488"/>
      <c r="G326" s="488"/>
      <c r="H326" s="488"/>
      <c r="I326" s="59" t="s">
        <v>85</v>
      </c>
      <c r="J326" s="319"/>
      <c r="K326" s="335" t="s">
        <v>87</v>
      </c>
      <c r="L326" s="44"/>
      <c r="M326" s="44"/>
      <c r="N326" s="98">
        <v>0</v>
      </c>
      <c r="O326" s="99">
        <v>0</v>
      </c>
      <c r="P326" s="99">
        <v>0</v>
      </c>
      <c r="Q326" s="73">
        <v>0</v>
      </c>
      <c r="R326" s="45">
        <f t="shared" si="73"/>
        <v>0</v>
      </c>
      <c r="S326" s="321"/>
      <c r="T326" s="18"/>
      <c r="U326" s="18"/>
      <c r="V326" s="18"/>
      <c r="W326" s="18"/>
      <c r="X326" s="18"/>
      <c r="Y326" s="18"/>
      <c r="Z326" s="18"/>
    </row>
    <row r="327" spans="1:26" s="28" customFormat="1" ht="51">
      <c r="A327" s="491"/>
      <c r="B327" s="488"/>
      <c r="C327" s="512"/>
      <c r="D327" s="512"/>
      <c r="E327" s="488"/>
      <c r="F327" s="488"/>
      <c r="G327" s="488"/>
      <c r="H327" s="488"/>
      <c r="I327" s="59" t="s">
        <v>211</v>
      </c>
      <c r="J327" s="319"/>
      <c r="K327" s="335" t="s">
        <v>212</v>
      </c>
      <c r="L327" s="44"/>
      <c r="M327" s="44"/>
      <c r="N327" s="98">
        <v>0</v>
      </c>
      <c r="O327" s="99">
        <v>0</v>
      </c>
      <c r="P327" s="99">
        <f>P328+P329</f>
        <v>0</v>
      </c>
      <c r="Q327" s="73">
        <v>0</v>
      </c>
      <c r="R327" s="45">
        <f t="shared" si="73"/>
        <v>0</v>
      </c>
      <c r="S327" s="321"/>
      <c r="T327" s="18"/>
      <c r="U327" s="18"/>
      <c r="V327" s="18"/>
      <c r="W327" s="18"/>
      <c r="X327" s="18"/>
      <c r="Y327" s="18"/>
      <c r="Z327" s="18"/>
    </row>
    <row r="328" spans="1:26" s="28" customFormat="1" ht="25.5">
      <c r="A328" s="491"/>
      <c r="B328" s="488"/>
      <c r="C328" s="512"/>
      <c r="D328" s="512"/>
      <c r="E328" s="488"/>
      <c r="F328" s="488"/>
      <c r="G328" s="488"/>
      <c r="H328" s="488"/>
      <c r="I328" s="59" t="s">
        <v>33</v>
      </c>
      <c r="J328" s="319"/>
      <c r="K328" s="335" t="s">
        <v>39</v>
      </c>
      <c r="L328" s="44"/>
      <c r="M328" s="44"/>
      <c r="N328" s="98">
        <v>0</v>
      </c>
      <c r="O328" s="99">
        <v>0</v>
      </c>
      <c r="P328" s="99">
        <v>0</v>
      </c>
      <c r="Q328" s="73">
        <v>0</v>
      </c>
      <c r="R328" s="45">
        <f t="shared" si="73"/>
        <v>0</v>
      </c>
      <c r="S328" s="321"/>
      <c r="T328" s="18"/>
      <c r="U328" s="18"/>
      <c r="V328" s="18"/>
      <c r="W328" s="18"/>
      <c r="X328" s="18"/>
      <c r="Y328" s="18"/>
      <c r="Z328" s="18"/>
    </row>
    <row r="329" spans="1:26" s="28" customFormat="1" ht="38.25">
      <c r="A329" s="492"/>
      <c r="B329" s="489"/>
      <c r="C329" s="512"/>
      <c r="D329" s="512"/>
      <c r="E329" s="488"/>
      <c r="F329" s="488"/>
      <c r="G329" s="488"/>
      <c r="H329" s="488"/>
      <c r="I329" s="59" t="s">
        <v>181</v>
      </c>
      <c r="J329" s="319"/>
      <c r="K329" s="335" t="s">
        <v>17</v>
      </c>
      <c r="L329" s="44"/>
      <c r="M329" s="44"/>
      <c r="N329" s="98">
        <v>0</v>
      </c>
      <c r="O329" s="99">
        <v>0</v>
      </c>
      <c r="P329" s="99">
        <v>0</v>
      </c>
      <c r="Q329" s="73">
        <v>0</v>
      </c>
      <c r="R329" s="45">
        <f t="shared" si="73"/>
        <v>0</v>
      </c>
      <c r="S329" s="321"/>
      <c r="T329" s="18"/>
      <c r="U329" s="18"/>
      <c r="V329" s="18"/>
      <c r="W329" s="18"/>
      <c r="X329" s="18"/>
      <c r="Y329" s="18"/>
      <c r="Z329" s="18"/>
    </row>
    <row r="330" spans="1:26" s="28" customFormat="1" ht="15">
      <c r="A330" s="319"/>
      <c r="B330" s="317" t="s">
        <v>721</v>
      </c>
      <c r="C330" s="512"/>
      <c r="D330" s="512"/>
      <c r="E330" s="488"/>
      <c r="F330" s="488"/>
      <c r="G330" s="488"/>
      <c r="H330" s="488"/>
      <c r="I330" s="59"/>
      <c r="J330" s="319"/>
      <c r="K330" s="335"/>
      <c r="L330" s="44"/>
      <c r="M330" s="44"/>
      <c r="N330" s="98"/>
      <c r="O330" s="99"/>
      <c r="P330" s="99"/>
      <c r="Q330" s="73"/>
      <c r="R330" s="45"/>
      <c r="S330" s="321"/>
      <c r="T330" s="18"/>
      <c r="U330" s="18"/>
      <c r="V330" s="18"/>
      <c r="W330" s="18"/>
      <c r="X330" s="18"/>
      <c r="Y330" s="18"/>
      <c r="Z330" s="18"/>
    </row>
    <row r="331" spans="1:26" s="28" customFormat="1" ht="38.25">
      <c r="A331" s="319">
        <v>14</v>
      </c>
      <c r="B331" s="332" t="s">
        <v>720</v>
      </c>
      <c r="C331" s="512"/>
      <c r="D331" s="512"/>
      <c r="E331" s="488"/>
      <c r="F331" s="488"/>
      <c r="G331" s="488"/>
      <c r="H331" s="488"/>
      <c r="I331" s="59"/>
      <c r="J331" s="319"/>
      <c r="K331" s="335"/>
      <c r="L331" s="44"/>
      <c r="M331" s="44"/>
      <c r="N331" s="98"/>
      <c r="O331" s="99"/>
      <c r="P331" s="99"/>
      <c r="Q331" s="73"/>
      <c r="R331" s="45"/>
      <c r="S331" s="321"/>
      <c r="T331" s="18"/>
      <c r="U331" s="18"/>
      <c r="V331" s="18"/>
      <c r="W331" s="18"/>
      <c r="X331" s="18"/>
      <c r="Y331" s="18"/>
      <c r="Z331" s="18"/>
    </row>
    <row r="332" spans="1:26" s="28" customFormat="1" ht="51.75" customHeight="1">
      <c r="A332" s="490">
        <v>15</v>
      </c>
      <c r="B332" s="487" t="s">
        <v>213</v>
      </c>
      <c r="C332" s="512"/>
      <c r="D332" s="512"/>
      <c r="E332" s="488"/>
      <c r="F332" s="488"/>
      <c r="G332" s="488"/>
      <c r="H332" s="488"/>
      <c r="I332" s="47" t="s">
        <v>13</v>
      </c>
      <c r="J332" s="490">
        <v>455</v>
      </c>
      <c r="K332" s="340"/>
      <c r="L332" s="44"/>
      <c r="M332" s="44"/>
      <c r="N332" s="45">
        <f>N334</f>
        <v>16.170999999999999</v>
      </c>
      <c r="O332" s="45">
        <f>+O334</f>
        <v>66.655000000000001</v>
      </c>
      <c r="P332" s="45">
        <f>+P334</f>
        <v>82.99</v>
      </c>
      <c r="Q332" s="45">
        <f>+Q334</f>
        <v>0</v>
      </c>
      <c r="R332" s="45">
        <f t="shared" si="73"/>
        <v>165.81599999999997</v>
      </c>
      <c r="S332" s="321"/>
      <c r="T332" s="18"/>
      <c r="U332" s="18"/>
      <c r="V332" s="18"/>
      <c r="W332" s="18"/>
      <c r="X332" s="18"/>
      <c r="Y332" s="18"/>
      <c r="Z332" s="18"/>
    </row>
    <row r="333" spans="1:26" s="28" customFormat="1" ht="38.25">
      <c r="A333" s="491"/>
      <c r="B333" s="488"/>
      <c r="C333" s="512"/>
      <c r="D333" s="512"/>
      <c r="E333" s="488"/>
      <c r="F333" s="488"/>
      <c r="G333" s="488"/>
      <c r="H333" s="488"/>
      <c r="I333" s="91" t="s">
        <v>722</v>
      </c>
      <c r="J333" s="491"/>
      <c r="K333" s="90">
        <v>455</v>
      </c>
      <c r="L333" s="44"/>
      <c r="M333" s="44"/>
      <c r="N333" s="45">
        <f>N334</f>
        <v>16.170999999999999</v>
      </c>
      <c r="O333" s="45">
        <f t="shared" ref="O333:Q333" si="85">O334</f>
        <v>66.655000000000001</v>
      </c>
      <c r="P333" s="45">
        <f t="shared" si="85"/>
        <v>82.99</v>
      </c>
      <c r="Q333" s="45">
        <f t="shared" si="85"/>
        <v>0</v>
      </c>
      <c r="R333" s="45">
        <f t="shared" si="73"/>
        <v>165.81599999999997</v>
      </c>
      <c r="S333" s="321"/>
      <c r="T333" s="18"/>
      <c r="U333" s="18"/>
      <c r="V333" s="18"/>
      <c r="W333" s="18"/>
      <c r="X333" s="18"/>
      <c r="Y333" s="18"/>
      <c r="Z333" s="18"/>
    </row>
    <row r="334" spans="1:26" s="28" customFormat="1" ht="25.5">
      <c r="A334" s="491"/>
      <c r="B334" s="488"/>
      <c r="C334" s="512"/>
      <c r="D334" s="512"/>
      <c r="E334" s="488"/>
      <c r="F334" s="488"/>
      <c r="G334" s="488"/>
      <c r="H334" s="488"/>
      <c r="I334" s="91" t="s">
        <v>214</v>
      </c>
      <c r="J334" s="491"/>
      <c r="K334" s="90" t="s">
        <v>43</v>
      </c>
      <c r="L334" s="44"/>
      <c r="M334" s="44"/>
      <c r="N334" s="45">
        <f>N335+N336+N337+N338</f>
        <v>16.170999999999999</v>
      </c>
      <c r="O334" s="45">
        <f>O335+O336+O337+O338</f>
        <v>66.655000000000001</v>
      </c>
      <c r="P334" s="45">
        <f>P335+P336+P337+P338</f>
        <v>82.99</v>
      </c>
      <c r="Q334" s="45">
        <f>Q335+Q336+Q337+Q338</f>
        <v>0</v>
      </c>
      <c r="R334" s="45">
        <f t="shared" si="73"/>
        <v>165.81599999999997</v>
      </c>
      <c r="S334" s="321"/>
      <c r="T334" s="18"/>
      <c r="U334" s="18"/>
      <c r="V334" s="18"/>
      <c r="W334" s="18"/>
      <c r="X334" s="18"/>
      <c r="Y334" s="18"/>
      <c r="Z334" s="18"/>
    </row>
    <row r="335" spans="1:26" s="28" customFormat="1" ht="25.5">
      <c r="A335" s="491"/>
      <c r="B335" s="488"/>
      <c r="C335" s="512"/>
      <c r="D335" s="512"/>
      <c r="E335" s="488"/>
      <c r="F335" s="488"/>
      <c r="G335" s="488"/>
      <c r="H335" s="488"/>
      <c r="I335" s="92" t="s">
        <v>26</v>
      </c>
      <c r="J335" s="491"/>
      <c r="K335" s="335" t="s">
        <v>11</v>
      </c>
      <c r="L335" s="44"/>
      <c r="M335" s="44"/>
      <c r="N335" s="98">
        <v>1.6659999999999999</v>
      </c>
      <c r="O335" s="99">
        <v>19.056000000000001</v>
      </c>
      <c r="P335" s="99"/>
      <c r="Q335" s="73">
        <v>0</v>
      </c>
      <c r="R335" s="45">
        <f t="shared" si="73"/>
        <v>20.722000000000001</v>
      </c>
      <c r="S335" s="321"/>
      <c r="T335" s="18"/>
      <c r="U335" s="18"/>
      <c r="V335" s="18"/>
      <c r="W335" s="18"/>
      <c r="X335" s="18"/>
      <c r="Y335" s="18"/>
      <c r="Z335" s="18"/>
    </row>
    <row r="336" spans="1:26" s="28" customFormat="1" ht="25.5">
      <c r="A336" s="491"/>
      <c r="B336" s="488"/>
      <c r="C336" s="512"/>
      <c r="D336" s="512"/>
      <c r="E336" s="488"/>
      <c r="F336" s="488"/>
      <c r="G336" s="488"/>
      <c r="H336" s="488"/>
      <c r="I336" s="92" t="s">
        <v>16</v>
      </c>
      <c r="J336" s="491"/>
      <c r="K336" s="335" t="s">
        <v>12</v>
      </c>
      <c r="L336" s="44"/>
      <c r="M336" s="44"/>
      <c r="N336" s="98">
        <v>1.5660000000000001</v>
      </c>
      <c r="O336" s="99">
        <v>4.4189999999999996</v>
      </c>
      <c r="P336" s="99">
        <v>82.99</v>
      </c>
      <c r="Q336" s="73">
        <v>0</v>
      </c>
      <c r="R336" s="45">
        <f t="shared" si="73"/>
        <v>88.974999999999994</v>
      </c>
      <c r="S336" s="321"/>
      <c r="T336" s="18"/>
      <c r="U336" s="18"/>
      <c r="V336" s="18"/>
      <c r="W336" s="18"/>
      <c r="X336" s="18"/>
      <c r="Y336" s="18"/>
      <c r="Z336" s="18"/>
    </row>
    <row r="337" spans="1:26" s="28" customFormat="1" ht="51">
      <c r="A337" s="491"/>
      <c r="B337" s="488"/>
      <c r="C337" s="512"/>
      <c r="D337" s="512"/>
      <c r="E337" s="488"/>
      <c r="F337" s="488"/>
      <c r="G337" s="488"/>
      <c r="H337" s="488"/>
      <c r="I337" s="92" t="s">
        <v>85</v>
      </c>
      <c r="J337" s="491"/>
      <c r="K337" s="335" t="s">
        <v>87</v>
      </c>
      <c r="L337" s="44"/>
      <c r="M337" s="44"/>
      <c r="N337" s="98">
        <v>12.939</v>
      </c>
      <c r="O337" s="99">
        <v>39.450000000000003</v>
      </c>
      <c r="P337" s="99">
        <v>0</v>
      </c>
      <c r="Q337" s="73">
        <v>0</v>
      </c>
      <c r="R337" s="45">
        <f t="shared" ref="R337:R395" si="86">M337+N337+O337+P337</f>
        <v>52.389000000000003</v>
      </c>
      <c r="S337" s="321"/>
      <c r="T337" s="18"/>
      <c r="U337" s="18"/>
      <c r="V337" s="18"/>
      <c r="W337" s="18"/>
      <c r="X337" s="18"/>
      <c r="Y337" s="18"/>
      <c r="Z337" s="18"/>
    </row>
    <row r="338" spans="1:26" s="28" customFormat="1" ht="38.25">
      <c r="A338" s="492"/>
      <c r="B338" s="489"/>
      <c r="C338" s="512"/>
      <c r="D338" s="512"/>
      <c r="E338" s="488"/>
      <c r="F338" s="488"/>
      <c r="G338" s="488"/>
      <c r="H338" s="488"/>
      <c r="I338" s="92" t="s">
        <v>181</v>
      </c>
      <c r="J338" s="492"/>
      <c r="K338" s="335" t="s">
        <v>17</v>
      </c>
      <c r="L338" s="44"/>
      <c r="M338" s="44"/>
      <c r="N338" s="98">
        <v>0</v>
      </c>
      <c r="O338" s="99">
        <v>3.73</v>
      </c>
      <c r="P338" s="99">
        <v>0</v>
      </c>
      <c r="Q338" s="73">
        <v>0</v>
      </c>
      <c r="R338" s="45">
        <f t="shared" si="86"/>
        <v>3.73</v>
      </c>
      <c r="S338" s="321"/>
      <c r="T338" s="18"/>
      <c r="U338" s="18"/>
      <c r="V338" s="18"/>
      <c r="W338" s="18"/>
      <c r="X338" s="18"/>
      <c r="Y338" s="18"/>
      <c r="Z338" s="18"/>
    </row>
    <row r="339" spans="1:26" s="28" customFormat="1" ht="32.25" customHeight="1">
      <c r="A339" s="490">
        <v>16</v>
      </c>
      <c r="B339" s="487" t="s">
        <v>519</v>
      </c>
      <c r="C339" s="512"/>
      <c r="D339" s="512"/>
      <c r="E339" s="488"/>
      <c r="F339" s="488"/>
      <c r="G339" s="488"/>
      <c r="H339" s="488"/>
      <c r="I339" s="47" t="s">
        <v>13</v>
      </c>
      <c r="J339" s="490">
        <v>457</v>
      </c>
      <c r="K339" s="340"/>
      <c r="L339" s="44"/>
      <c r="M339" s="44"/>
      <c r="N339" s="85">
        <f>N340</f>
        <v>2.5150000000000001</v>
      </c>
      <c r="O339" s="85">
        <f t="shared" ref="O339:Q340" si="87">O340</f>
        <v>9.8030000000000008</v>
      </c>
      <c r="P339" s="85">
        <f t="shared" si="87"/>
        <v>11.785</v>
      </c>
      <c r="Q339" s="85">
        <f t="shared" si="87"/>
        <v>0</v>
      </c>
      <c r="R339" s="45">
        <f t="shared" si="86"/>
        <v>24.103000000000002</v>
      </c>
      <c r="S339" s="321"/>
      <c r="T339" s="18"/>
      <c r="U339" s="18"/>
      <c r="V339" s="18"/>
      <c r="W339" s="18"/>
      <c r="X339" s="18"/>
      <c r="Y339" s="18"/>
      <c r="Z339" s="18"/>
    </row>
    <row r="340" spans="1:26" s="28" customFormat="1" ht="38.25">
      <c r="A340" s="491"/>
      <c r="B340" s="488"/>
      <c r="C340" s="512"/>
      <c r="D340" s="512"/>
      <c r="E340" s="488"/>
      <c r="F340" s="488"/>
      <c r="G340" s="488"/>
      <c r="H340" s="488"/>
      <c r="I340" s="116" t="s">
        <v>719</v>
      </c>
      <c r="J340" s="491"/>
      <c r="K340" s="90">
        <v>457</v>
      </c>
      <c r="L340" s="44"/>
      <c r="M340" s="44"/>
      <c r="N340" s="85">
        <f>N341</f>
        <v>2.5150000000000001</v>
      </c>
      <c r="O340" s="85">
        <f t="shared" si="87"/>
        <v>9.8030000000000008</v>
      </c>
      <c r="P340" s="85">
        <f t="shared" si="87"/>
        <v>11.785</v>
      </c>
      <c r="Q340" s="85">
        <f t="shared" si="87"/>
        <v>0</v>
      </c>
      <c r="R340" s="45">
        <f t="shared" si="86"/>
        <v>24.103000000000002</v>
      </c>
      <c r="S340" s="321"/>
      <c r="T340" s="18"/>
      <c r="U340" s="18"/>
      <c r="V340" s="18"/>
      <c r="W340" s="18"/>
      <c r="X340" s="18"/>
      <c r="Y340" s="18"/>
      <c r="Z340" s="18"/>
    </row>
    <row r="341" spans="1:26" s="28" customFormat="1" ht="25.5">
      <c r="A341" s="491"/>
      <c r="B341" s="488"/>
      <c r="C341" s="512"/>
      <c r="D341" s="512"/>
      <c r="E341" s="488"/>
      <c r="F341" s="488"/>
      <c r="G341" s="488"/>
      <c r="H341" s="488"/>
      <c r="I341" s="43" t="s">
        <v>215</v>
      </c>
      <c r="J341" s="491"/>
      <c r="K341" s="90" t="s">
        <v>44</v>
      </c>
      <c r="L341" s="44"/>
      <c r="M341" s="44"/>
      <c r="N341" s="45">
        <f>N342+N343+N344+N345</f>
        <v>2.5150000000000001</v>
      </c>
      <c r="O341" s="45">
        <f t="shared" ref="O341:Q341" si="88">O342+O343+O344+O345</f>
        <v>9.8030000000000008</v>
      </c>
      <c r="P341" s="45">
        <f t="shared" si="88"/>
        <v>11.785</v>
      </c>
      <c r="Q341" s="45">
        <f t="shared" si="88"/>
        <v>0</v>
      </c>
      <c r="R341" s="45">
        <f t="shared" si="86"/>
        <v>24.103000000000002</v>
      </c>
      <c r="S341" s="321"/>
      <c r="T341" s="18"/>
      <c r="U341" s="18"/>
      <c r="V341" s="18"/>
      <c r="W341" s="18"/>
      <c r="X341" s="18"/>
      <c r="Y341" s="18"/>
      <c r="Z341" s="18"/>
    </row>
    <row r="342" spans="1:26" s="28" customFormat="1" ht="25.5">
      <c r="A342" s="491"/>
      <c r="B342" s="488"/>
      <c r="C342" s="512"/>
      <c r="D342" s="512"/>
      <c r="E342" s="488"/>
      <c r="F342" s="488"/>
      <c r="G342" s="488"/>
      <c r="H342" s="488"/>
      <c r="I342" s="106" t="s">
        <v>26</v>
      </c>
      <c r="J342" s="491"/>
      <c r="K342" s="320" t="s">
        <v>11</v>
      </c>
      <c r="L342" s="44"/>
      <c r="M342" s="44"/>
      <c r="N342" s="98">
        <v>0</v>
      </c>
      <c r="O342" s="99">
        <v>0.621</v>
      </c>
      <c r="P342" s="99">
        <v>0</v>
      </c>
      <c r="Q342" s="73">
        <v>0</v>
      </c>
      <c r="R342" s="45">
        <f t="shared" si="86"/>
        <v>0.621</v>
      </c>
      <c r="S342" s="321"/>
      <c r="T342" s="18"/>
      <c r="U342" s="18"/>
      <c r="V342" s="18"/>
      <c r="W342" s="18"/>
      <c r="X342" s="18"/>
      <c r="Y342" s="18"/>
      <c r="Z342" s="18"/>
    </row>
    <row r="343" spans="1:26" s="28" customFormat="1" ht="25.5">
      <c r="A343" s="491"/>
      <c r="B343" s="488"/>
      <c r="C343" s="512"/>
      <c r="D343" s="512"/>
      <c r="E343" s="488"/>
      <c r="F343" s="488"/>
      <c r="G343" s="488"/>
      <c r="H343" s="488"/>
      <c r="I343" s="106" t="s">
        <v>16</v>
      </c>
      <c r="J343" s="491"/>
      <c r="K343" s="320" t="s">
        <v>12</v>
      </c>
      <c r="L343" s="44"/>
      <c r="M343" s="44"/>
      <c r="N343" s="98">
        <v>0.79200000000000004</v>
      </c>
      <c r="O343" s="99">
        <v>1.5960000000000001</v>
      </c>
      <c r="P343" s="99">
        <v>11.785</v>
      </c>
      <c r="Q343" s="73">
        <v>0</v>
      </c>
      <c r="R343" s="45">
        <f t="shared" si="86"/>
        <v>14.173</v>
      </c>
      <c r="S343" s="321"/>
      <c r="T343" s="18"/>
      <c r="U343" s="18"/>
      <c r="V343" s="18"/>
      <c r="W343" s="18"/>
      <c r="X343" s="18"/>
      <c r="Y343" s="18"/>
      <c r="Z343" s="18"/>
    </row>
    <row r="344" spans="1:26" s="28" customFormat="1" ht="51">
      <c r="A344" s="491"/>
      <c r="B344" s="488"/>
      <c r="C344" s="512"/>
      <c r="D344" s="512"/>
      <c r="E344" s="488"/>
      <c r="F344" s="488"/>
      <c r="G344" s="488"/>
      <c r="H344" s="488"/>
      <c r="I344" s="106" t="s">
        <v>85</v>
      </c>
      <c r="J344" s="491"/>
      <c r="K344" s="320" t="s">
        <v>87</v>
      </c>
      <c r="L344" s="44"/>
      <c r="M344" s="44"/>
      <c r="N344" s="98">
        <v>1.7230000000000001</v>
      </c>
      <c r="O344" s="99">
        <v>6.8049999999999997</v>
      </c>
      <c r="P344" s="99">
        <v>0</v>
      </c>
      <c r="Q344" s="73">
        <v>0</v>
      </c>
      <c r="R344" s="45">
        <f t="shared" si="86"/>
        <v>8.5280000000000005</v>
      </c>
      <c r="S344" s="321"/>
      <c r="T344" s="18"/>
      <c r="U344" s="18"/>
      <c r="V344" s="18"/>
      <c r="W344" s="18"/>
      <c r="X344" s="18"/>
      <c r="Y344" s="18"/>
      <c r="Z344" s="18"/>
    </row>
    <row r="345" spans="1:26" s="28" customFormat="1" ht="38.25">
      <c r="A345" s="492"/>
      <c r="B345" s="489"/>
      <c r="C345" s="512"/>
      <c r="D345" s="512"/>
      <c r="E345" s="488"/>
      <c r="F345" s="488"/>
      <c r="G345" s="488"/>
      <c r="H345" s="488"/>
      <c r="I345" s="106" t="s">
        <v>181</v>
      </c>
      <c r="J345" s="492"/>
      <c r="K345" s="320" t="s">
        <v>17</v>
      </c>
      <c r="L345" s="44"/>
      <c r="M345" s="44"/>
      <c r="N345" s="98">
        <v>0</v>
      </c>
      <c r="O345" s="99">
        <v>0.78100000000000003</v>
      </c>
      <c r="P345" s="99">
        <v>0</v>
      </c>
      <c r="Q345" s="73">
        <v>0</v>
      </c>
      <c r="R345" s="45">
        <f t="shared" si="86"/>
        <v>0.78100000000000003</v>
      </c>
      <c r="S345" s="321"/>
      <c r="T345" s="18"/>
      <c r="U345" s="18"/>
      <c r="V345" s="18"/>
      <c r="W345" s="18"/>
      <c r="X345" s="18"/>
      <c r="Y345" s="18"/>
      <c r="Z345" s="18"/>
    </row>
    <row r="346" spans="1:26" s="28" customFormat="1" ht="33" customHeight="1">
      <c r="A346" s="490">
        <v>17</v>
      </c>
      <c r="B346" s="487" t="s">
        <v>520</v>
      </c>
      <c r="C346" s="512"/>
      <c r="D346" s="512"/>
      <c r="E346" s="488"/>
      <c r="F346" s="488"/>
      <c r="G346" s="488"/>
      <c r="H346" s="488"/>
      <c r="I346" s="47" t="s">
        <v>13</v>
      </c>
      <c r="J346" s="490">
        <v>465</v>
      </c>
      <c r="K346" s="340"/>
      <c r="L346" s="44"/>
      <c r="M346" s="44"/>
      <c r="N346" s="45">
        <f>+N348</f>
        <v>70.438000000000002</v>
      </c>
      <c r="O346" s="45">
        <f>O351</f>
        <v>76.335000000000008</v>
      </c>
      <c r="P346" s="45">
        <f>P351</f>
        <v>85.741</v>
      </c>
      <c r="Q346" s="45">
        <f>Q351</f>
        <v>0</v>
      </c>
      <c r="R346" s="45">
        <f t="shared" si="86"/>
        <v>232.51400000000001</v>
      </c>
      <c r="S346" s="321"/>
      <c r="T346" s="18"/>
      <c r="U346" s="18"/>
      <c r="V346" s="18"/>
      <c r="W346" s="18"/>
      <c r="X346" s="18"/>
      <c r="Y346" s="18"/>
      <c r="Z346" s="18"/>
    </row>
    <row r="347" spans="1:26" s="28" customFormat="1" ht="38.25">
      <c r="A347" s="491"/>
      <c r="B347" s="488"/>
      <c r="C347" s="512"/>
      <c r="D347" s="512"/>
      <c r="E347" s="488"/>
      <c r="F347" s="488"/>
      <c r="G347" s="488"/>
      <c r="H347" s="488"/>
      <c r="I347" s="47" t="s">
        <v>723</v>
      </c>
      <c r="J347" s="491"/>
      <c r="K347" s="80">
        <v>465</v>
      </c>
      <c r="L347" s="44"/>
      <c r="M347" s="44"/>
      <c r="N347" s="45">
        <f>N348</f>
        <v>70.438000000000002</v>
      </c>
      <c r="O347" s="45">
        <f>O350</f>
        <v>76.335000000000008</v>
      </c>
      <c r="P347" s="45">
        <f>P350</f>
        <v>85.741</v>
      </c>
      <c r="Q347" s="45">
        <f>Q350</f>
        <v>0</v>
      </c>
      <c r="R347" s="45">
        <f t="shared" si="86"/>
        <v>232.51400000000001</v>
      </c>
      <c r="S347" s="321"/>
      <c r="T347" s="18"/>
      <c r="U347" s="18"/>
      <c r="V347" s="18"/>
      <c r="W347" s="18"/>
      <c r="X347" s="18"/>
      <c r="Y347" s="18"/>
      <c r="Z347" s="18"/>
    </row>
    <row r="348" spans="1:26" s="28" customFormat="1" ht="25.5">
      <c r="A348" s="491"/>
      <c r="B348" s="488"/>
      <c r="C348" s="512"/>
      <c r="D348" s="512"/>
      <c r="E348" s="488"/>
      <c r="F348" s="488"/>
      <c r="G348" s="488"/>
      <c r="H348" s="488"/>
      <c r="I348" s="43" t="s">
        <v>100</v>
      </c>
      <c r="J348" s="491"/>
      <c r="K348" s="80" t="s">
        <v>31</v>
      </c>
      <c r="L348" s="44"/>
      <c r="M348" s="44"/>
      <c r="N348" s="45">
        <f>N349</f>
        <v>70.438000000000002</v>
      </c>
      <c r="O348" s="82">
        <v>0</v>
      </c>
      <c r="P348" s="82">
        <v>0</v>
      </c>
      <c r="Q348" s="82">
        <v>1</v>
      </c>
      <c r="R348" s="45">
        <f t="shared" si="86"/>
        <v>70.438000000000002</v>
      </c>
      <c r="S348" s="321"/>
      <c r="T348" s="18"/>
      <c r="U348" s="18"/>
      <c r="V348" s="18"/>
      <c r="W348" s="18"/>
      <c r="X348" s="18"/>
      <c r="Y348" s="18"/>
      <c r="Z348" s="18"/>
    </row>
    <row r="349" spans="1:26" s="28" customFormat="1" ht="15">
      <c r="A349" s="491"/>
      <c r="B349" s="488"/>
      <c r="C349" s="512"/>
      <c r="D349" s="512"/>
      <c r="E349" s="488"/>
      <c r="F349" s="488"/>
      <c r="G349" s="488"/>
      <c r="H349" s="488"/>
      <c r="I349" s="117" t="s">
        <v>16</v>
      </c>
      <c r="J349" s="491"/>
      <c r="K349" s="93" t="s">
        <v>12</v>
      </c>
      <c r="L349" s="44"/>
      <c r="M349" s="44"/>
      <c r="N349" s="104">
        <v>70.438000000000002</v>
      </c>
      <c r="O349" s="105">
        <v>0</v>
      </c>
      <c r="P349" s="105">
        <v>0</v>
      </c>
      <c r="Q349" s="73"/>
      <c r="R349" s="45">
        <f t="shared" si="86"/>
        <v>70.438000000000002</v>
      </c>
      <c r="S349" s="321"/>
      <c r="T349" s="18"/>
      <c r="U349" s="18"/>
      <c r="V349" s="18"/>
      <c r="W349" s="18"/>
      <c r="X349" s="18"/>
      <c r="Y349" s="18"/>
      <c r="Z349" s="18"/>
    </row>
    <row r="350" spans="1:26" s="28" customFormat="1" ht="38.25">
      <c r="A350" s="491"/>
      <c r="B350" s="488"/>
      <c r="C350" s="512"/>
      <c r="D350" s="512"/>
      <c r="E350" s="488"/>
      <c r="F350" s="488"/>
      <c r="G350" s="488"/>
      <c r="H350" s="488"/>
      <c r="I350" s="116" t="s">
        <v>719</v>
      </c>
      <c r="J350" s="491"/>
      <c r="K350" s="80">
        <v>457</v>
      </c>
      <c r="L350" s="44"/>
      <c r="M350" s="44"/>
      <c r="N350" s="67">
        <v>0</v>
      </c>
      <c r="O350" s="118">
        <f>O351</f>
        <v>76.335000000000008</v>
      </c>
      <c r="P350" s="118">
        <f>P351</f>
        <v>85.741</v>
      </c>
      <c r="Q350" s="73">
        <v>0</v>
      </c>
      <c r="R350" s="45">
        <f t="shared" si="86"/>
        <v>162.07600000000002</v>
      </c>
      <c r="S350" s="321"/>
      <c r="T350" s="18"/>
      <c r="U350" s="18"/>
      <c r="V350" s="18"/>
      <c r="W350" s="18"/>
      <c r="X350" s="18"/>
      <c r="Y350" s="18"/>
      <c r="Z350" s="18"/>
    </row>
    <row r="351" spans="1:26" s="28" customFormat="1" ht="25.5">
      <c r="A351" s="491"/>
      <c r="B351" s="488"/>
      <c r="C351" s="512"/>
      <c r="D351" s="512"/>
      <c r="E351" s="488"/>
      <c r="F351" s="488"/>
      <c r="G351" s="488"/>
      <c r="H351" s="488"/>
      <c r="I351" s="47" t="s">
        <v>100</v>
      </c>
      <c r="J351" s="491"/>
      <c r="K351" s="80" t="s">
        <v>51</v>
      </c>
      <c r="L351" s="44"/>
      <c r="M351" s="44"/>
      <c r="N351" s="45">
        <v>0</v>
      </c>
      <c r="O351" s="45">
        <f>O352+O353</f>
        <v>76.335000000000008</v>
      </c>
      <c r="P351" s="45">
        <f>P352+P353</f>
        <v>85.741</v>
      </c>
      <c r="Q351" s="73">
        <v>0</v>
      </c>
      <c r="R351" s="45">
        <f t="shared" si="86"/>
        <v>162.07600000000002</v>
      </c>
      <c r="S351" s="321"/>
      <c r="T351" s="18"/>
      <c r="U351" s="18"/>
      <c r="V351" s="18"/>
      <c r="W351" s="18"/>
      <c r="X351" s="18"/>
      <c r="Y351" s="18"/>
      <c r="Z351" s="18"/>
    </row>
    <row r="352" spans="1:26" s="28" customFormat="1" ht="15">
      <c r="A352" s="491"/>
      <c r="B352" s="488"/>
      <c r="C352" s="512"/>
      <c r="D352" s="512"/>
      <c r="E352" s="488"/>
      <c r="F352" s="488"/>
      <c r="G352" s="488"/>
      <c r="H352" s="488"/>
      <c r="I352" s="117" t="s">
        <v>16</v>
      </c>
      <c r="J352" s="491"/>
      <c r="K352" s="93" t="s">
        <v>12</v>
      </c>
      <c r="L352" s="44"/>
      <c r="M352" s="44"/>
      <c r="N352" s="98">
        <v>0</v>
      </c>
      <c r="O352" s="98">
        <v>10.45</v>
      </c>
      <c r="P352" s="98">
        <v>85.741</v>
      </c>
      <c r="Q352" s="73">
        <v>0</v>
      </c>
      <c r="R352" s="45">
        <f t="shared" si="86"/>
        <v>96.191000000000003</v>
      </c>
      <c r="S352" s="321"/>
      <c r="T352" s="18"/>
      <c r="U352" s="18"/>
      <c r="V352" s="18"/>
      <c r="W352" s="18"/>
      <c r="X352" s="18"/>
      <c r="Y352" s="18"/>
      <c r="Z352" s="18"/>
    </row>
    <row r="353" spans="1:26" s="28" customFormat="1" ht="51">
      <c r="A353" s="492"/>
      <c r="B353" s="489"/>
      <c r="C353" s="512"/>
      <c r="D353" s="512"/>
      <c r="E353" s="488"/>
      <c r="F353" s="488"/>
      <c r="G353" s="488"/>
      <c r="H353" s="488"/>
      <c r="I353" s="49" t="s">
        <v>85</v>
      </c>
      <c r="J353" s="491"/>
      <c r="K353" s="93" t="s">
        <v>87</v>
      </c>
      <c r="L353" s="44"/>
      <c r="M353" s="44"/>
      <c r="N353" s="98">
        <v>0</v>
      </c>
      <c r="O353" s="98">
        <v>65.885000000000005</v>
      </c>
      <c r="P353" s="98">
        <v>0</v>
      </c>
      <c r="Q353" s="73">
        <v>0</v>
      </c>
      <c r="R353" s="45">
        <f t="shared" si="86"/>
        <v>65.885000000000005</v>
      </c>
      <c r="S353" s="321"/>
      <c r="T353" s="18"/>
      <c r="U353" s="18"/>
      <c r="V353" s="18"/>
      <c r="W353" s="18"/>
      <c r="X353" s="18"/>
      <c r="Y353" s="18"/>
      <c r="Z353" s="18"/>
    </row>
    <row r="354" spans="1:26" s="28" customFormat="1" ht="39" customHeight="1">
      <c r="A354" s="490">
        <v>18</v>
      </c>
      <c r="B354" s="487" t="s">
        <v>521</v>
      </c>
      <c r="C354" s="512"/>
      <c r="D354" s="512"/>
      <c r="E354" s="488"/>
      <c r="F354" s="488"/>
      <c r="G354" s="488"/>
      <c r="H354" s="488"/>
      <c r="I354" s="47" t="s">
        <v>13</v>
      </c>
      <c r="J354" s="490">
        <v>459</v>
      </c>
      <c r="K354" s="340"/>
      <c r="L354" s="44"/>
      <c r="M354" s="44"/>
      <c r="N354" s="81">
        <f>N355</f>
        <v>18.766000000000002</v>
      </c>
      <c r="O354" s="81">
        <f t="shared" ref="O354:Q354" si="89">O355</f>
        <v>60.945</v>
      </c>
      <c r="P354" s="81">
        <f t="shared" si="89"/>
        <v>69.546000000000006</v>
      </c>
      <c r="Q354" s="81">
        <f t="shared" si="89"/>
        <v>0</v>
      </c>
      <c r="R354" s="45">
        <f t="shared" si="86"/>
        <v>149.25700000000001</v>
      </c>
      <c r="S354" s="321"/>
      <c r="T354" s="18"/>
      <c r="U354" s="18"/>
      <c r="V354" s="18"/>
      <c r="W354" s="18"/>
      <c r="X354" s="18"/>
      <c r="Y354" s="18"/>
      <c r="Z354" s="18"/>
    </row>
    <row r="355" spans="1:26" s="28" customFormat="1" ht="38.25">
      <c r="A355" s="491"/>
      <c r="B355" s="488"/>
      <c r="C355" s="512"/>
      <c r="D355" s="512"/>
      <c r="E355" s="488"/>
      <c r="F355" s="488"/>
      <c r="G355" s="488"/>
      <c r="H355" s="488"/>
      <c r="I355" s="47" t="s">
        <v>724</v>
      </c>
      <c r="J355" s="491"/>
      <c r="K355" s="46">
        <v>459</v>
      </c>
      <c r="L355" s="44"/>
      <c r="M355" s="44"/>
      <c r="N355" s="81">
        <f>N356+N361+N363</f>
        <v>18.766000000000002</v>
      </c>
      <c r="O355" s="81">
        <f t="shared" ref="O355:Q355" si="90">O356+O361+O363</f>
        <v>60.945</v>
      </c>
      <c r="P355" s="81">
        <f t="shared" si="90"/>
        <v>69.546000000000006</v>
      </c>
      <c r="Q355" s="81">
        <f t="shared" si="90"/>
        <v>0</v>
      </c>
      <c r="R355" s="45">
        <f t="shared" si="86"/>
        <v>149.25700000000001</v>
      </c>
      <c r="S355" s="321"/>
      <c r="T355" s="18"/>
      <c r="U355" s="18"/>
      <c r="V355" s="18"/>
      <c r="W355" s="18"/>
      <c r="X355" s="18"/>
      <c r="Y355" s="18"/>
      <c r="Z355" s="18"/>
    </row>
    <row r="356" spans="1:26" s="28" customFormat="1" ht="102">
      <c r="A356" s="491"/>
      <c r="B356" s="488"/>
      <c r="C356" s="512"/>
      <c r="D356" s="512"/>
      <c r="E356" s="488"/>
      <c r="F356" s="488"/>
      <c r="G356" s="488"/>
      <c r="H356" s="488"/>
      <c r="I356" s="43" t="s">
        <v>216</v>
      </c>
      <c r="J356" s="491"/>
      <c r="K356" s="96" t="s">
        <v>10</v>
      </c>
      <c r="L356" s="44"/>
      <c r="M356" s="44"/>
      <c r="N356" s="45">
        <f>SUM(N357+N358+N359+N360)</f>
        <v>17.932000000000002</v>
      </c>
      <c r="O356" s="45">
        <f t="shared" ref="O356:Q356" si="91">SUM(O357+O358+O359+O360)</f>
        <v>59.111000000000004</v>
      </c>
      <c r="P356" s="45">
        <f t="shared" si="91"/>
        <v>69.099000000000004</v>
      </c>
      <c r="Q356" s="45">
        <f t="shared" si="91"/>
        <v>0</v>
      </c>
      <c r="R356" s="45">
        <f t="shared" si="86"/>
        <v>146.142</v>
      </c>
      <c r="S356" s="321"/>
      <c r="T356" s="18"/>
      <c r="U356" s="18"/>
      <c r="V356" s="18"/>
      <c r="W356" s="18"/>
      <c r="X356" s="18"/>
      <c r="Y356" s="18"/>
      <c r="Z356" s="18"/>
    </row>
    <row r="357" spans="1:26" s="28" customFormat="1" ht="25.5">
      <c r="A357" s="491"/>
      <c r="B357" s="488"/>
      <c r="C357" s="512"/>
      <c r="D357" s="512"/>
      <c r="E357" s="488"/>
      <c r="F357" s="488"/>
      <c r="G357" s="488"/>
      <c r="H357" s="488"/>
      <c r="I357" s="59" t="s">
        <v>26</v>
      </c>
      <c r="J357" s="491"/>
      <c r="K357" s="95" t="s">
        <v>11</v>
      </c>
      <c r="L357" s="44"/>
      <c r="M357" s="44"/>
      <c r="N357" s="98">
        <v>0</v>
      </c>
      <c r="O357" s="99">
        <v>0.86299999999999999</v>
      </c>
      <c r="P357" s="99">
        <v>0</v>
      </c>
      <c r="Q357" s="73">
        <v>0</v>
      </c>
      <c r="R357" s="45">
        <f t="shared" si="86"/>
        <v>0.86299999999999999</v>
      </c>
      <c r="S357" s="321"/>
      <c r="T357" s="18"/>
      <c r="U357" s="18"/>
      <c r="V357" s="18"/>
      <c r="W357" s="18"/>
      <c r="X357" s="18"/>
      <c r="Y357" s="18"/>
      <c r="Z357" s="18"/>
    </row>
    <row r="358" spans="1:26" s="28" customFormat="1" ht="15">
      <c r="A358" s="491"/>
      <c r="B358" s="488"/>
      <c r="C358" s="512"/>
      <c r="D358" s="512"/>
      <c r="E358" s="488"/>
      <c r="F358" s="488"/>
      <c r="G358" s="488"/>
      <c r="H358" s="488"/>
      <c r="I358" s="59" t="s">
        <v>16</v>
      </c>
      <c r="J358" s="491"/>
      <c r="K358" s="95" t="s">
        <v>12</v>
      </c>
      <c r="L358" s="44"/>
      <c r="M358" s="44"/>
      <c r="N358" s="98">
        <v>9.8230000000000004</v>
      </c>
      <c r="O358" s="99">
        <v>8.1850000000000005</v>
      </c>
      <c r="P358" s="99">
        <v>69.099000000000004</v>
      </c>
      <c r="Q358" s="73">
        <v>0</v>
      </c>
      <c r="R358" s="45">
        <f t="shared" si="86"/>
        <v>87.106999999999999</v>
      </c>
      <c r="S358" s="321"/>
      <c r="T358" s="18"/>
      <c r="U358" s="18"/>
      <c r="V358" s="18"/>
      <c r="W358" s="18"/>
      <c r="X358" s="18"/>
      <c r="Y358" s="18"/>
      <c r="Z358" s="18"/>
    </row>
    <row r="359" spans="1:26" s="28" customFormat="1" ht="38.25">
      <c r="A359" s="491"/>
      <c r="B359" s="488"/>
      <c r="C359" s="512"/>
      <c r="D359" s="512"/>
      <c r="E359" s="488"/>
      <c r="F359" s="488"/>
      <c r="G359" s="488"/>
      <c r="H359" s="488"/>
      <c r="I359" s="59" t="s">
        <v>27</v>
      </c>
      <c r="J359" s="491"/>
      <c r="K359" s="95" t="s">
        <v>28</v>
      </c>
      <c r="L359" s="44"/>
      <c r="M359" s="44"/>
      <c r="N359" s="98">
        <v>8.109</v>
      </c>
      <c r="O359" s="99">
        <v>48.856999999999999</v>
      </c>
      <c r="P359" s="99">
        <v>0</v>
      </c>
      <c r="Q359" s="73">
        <v>0</v>
      </c>
      <c r="R359" s="45">
        <f t="shared" si="86"/>
        <v>56.966000000000001</v>
      </c>
      <c r="S359" s="321"/>
      <c r="T359" s="18"/>
      <c r="U359" s="18"/>
      <c r="V359" s="18"/>
      <c r="W359" s="18"/>
      <c r="X359" s="18"/>
      <c r="Y359" s="18"/>
      <c r="Z359" s="18"/>
    </row>
    <row r="360" spans="1:26" s="28" customFormat="1" ht="38.25">
      <c r="A360" s="491"/>
      <c r="B360" s="488"/>
      <c r="C360" s="512"/>
      <c r="D360" s="512"/>
      <c r="E360" s="488"/>
      <c r="F360" s="488"/>
      <c r="G360" s="488"/>
      <c r="H360" s="488"/>
      <c r="I360" s="59" t="s">
        <v>181</v>
      </c>
      <c r="J360" s="491"/>
      <c r="K360" s="95" t="s">
        <v>17</v>
      </c>
      <c r="L360" s="44"/>
      <c r="M360" s="44"/>
      <c r="N360" s="98">
        <v>0</v>
      </c>
      <c r="O360" s="99">
        <v>1.206</v>
      </c>
      <c r="P360" s="99">
        <v>0</v>
      </c>
      <c r="Q360" s="73">
        <v>0</v>
      </c>
      <c r="R360" s="45">
        <f t="shared" si="86"/>
        <v>1.206</v>
      </c>
      <c r="S360" s="321"/>
      <c r="T360" s="18"/>
      <c r="U360" s="18"/>
      <c r="V360" s="18"/>
      <c r="W360" s="18"/>
      <c r="X360" s="18"/>
      <c r="Y360" s="18"/>
      <c r="Z360" s="18"/>
    </row>
    <row r="361" spans="1:26" s="28" customFormat="1" ht="25.5">
      <c r="A361" s="491"/>
      <c r="B361" s="488"/>
      <c r="C361" s="512"/>
      <c r="D361" s="512"/>
      <c r="E361" s="488"/>
      <c r="F361" s="488"/>
      <c r="G361" s="488"/>
      <c r="H361" s="488"/>
      <c r="I361" s="43" t="s">
        <v>29</v>
      </c>
      <c r="J361" s="491"/>
      <c r="K361" s="96" t="s">
        <v>12</v>
      </c>
      <c r="L361" s="44"/>
      <c r="M361" s="44"/>
      <c r="N361" s="110">
        <f>SUM(N362)</f>
        <v>2.5999999999999999E-2</v>
      </c>
      <c r="O361" s="82">
        <f>O362</f>
        <v>1.107</v>
      </c>
      <c r="P361" s="82">
        <f t="shared" ref="P361" si="92">P362</f>
        <v>0.21199999999999999</v>
      </c>
      <c r="Q361" s="73">
        <v>0</v>
      </c>
      <c r="R361" s="45">
        <f t="shared" si="86"/>
        <v>1.345</v>
      </c>
      <c r="S361" s="321"/>
      <c r="T361" s="18"/>
      <c r="U361" s="18"/>
      <c r="V361" s="18"/>
      <c r="W361" s="18"/>
      <c r="X361" s="18"/>
      <c r="Y361" s="18"/>
      <c r="Z361" s="18"/>
    </row>
    <row r="362" spans="1:26" s="28" customFormat="1" ht="15">
      <c r="A362" s="491"/>
      <c r="B362" s="488"/>
      <c r="C362" s="512"/>
      <c r="D362" s="512"/>
      <c r="E362" s="488"/>
      <c r="F362" s="488"/>
      <c r="G362" s="488"/>
      <c r="H362" s="488"/>
      <c r="I362" s="59" t="s">
        <v>16</v>
      </c>
      <c r="J362" s="491"/>
      <c r="K362" s="95" t="s">
        <v>12</v>
      </c>
      <c r="L362" s="44"/>
      <c r="M362" s="44"/>
      <c r="N362" s="102">
        <v>2.5999999999999999E-2</v>
      </c>
      <c r="O362" s="99">
        <v>1.107</v>
      </c>
      <c r="P362" s="99">
        <v>0.21199999999999999</v>
      </c>
      <c r="Q362" s="73">
        <v>0</v>
      </c>
      <c r="R362" s="45">
        <f t="shared" si="86"/>
        <v>1.345</v>
      </c>
      <c r="S362" s="321"/>
      <c r="T362" s="18"/>
      <c r="U362" s="18"/>
      <c r="V362" s="18"/>
      <c r="W362" s="18"/>
      <c r="X362" s="18"/>
      <c r="Y362" s="18"/>
      <c r="Z362" s="18"/>
    </row>
    <row r="363" spans="1:26" s="28" customFormat="1" ht="25.5">
      <c r="A363" s="491"/>
      <c r="B363" s="488"/>
      <c r="C363" s="512"/>
      <c r="D363" s="512"/>
      <c r="E363" s="488"/>
      <c r="F363" s="488"/>
      <c r="G363" s="488"/>
      <c r="H363" s="488"/>
      <c r="I363" s="43" t="s">
        <v>153</v>
      </c>
      <c r="J363" s="491"/>
      <c r="K363" s="96" t="s">
        <v>159</v>
      </c>
      <c r="L363" s="44"/>
      <c r="M363" s="44"/>
      <c r="N363" s="45">
        <f>SUM(N364)</f>
        <v>0.80800000000000005</v>
      </c>
      <c r="O363" s="82">
        <f>O364</f>
        <v>0.72699999999999998</v>
      </c>
      <c r="P363" s="82">
        <f>P364</f>
        <v>0.23499999999999999</v>
      </c>
      <c r="Q363" s="73">
        <v>0</v>
      </c>
      <c r="R363" s="45">
        <f t="shared" si="86"/>
        <v>1.77</v>
      </c>
      <c r="S363" s="321"/>
      <c r="T363" s="18"/>
      <c r="U363" s="18"/>
      <c r="V363" s="18"/>
      <c r="W363" s="18"/>
      <c r="X363" s="18"/>
      <c r="Y363" s="18"/>
      <c r="Z363" s="18"/>
    </row>
    <row r="364" spans="1:26" s="28" customFormat="1" ht="15">
      <c r="A364" s="491"/>
      <c r="B364" s="488"/>
      <c r="C364" s="512"/>
      <c r="D364" s="512"/>
      <c r="E364" s="488"/>
      <c r="F364" s="488"/>
      <c r="G364" s="488"/>
      <c r="H364" s="488"/>
      <c r="I364" s="59" t="s">
        <v>16</v>
      </c>
      <c r="J364" s="491"/>
      <c r="K364" s="95" t="s">
        <v>12</v>
      </c>
      <c r="L364" s="44"/>
      <c r="M364" s="44"/>
      <c r="N364" s="98">
        <v>0.80800000000000005</v>
      </c>
      <c r="O364" s="99">
        <v>0.72699999999999998</v>
      </c>
      <c r="P364" s="99">
        <v>0.23499999999999999</v>
      </c>
      <c r="Q364" s="73">
        <v>0</v>
      </c>
      <c r="R364" s="45">
        <f t="shared" si="86"/>
        <v>1.77</v>
      </c>
      <c r="S364" s="321"/>
      <c r="T364" s="18"/>
      <c r="U364" s="18"/>
      <c r="V364" s="18"/>
      <c r="W364" s="18"/>
      <c r="X364" s="18"/>
      <c r="Y364" s="18"/>
      <c r="Z364" s="18"/>
    </row>
    <row r="365" spans="1:26" s="28" customFormat="1" ht="27.75" customHeight="1">
      <c r="A365" s="496">
        <v>19</v>
      </c>
      <c r="B365" s="487" t="s">
        <v>725</v>
      </c>
      <c r="C365" s="512"/>
      <c r="D365" s="512"/>
      <c r="E365" s="488"/>
      <c r="F365" s="488"/>
      <c r="G365" s="488"/>
      <c r="H365" s="488"/>
      <c r="I365" s="47" t="s">
        <v>13</v>
      </c>
      <c r="J365" s="490">
        <v>463</v>
      </c>
      <c r="K365" s="340"/>
      <c r="L365" s="44"/>
      <c r="M365" s="44"/>
      <c r="N365" s="44"/>
      <c r="O365" s="82">
        <f>O366</f>
        <v>335.71000000000004</v>
      </c>
      <c r="P365" s="82">
        <f>P366+P373</f>
        <v>66.552000000000007</v>
      </c>
      <c r="Q365" s="82">
        <f>Q366+Q373</f>
        <v>0</v>
      </c>
      <c r="R365" s="45">
        <f t="shared" si="86"/>
        <v>402.26200000000006</v>
      </c>
      <c r="S365" s="321"/>
      <c r="T365" s="18"/>
      <c r="U365" s="18"/>
      <c r="V365" s="18"/>
      <c r="W365" s="18"/>
      <c r="X365" s="18"/>
      <c r="Y365" s="18"/>
      <c r="Z365" s="18"/>
    </row>
    <row r="366" spans="1:26" s="28" customFormat="1" ht="25.5">
      <c r="A366" s="496"/>
      <c r="B366" s="488"/>
      <c r="C366" s="512"/>
      <c r="D366" s="512"/>
      <c r="E366" s="488"/>
      <c r="F366" s="488"/>
      <c r="G366" s="488"/>
      <c r="H366" s="488"/>
      <c r="I366" s="43" t="s">
        <v>726</v>
      </c>
      <c r="J366" s="491"/>
      <c r="K366" s="119" t="s">
        <v>690</v>
      </c>
      <c r="L366" s="44"/>
      <c r="M366" s="44"/>
      <c r="N366" s="44"/>
      <c r="O366" s="45">
        <f t="shared" ref="O366:Q366" si="93">SUM(O367+O373)</f>
        <v>335.71000000000004</v>
      </c>
      <c r="P366" s="45">
        <f t="shared" si="93"/>
        <v>66.552000000000007</v>
      </c>
      <c r="Q366" s="45">
        <f t="shared" si="93"/>
        <v>0</v>
      </c>
      <c r="R366" s="45">
        <f t="shared" si="86"/>
        <v>402.26200000000006</v>
      </c>
      <c r="S366" s="321"/>
      <c r="T366" s="18"/>
      <c r="U366" s="18"/>
      <c r="V366" s="18"/>
      <c r="W366" s="18"/>
      <c r="X366" s="18"/>
      <c r="Y366" s="18"/>
      <c r="Z366" s="18"/>
    </row>
    <row r="367" spans="1:26" s="28" customFormat="1" ht="51">
      <c r="A367" s="496"/>
      <c r="B367" s="488"/>
      <c r="C367" s="512"/>
      <c r="D367" s="512"/>
      <c r="E367" s="488"/>
      <c r="F367" s="488"/>
      <c r="G367" s="488"/>
      <c r="H367" s="488"/>
      <c r="I367" s="43" t="s">
        <v>220</v>
      </c>
      <c r="J367" s="491"/>
      <c r="K367" s="119" t="s">
        <v>10</v>
      </c>
      <c r="L367" s="44"/>
      <c r="M367" s="44"/>
      <c r="N367" s="44"/>
      <c r="O367" s="82">
        <f>O368+O369+O370+O371+O372</f>
        <v>90.577000000000012</v>
      </c>
      <c r="P367" s="82">
        <f>P368+P369+P370+P371+P372</f>
        <v>66.552000000000007</v>
      </c>
      <c r="Q367" s="82">
        <f>Q368+Q369+Q370+Q371+Q372</f>
        <v>0</v>
      </c>
      <c r="R367" s="45">
        <f t="shared" si="86"/>
        <v>157.12900000000002</v>
      </c>
      <c r="S367" s="321"/>
      <c r="T367" s="18"/>
      <c r="U367" s="18"/>
      <c r="V367" s="18"/>
      <c r="W367" s="18"/>
      <c r="X367" s="18"/>
      <c r="Y367" s="18"/>
      <c r="Z367" s="18"/>
    </row>
    <row r="368" spans="1:26" s="28" customFormat="1" ht="15" customHeight="1">
      <c r="A368" s="496"/>
      <c r="B368" s="488"/>
      <c r="C368" s="512"/>
      <c r="D368" s="512"/>
      <c r="E368" s="488"/>
      <c r="F368" s="488"/>
      <c r="G368" s="488"/>
      <c r="H368" s="488"/>
      <c r="I368" s="106" t="s">
        <v>727</v>
      </c>
      <c r="J368" s="491"/>
      <c r="K368" s="340" t="s">
        <v>11</v>
      </c>
      <c r="L368" s="44"/>
      <c r="M368" s="44"/>
      <c r="N368" s="44"/>
      <c r="O368" s="99">
        <v>1.228</v>
      </c>
      <c r="P368" s="99">
        <v>0</v>
      </c>
      <c r="Q368" s="44">
        <v>0</v>
      </c>
      <c r="R368" s="45">
        <f t="shared" si="86"/>
        <v>1.228</v>
      </c>
      <c r="S368" s="321"/>
      <c r="T368" s="18"/>
      <c r="U368" s="18"/>
      <c r="V368" s="18"/>
      <c r="W368" s="18"/>
      <c r="X368" s="18"/>
      <c r="Y368" s="18"/>
      <c r="Z368" s="18"/>
    </row>
    <row r="369" spans="1:26" s="28" customFormat="1" ht="25.5">
      <c r="A369" s="496"/>
      <c r="B369" s="488"/>
      <c r="C369" s="512"/>
      <c r="D369" s="512"/>
      <c r="E369" s="488"/>
      <c r="F369" s="488"/>
      <c r="G369" s="488"/>
      <c r="H369" s="488"/>
      <c r="I369" s="106" t="s">
        <v>16</v>
      </c>
      <c r="J369" s="491"/>
      <c r="K369" s="340" t="s">
        <v>12</v>
      </c>
      <c r="L369" s="44"/>
      <c r="M369" s="44"/>
      <c r="N369" s="44"/>
      <c r="O369" s="99">
        <v>44.561999999999998</v>
      </c>
      <c r="P369" s="99">
        <v>66.552000000000007</v>
      </c>
      <c r="Q369" s="44">
        <v>0</v>
      </c>
      <c r="R369" s="45">
        <f t="shared" si="86"/>
        <v>111.114</v>
      </c>
      <c r="S369" s="321"/>
      <c r="T369" s="18"/>
      <c r="U369" s="18"/>
      <c r="V369" s="18"/>
      <c r="W369" s="18"/>
      <c r="X369" s="18"/>
      <c r="Y369" s="18"/>
      <c r="Z369" s="18"/>
    </row>
    <row r="370" spans="1:26" s="28" customFormat="1" ht="15">
      <c r="A370" s="496"/>
      <c r="B370" s="488"/>
      <c r="C370" s="512"/>
      <c r="D370" s="512"/>
      <c r="E370" s="488"/>
      <c r="F370" s="488"/>
      <c r="G370" s="488"/>
      <c r="H370" s="488"/>
      <c r="I370" s="106" t="s">
        <v>728</v>
      </c>
      <c r="J370" s="491"/>
      <c r="K370" s="340" t="s">
        <v>56</v>
      </c>
      <c r="L370" s="44"/>
      <c r="M370" s="44"/>
      <c r="N370" s="44"/>
      <c r="O370" s="99">
        <v>0</v>
      </c>
      <c r="P370" s="99">
        <v>0</v>
      </c>
      <c r="Q370" s="44">
        <v>0</v>
      </c>
      <c r="R370" s="45">
        <f t="shared" si="86"/>
        <v>0</v>
      </c>
      <c r="S370" s="321"/>
      <c r="T370" s="18"/>
      <c r="U370" s="18"/>
      <c r="V370" s="18"/>
      <c r="W370" s="18"/>
      <c r="X370" s="18"/>
      <c r="Y370" s="18"/>
      <c r="Z370" s="18"/>
    </row>
    <row r="371" spans="1:26" s="28" customFormat="1" ht="15">
      <c r="A371" s="496"/>
      <c r="B371" s="488"/>
      <c r="C371" s="512"/>
      <c r="D371" s="512"/>
      <c r="E371" s="488"/>
      <c r="F371" s="488"/>
      <c r="G371" s="488"/>
      <c r="H371" s="488"/>
      <c r="I371" s="106" t="s">
        <v>728</v>
      </c>
      <c r="J371" s="491"/>
      <c r="K371" s="340" t="s">
        <v>28</v>
      </c>
      <c r="L371" s="44"/>
      <c r="M371" s="44"/>
      <c r="N371" s="44"/>
      <c r="O371" s="99">
        <v>43.069000000000003</v>
      </c>
      <c r="P371" s="99">
        <v>0</v>
      </c>
      <c r="Q371" s="44">
        <v>0</v>
      </c>
      <c r="R371" s="45">
        <f t="shared" si="86"/>
        <v>43.069000000000003</v>
      </c>
      <c r="S371" s="321"/>
      <c r="T371" s="18"/>
      <c r="U371" s="18"/>
      <c r="V371" s="18"/>
      <c r="W371" s="18"/>
      <c r="X371" s="18"/>
      <c r="Y371" s="18"/>
      <c r="Z371" s="18"/>
    </row>
    <row r="372" spans="1:26" s="28" customFormat="1" ht="15">
      <c r="A372" s="496"/>
      <c r="B372" s="488"/>
      <c r="C372" s="512"/>
      <c r="D372" s="512"/>
      <c r="E372" s="488"/>
      <c r="F372" s="488"/>
      <c r="G372" s="488"/>
      <c r="H372" s="488"/>
      <c r="I372" s="106" t="s">
        <v>729</v>
      </c>
      <c r="J372" s="491"/>
      <c r="K372" s="340" t="s">
        <v>17</v>
      </c>
      <c r="L372" s="44"/>
      <c r="M372" s="44"/>
      <c r="N372" s="44"/>
      <c r="O372" s="99">
        <v>1.718</v>
      </c>
      <c r="P372" s="99">
        <v>0</v>
      </c>
      <c r="Q372" s="44">
        <v>0</v>
      </c>
      <c r="R372" s="45">
        <f t="shared" si="86"/>
        <v>1.718</v>
      </c>
      <c r="S372" s="321"/>
      <c r="T372" s="18"/>
      <c r="U372" s="18"/>
      <c r="V372" s="18"/>
      <c r="W372" s="18"/>
      <c r="X372" s="18"/>
      <c r="Y372" s="18"/>
      <c r="Z372" s="18"/>
    </row>
    <row r="373" spans="1:26" s="28" customFormat="1" ht="25.5">
      <c r="A373" s="496"/>
      <c r="B373" s="488"/>
      <c r="C373" s="512"/>
      <c r="D373" s="512"/>
      <c r="E373" s="488"/>
      <c r="F373" s="488"/>
      <c r="G373" s="488"/>
      <c r="H373" s="488"/>
      <c r="I373" s="43" t="s">
        <v>730</v>
      </c>
      <c r="J373" s="491"/>
      <c r="K373" s="119" t="s">
        <v>45</v>
      </c>
      <c r="L373" s="44"/>
      <c r="M373" s="44"/>
      <c r="N373" s="44"/>
      <c r="O373" s="73">
        <v>245.13300000000001</v>
      </c>
      <c r="P373" s="99">
        <v>0</v>
      </c>
      <c r="Q373" s="44">
        <v>0</v>
      </c>
      <c r="R373" s="45">
        <f t="shared" si="86"/>
        <v>245.13300000000001</v>
      </c>
      <c r="S373" s="321"/>
      <c r="T373" s="18"/>
      <c r="U373" s="18"/>
      <c r="V373" s="18"/>
      <c r="W373" s="18"/>
      <c r="X373" s="18"/>
      <c r="Y373" s="18"/>
      <c r="Z373" s="18"/>
    </row>
    <row r="374" spans="1:26" s="28" customFormat="1" ht="25.5">
      <c r="A374" s="496"/>
      <c r="B374" s="489"/>
      <c r="C374" s="512"/>
      <c r="D374" s="512"/>
      <c r="E374" s="488"/>
      <c r="F374" s="488"/>
      <c r="G374" s="488"/>
      <c r="H374" s="488"/>
      <c r="I374" s="106" t="s">
        <v>33</v>
      </c>
      <c r="J374" s="492"/>
      <c r="K374" s="120" t="s">
        <v>39</v>
      </c>
      <c r="L374" s="44"/>
      <c r="M374" s="44"/>
      <c r="N374" s="44"/>
      <c r="O374" s="99">
        <v>245.13300000000001</v>
      </c>
      <c r="P374" s="99">
        <v>0</v>
      </c>
      <c r="Q374" s="44">
        <v>0</v>
      </c>
      <c r="R374" s="45">
        <f t="shared" si="86"/>
        <v>245.13300000000001</v>
      </c>
      <c r="S374" s="321"/>
      <c r="T374" s="18"/>
      <c r="U374" s="18"/>
      <c r="V374" s="18"/>
      <c r="W374" s="18"/>
      <c r="X374" s="18"/>
      <c r="Y374" s="18"/>
      <c r="Z374" s="18"/>
    </row>
    <row r="375" spans="1:26" s="28" customFormat="1" ht="46.5" customHeight="1">
      <c r="A375" s="490">
        <v>20</v>
      </c>
      <c r="B375" s="487" t="s">
        <v>731</v>
      </c>
      <c r="C375" s="512"/>
      <c r="D375" s="512"/>
      <c r="E375" s="488"/>
      <c r="F375" s="488"/>
      <c r="G375" s="488"/>
      <c r="H375" s="488"/>
      <c r="I375" s="47" t="s">
        <v>13</v>
      </c>
      <c r="J375" s="496">
        <v>486</v>
      </c>
      <c r="K375" s="340"/>
      <c r="L375" s="44"/>
      <c r="M375" s="44"/>
      <c r="N375" s="45">
        <f>N376</f>
        <v>35.461999999999996</v>
      </c>
      <c r="O375" s="45">
        <f>O386</f>
        <v>64.117999999999995</v>
      </c>
      <c r="P375" s="45">
        <f>P396</f>
        <v>1643.1369999999997</v>
      </c>
      <c r="Q375" s="45">
        <f>Q396</f>
        <v>0</v>
      </c>
      <c r="R375" s="45">
        <f t="shared" si="86"/>
        <v>1742.7169999999996</v>
      </c>
      <c r="S375" s="321"/>
      <c r="T375" s="18"/>
      <c r="U375" s="18"/>
      <c r="V375" s="18"/>
      <c r="W375" s="18"/>
      <c r="X375" s="18"/>
      <c r="Y375" s="18"/>
      <c r="Z375" s="18"/>
    </row>
    <row r="376" spans="1:26" s="28" customFormat="1" ht="38.25">
      <c r="A376" s="491"/>
      <c r="B376" s="488"/>
      <c r="C376" s="512"/>
      <c r="D376" s="512"/>
      <c r="E376" s="488"/>
      <c r="F376" s="488"/>
      <c r="G376" s="488"/>
      <c r="H376" s="488"/>
      <c r="I376" s="116" t="s">
        <v>734</v>
      </c>
      <c r="J376" s="496"/>
      <c r="K376" s="90">
        <v>472</v>
      </c>
      <c r="L376" s="44"/>
      <c r="M376" s="44"/>
      <c r="N376" s="45">
        <f>N377+N380+N382+N384</f>
        <v>35.461999999999996</v>
      </c>
      <c r="O376" s="45"/>
      <c r="P376" s="45"/>
      <c r="Q376" s="82"/>
      <c r="R376" s="45">
        <f t="shared" si="86"/>
        <v>35.461999999999996</v>
      </c>
      <c r="S376" s="321"/>
      <c r="T376" s="18"/>
      <c r="U376" s="18"/>
      <c r="V376" s="18"/>
      <c r="W376" s="18"/>
      <c r="X376" s="18"/>
      <c r="Y376" s="18"/>
      <c r="Z376" s="18"/>
    </row>
    <row r="377" spans="1:26" s="28" customFormat="1" ht="51">
      <c r="A377" s="491"/>
      <c r="B377" s="488"/>
      <c r="C377" s="512"/>
      <c r="D377" s="512"/>
      <c r="E377" s="488"/>
      <c r="F377" s="488"/>
      <c r="G377" s="488"/>
      <c r="H377" s="488"/>
      <c r="I377" s="100" t="s">
        <v>735</v>
      </c>
      <c r="J377" s="496"/>
      <c r="K377" s="57" t="s">
        <v>646</v>
      </c>
      <c r="L377" s="44"/>
      <c r="M377" s="44"/>
      <c r="N377" s="45">
        <f>N378+N379</f>
        <v>19.265000000000001</v>
      </c>
      <c r="O377" s="82"/>
      <c r="P377" s="82"/>
      <c r="Q377" s="73"/>
      <c r="R377" s="45">
        <f t="shared" si="86"/>
        <v>19.265000000000001</v>
      </c>
      <c r="S377" s="321"/>
      <c r="T377" s="18"/>
      <c r="U377" s="18"/>
      <c r="V377" s="18"/>
      <c r="W377" s="18"/>
      <c r="X377" s="18"/>
      <c r="Y377" s="18"/>
      <c r="Z377" s="18"/>
    </row>
    <row r="378" spans="1:26" s="28" customFormat="1" ht="25.5">
      <c r="A378" s="491"/>
      <c r="B378" s="488"/>
      <c r="C378" s="512"/>
      <c r="D378" s="512"/>
      <c r="E378" s="488"/>
      <c r="F378" s="488"/>
      <c r="G378" s="488"/>
      <c r="H378" s="488"/>
      <c r="I378" s="115" t="s">
        <v>16</v>
      </c>
      <c r="J378" s="496"/>
      <c r="K378" s="324" t="s">
        <v>12</v>
      </c>
      <c r="L378" s="44"/>
      <c r="M378" s="44"/>
      <c r="N378" s="98">
        <v>4.7519999999999998</v>
      </c>
      <c r="O378" s="99"/>
      <c r="P378" s="99"/>
      <c r="Q378" s="73"/>
      <c r="R378" s="45">
        <f t="shared" si="86"/>
        <v>4.7519999999999998</v>
      </c>
      <c r="S378" s="321"/>
      <c r="T378" s="18"/>
      <c r="U378" s="18"/>
      <c r="V378" s="18"/>
      <c r="W378" s="18"/>
      <c r="X378" s="18"/>
      <c r="Y378" s="18"/>
      <c r="Z378" s="18"/>
    </row>
    <row r="379" spans="1:26" s="28" customFormat="1" ht="51">
      <c r="A379" s="491"/>
      <c r="B379" s="488"/>
      <c r="C379" s="512"/>
      <c r="D379" s="512"/>
      <c r="E379" s="488"/>
      <c r="F379" s="488"/>
      <c r="G379" s="488"/>
      <c r="H379" s="488"/>
      <c r="I379" s="121" t="s">
        <v>227</v>
      </c>
      <c r="J379" s="496"/>
      <c r="K379" s="324" t="s">
        <v>212</v>
      </c>
      <c r="L379" s="44"/>
      <c r="M379" s="44"/>
      <c r="N379" s="98">
        <v>14.513</v>
      </c>
      <c r="O379" s="99"/>
      <c r="P379" s="99"/>
      <c r="Q379" s="73"/>
      <c r="R379" s="45">
        <f t="shared" si="86"/>
        <v>14.513</v>
      </c>
      <c r="S379" s="321"/>
      <c r="T379" s="18"/>
      <c r="U379" s="18"/>
      <c r="V379" s="18"/>
      <c r="W379" s="18"/>
      <c r="X379" s="18"/>
      <c r="Y379" s="18"/>
      <c r="Z379" s="18"/>
    </row>
    <row r="380" spans="1:26" s="28" customFormat="1" ht="38.25">
      <c r="A380" s="491"/>
      <c r="B380" s="488"/>
      <c r="C380" s="512"/>
      <c r="D380" s="512"/>
      <c r="E380" s="488"/>
      <c r="F380" s="488"/>
      <c r="G380" s="488"/>
      <c r="H380" s="488"/>
      <c r="I380" s="43" t="s">
        <v>116</v>
      </c>
      <c r="J380" s="496"/>
      <c r="K380" s="57" t="s">
        <v>732</v>
      </c>
      <c r="L380" s="44"/>
      <c r="M380" s="44"/>
      <c r="N380" s="45">
        <f>N381</f>
        <v>1.29</v>
      </c>
      <c r="O380" s="82"/>
      <c r="P380" s="82"/>
      <c r="Q380" s="73"/>
      <c r="R380" s="45">
        <f t="shared" si="86"/>
        <v>1.29</v>
      </c>
      <c r="S380" s="321"/>
      <c r="T380" s="18"/>
      <c r="U380" s="18"/>
      <c r="V380" s="18"/>
      <c r="W380" s="18"/>
      <c r="X380" s="18"/>
      <c r="Y380" s="18"/>
      <c r="Z380" s="18"/>
    </row>
    <row r="381" spans="1:26" s="28" customFormat="1" ht="25.5">
      <c r="A381" s="491"/>
      <c r="B381" s="488"/>
      <c r="C381" s="512"/>
      <c r="D381" s="512"/>
      <c r="E381" s="488"/>
      <c r="F381" s="488"/>
      <c r="G381" s="488"/>
      <c r="H381" s="488"/>
      <c r="I381" s="115" t="s">
        <v>16</v>
      </c>
      <c r="J381" s="496"/>
      <c r="K381" s="324" t="s">
        <v>12</v>
      </c>
      <c r="L381" s="44"/>
      <c r="M381" s="44"/>
      <c r="N381" s="98">
        <v>1.29</v>
      </c>
      <c r="O381" s="99"/>
      <c r="P381" s="99"/>
      <c r="Q381" s="82"/>
      <c r="R381" s="45">
        <f t="shared" si="86"/>
        <v>1.29</v>
      </c>
      <c r="S381" s="321"/>
      <c r="T381" s="18"/>
      <c r="U381" s="18"/>
      <c r="V381" s="18"/>
      <c r="W381" s="18"/>
      <c r="X381" s="18"/>
      <c r="Y381" s="18"/>
      <c r="Z381" s="18"/>
    </row>
    <row r="382" spans="1:26" s="28" customFormat="1" ht="25.5">
      <c r="A382" s="491"/>
      <c r="B382" s="488"/>
      <c r="C382" s="512"/>
      <c r="D382" s="512"/>
      <c r="E382" s="488"/>
      <c r="F382" s="488"/>
      <c r="G382" s="488"/>
      <c r="H382" s="488"/>
      <c r="I382" s="100" t="s">
        <v>677</v>
      </c>
      <c r="J382" s="496"/>
      <c r="K382" s="58" t="s">
        <v>43</v>
      </c>
      <c r="L382" s="44"/>
      <c r="M382" s="44"/>
      <c r="N382" s="45">
        <f>N383</f>
        <v>4.016</v>
      </c>
      <c r="O382" s="45"/>
      <c r="P382" s="82"/>
      <c r="Q382" s="73"/>
      <c r="R382" s="45">
        <f t="shared" si="86"/>
        <v>4.016</v>
      </c>
      <c r="S382" s="321"/>
      <c r="T382" s="18"/>
      <c r="U382" s="18"/>
      <c r="V382" s="18"/>
      <c r="W382" s="18"/>
      <c r="X382" s="18"/>
      <c r="Y382" s="18"/>
      <c r="Z382" s="18"/>
    </row>
    <row r="383" spans="1:26" s="28" customFormat="1" ht="18" customHeight="1">
      <c r="A383" s="491"/>
      <c r="B383" s="488"/>
      <c r="C383" s="512"/>
      <c r="D383" s="512"/>
      <c r="E383" s="488"/>
      <c r="F383" s="488"/>
      <c r="G383" s="488"/>
      <c r="H383" s="488"/>
      <c r="I383" s="115" t="s">
        <v>16</v>
      </c>
      <c r="J383" s="496"/>
      <c r="K383" s="324" t="s">
        <v>12</v>
      </c>
      <c r="L383" s="44"/>
      <c r="M383" s="44"/>
      <c r="N383" s="98">
        <v>4.016</v>
      </c>
      <c r="O383" s="99"/>
      <c r="P383" s="99"/>
      <c r="Q383" s="45"/>
      <c r="R383" s="45">
        <f t="shared" si="86"/>
        <v>4.016</v>
      </c>
      <c r="S383" s="321"/>
      <c r="T383" s="18"/>
      <c r="U383" s="18"/>
      <c r="V383" s="18"/>
      <c r="W383" s="18"/>
      <c r="X383" s="18"/>
      <c r="Y383" s="18"/>
      <c r="Z383" s="18"/>
    </row>
    <row r="384" spans="1:26" s="28" customFormat="1" ht="81">
      <c r="A384" s="491"/>
      <c r="B384" s="488"/>
      <c r="C384" s="512"/>
      <c r="D384" s="512"/>
      <c r="E384" s="488"/>
      <c r="F384" s="488"/>
      <c r="G384" s="488"/>
      <c r="H384" s="488"/>
      <c r="I384" s="122" t="s">
        <v>736</v>
      </c>
      <c r="J384" s="496"/>
      <c r="K384" s="58" t="s">
        <v>52</v>
      </c>
      <c r="L384" s="44"/>
      <c r="M384" s="44"/>
      <c r="N384" s="107">
        <f>N385</f>
        <v>10.891</v>
      </c>
      <c r="O384" s="123"/>
      <c r="P384" s="123"/>
      <c r="Q384" s="82"/>
      <c r="R384" s="45">
        <f t="shared" si="86"/>
        <v>10.891</v>
      </c>
      <c r="S384" s="321"/>
      <c r="T384" s="18"/>
      <c r="U384" s="18"/>
      <c r="V384" s="18"/>
      <c r="W384" s="18"/>
      <c r="X384" s="18"/>
      <c r="Y384" s="18"/>
      <c r="Z384" s="18"/>
    </row>
    <row r="385" spans="1:26" s="28" customFormat="1" ht="25.5">
      <c r="A385" s="491"/>
      <c r="B385" s="488"/>
      <c r="C385" s="512"/>
      <c r="D385" s="512"/>
      <c r="E385" s="488"/>
      <c r="F385" s="488"/>
      <c r="G385" s="488"/>
      <c r="H385" s="488"/>
      <c r="I385" s="115" t="s">
        <v>16</v>
      </c>
      <c r="J385" s="496"/>
      <c r="K385" s="324" t="s">
        <v>12</v>
      </c>
      <c r="L385" s="44"/>
      <c r="M385" s="44"/>
      <c r="N385" s="98">
        <v>10.891</v>
      </c>
      <c r="O385" s="99"/>
      <c r="P385" s="99"/>
      <c r="Q385" s="73"/>
      <c r="R385" s="45">
        <f t="shared" si="86"/>
        <v>10.891</v>
      </c>
      <c r="S385" s="321"/>
      <c r="T385" s="18"/>
      <c r="U385" s="18"/>
      <c r="V385" s="18"/>
      <c r="W385" s="18"/>
      <c r="X385" s="18"/>
      <c r="Y385" s="18"/>
      <c r="Z385" s="18"/>
    </row>
    <row r="386" spans="1:26" s="28" customFormat="1" ht="25.5">
      <c r="A386" s="491"/>
      <c r="B386" s="488"/>
      <c r="C386" s="512"/>
      <c r="D386" s="512"/>
      <c r="E386" s="488"/>
      <c r="F386" s="488"/>
      <c r="G386" s="488"/>
      <c r="H386" s="488"/>
      <c r="I386" s="100" t="s">
        <v>737</v>
      </c>
      <c r="J386" s="496"/>
      <c r="K386" s="58" t="s">
        <v>733</v>
      </c>
      <c r="L386" s="44"/>
      <c r="M386" s="44"/>
      <c r="N386" s="98"/>
      <c r="O386" s="82">
        <f>O387+O392+O394</f>
        <v>64.117999999999995</v>
      </c>
      <c r="P386" s="99"/>
      <c r="Q386" s="73"/>
      <c r="R386" s="45">
        <f t="shared" si="86"/>
        <v>64.117999999999995</v>
      </c>
      <c r="S386" s="321"/>
      <c r="T386" s="18"/>
      <c r="U386" s="18"/>
      <c r="V386" s="18"/>
      <c r="W386" s="18"/>
      <c r="X386" s="18"/>
      <c r="Y386" s="18"/>
      <c r="Z386" s="18"/>
    </row>
    <row r="387" spans="1:26" s="28" customFormat="1" ht="38.25">
      <c r="A387" s="491"/>
      <c r="B387" s="488"/>
      <c r="C387" s="512"/>
      <c r="D387" s="512"/>
      <c r="E387" s="488"/>
      <c r="F387" s="488"/>
      <c r="G387" s="488"/>
      <c r="H387" s="488"/>
      <c r="I387" s="100" t="s">
        <v>221</v>
      </c>
      <c r="J387" s="496"/>
      <c r="K387" s="58" t="s">
        <v>10</v>
      </c>
      <c r="L387" s="44"/>
      <c r="M387" s="44"/>
      <c r="N387" s="45"/>
      <c r="O387" s="45">
        <f>O388+O389+O390+O391</f>
        <v>49.945999999999998</v>
      </c>
      <c r="P387" s="45"/>
      <c r="Q387" s="73"/>
      <c r="R387" s="45">
        <f t="shared" si="86"/>
        <v>49.945999999999998</v>
      </c>
      <c r="S387" s="321"/>
      <c r="T387" s="18"/>
      <c r="U387" s="18"/>
      <c r="V387" s="18"/>
      <c r="W387" s="18"/>
      <c r="X387" s="18"/>
      <c r="Y387" s="18"/>
      <c r="Z387" s="18"/>
    </row>
    <row r="388" spans="1:26" s="28" customFormat="1" ht="25.5">
      <c r="A388" s="491"/>
      <c r="B388" s="488"/>
      <c r="C388" s="512"/>
      <c r="D388" s="512"/>
      <c r="E388" s="488"/>
      <c r="F388" s="488"/>
      <c r="G388" s="488"/>
      <c r="H388" s="488"/>
      <c r="I388" s="106" t="s">
        <v>738</v>
      </c>
      <c r="J388" s="496"/>
      <c r="K388" s="324" t="s">
        <v>11</v>
      </c>
      <c r="L388" s="44"/>
      <c r="M388" s="44"/>
      <c r="N388" s="123"/>
      <c r="O388" s="99">
        <v>1.097</v>
      </c>
      <c r="P388" s="123"/>
      <c r="Q388" s="73"/>
      <c r="R388" s="45">
        <f t="shared" si="86"/>
        <v>1.097</v>
      </c>
      <c r="S388" s="321"/>
      <c r="T388" s="18"/>
      <c r="U388" s="18"/>
      <c r="V388" s="18"/>
      <c r="W388" s="18"/>
      <c r="X388" s="18"/>
      <c r="Y388" s="18"/>
      <c r="Z388" s="18"/>
    </row>
    <row r="389" spans="1:26" s="28" customFormat="1" ht="25.5">
      <c r="A389" s="491"/>
      <c r="B389" s="488"/>
      <c r="C389" s="512"/>
      <c r="D389" s="512"/>
      <c r="E389" s="488"/>
      <c r="F389" s="488"/>
      <c r="G389" s="488"/>
      <c r="H389" s="488"/>
      <c r="I389" s="115" t="s">
        <v>16</v>
      </c>
      <c r="J389" s="496"/>
      <c r="K389" s="324" t="s">
        <v>12</v>
      </c>
      <c r="L389" s="44"/>
      <c r="M389" s="44"/>
      <c r="N389" s="123"/>
      <c r="O389" s="99">
        <v>14.077</v>
      </c>
      <c r="P389" s="123"/>
      <c r="Q389" s="73"/>
      <c r="R389" s="45">
        <f t="shared" si="86"/>
        <v>14.077</v>
      </c>
      <c r="S389" s="321"/>
      <c r="T389" s="18"/>
      <c r="U389" s="18"/>
      <c r="V389" s="18"/>
      <c r="W389" s="18"/>
      <c r="X389" s="18"/>
      <c r="Y389" s="18"/>
      <c r="Z389" s="18"/>
    </row>
    <row r="390" spans="1:26" s="28" customFormat="1" ht="51">
      <c r="A390" s="491"/>
      <c r="B390" s="488"/>
      <c r="C390" s="512"/>
      <c r="D390" s="512"/>
      <c r="E390" s="488"/>
      <c r="F390" s="488"/>
      <c r="G390" s="488"/>
      <c r="H390" s="488"/>
      <c r="I390" s="121" t="s">
        <v>227</v>
      </c>
      <c r="J390" s="496"/>
      <c r="K390" s="324" t="s">
        <v>212</v>
      </c>
      <c r="L390" s="44"/>
      <c r="M390" s="44"/>
      <c r="N390" s="98"/>
      <c r="O390" s="99">
        <v>33.548999999999999</v>
      </c>
      <c r="P390" s="99"/>
      <c r="Q390" s="73"/>
      <c r="R390" s="45">
        <f t="shared" si="86"/>
        <v>33.548999999999999</v>
      </c>
      <c r="S390" s="321"/>
      <c r="T390" s="18"/>
      <c r="U390" s="18"/>
      <c r="V390" s="18"/>
      <c r="W390" s="18"/>
      <c r="X390" s="18"/>
      <c r="Y390" s="18"/>
      <c r="Z390" s="18"/>
    </row>
    <row r="391" spans="1:26" s="28" customFormat="1" ht="38.25">
      <c r="A391" s="491"/>
      <c r="B391" s="488"/>
      <c r="C391" s="512"/>
      <c r="D391" s="512"/>
      <c r="E391" s="488"/>
      <c r="F391" s="488"/>
      <c r="G391" s="488"/>
      <c r="H391" s="488"/>
      <c r="I391" s="115" t="s">
        <v>181</v>
      </c>
      <c r="J391" s="496"/>
      <c r="K391" s="324" t="s">
        <v>17</v>
      </c>
      <c r="L391" s="44"/>
      <c r="M391" s="44"/>
      <c r="N391" s="99"/>
      <c r="O391" s="99">
        <v>1.2230000000000001</v>
      </c>
      <c r="P391" s="99"/>
      <c r="Q391" s="73"/>
      <c r="R391" s="45">
        <f t="shared" si="86"/>
        <v>1.2230000000000001</v>
      </c>
      <c r="S391" s="321"/>
      <c r="T391" s="18"/>
      <c r="U391" s="18"/>
      <c r="V391" s="18"/>
      <c r="W391" s="18"/>
      <c r="X391" s="18"/>
      <c r="Y391" s="18"/>
      <c r="Z391" s="18"/>
    </row>
    <row r="392" spans="1:26" s="28" customFormat="1" ht="38.25">
      <c r="A392" s="491"/>
      <c r="B392" s="488"/>
      <c r="C392" s="512"/>
      <c r="D392" s="512"/>
      <c r="E392" s="488"/>
      <c r="F392" s="488"/>
      <c r="G392" s="488"/>
      <c r="H392" s="488"/>
      <c r="I392" s="43" t="s">
        <v>165</v>
      </c>
      <c r="J392" s="496"/>
      <c r="K392" s="58" t="s">
        <v>30</v>
      </c>
      <c r="L392" s="44"/>
      <c r="M392" s="44"/>
      <c r="N392" s="45"/>
      <c r="O392" s="45">
        <f>O393</f>
        <v>9.8010000000000002</v>
      </c>
      <c r="P392" s="45"/>
      <c r="Q392" s="73"/>
      <c r="R392" s="45">
        <f t="shared" si="86"/>
        <v>9.8010000000000002</v>
      </c>
      <c r="S392" s="321"/>
      <c r="T392" s="18"/>
      <c r="U392" s="18"/>
      <c r="V392" s="18"/>
      <c r="W392" s="18"/>
      <c r="X392" s="18"/>
      <c r="Y392" s="18"/>
      <c r="Z392" s="18"/>
    </row>
    <row r="393" spans="1:26" s="28" customFormat="1" ht="25.5">
      <c r="A393" s="491"/>
      <c r="B393" s="488"/>
      <c r="C393" s="512"/>
      <c r="D393" s="512"/>
      <c r="E393" s="488"/>
      <c r="F393" s="488"/>
      <c r="G393" s="488"/>
      <c r="H393" s="488"/>
      <c r="I393" s="115" t="s">
        <v>16</v>
      </c>
      <c r="J393" s="496"/>
      <c r="K393" s="324" t="s">
        <v>12</v>
      </c>
      <c r="L393" s="44"/>
      <c r="M393" s="44"/>
      <c r="N393" s="98"/>
      <c r="O393" s="98">
        <v>9.8010000000000002</v>
      </c>
      <c r="P393" s="98"/>
      <c r="Q393" s="73"/>
      <c r="R393" s="45">
        <f t="shared" si="86"/>
        <v>9.8010000000000002</v>
      </c>
      <c r="S393" s="321"/>
      <c r="T393" s="18"/>
      <c r="U393" s="18"/>
      <c r="V393" s="18"/>
      <c r="W393" s="18"/>
      <c r="X393" s="18"/>
      <c r="Y393" s="18"/>
      <c r="Z393" s="18"/>
    </row>
    <row r="394" spans="1:26" s="28" customFormat="1" ht="15">
      <c r="A394" s="491"/>
      <c r="B394" s="488"/>
      <c r="C394" s="512"/>
      <c r="D394" s="512"/>
      <c r="E394" s="488"/>
      <c r="F394" s="488"/>
      <c r="G394" s="488"/>
      <c r="H394" s="488"/>
      <c r="I394" s="124" t="s">
        <v>224</v>
      </c>
      <c r="J394" s="496"/>
      <c r="K394" s="58" t="s">
        <v>11</v>
      </c>
      <c r="L394" s="44"/>
      <c r="M394" s="44"/>
      <c r="N394" s="45"/>
      <c r="O394" s="82">
        <f>O395</f>
        <v>4.3710000000000004</v>
      </c>
      <c r="P394" s="82"/>
      <c r="Q394" s="82"/>
      <c r="R394" s="45">
        <f t="shared" si="86"/>
        <v>4.3710000000000004</v>
      </c>
      <c r="S394" s="321"/>
      <c r="T394" s="18"/>
      <c r="U394" s="18"/>
      <c r="V394" s="18"/>
      <c r="W394" s="18"/>
      <c r="X394" s="18"/>
      <c r="Y394" s="18"/>
      <c r="Z394" s="18"/>
    </row>
    <row r="395" spans="1:26" s="28" customFormat="1" ht="25.5">
      <c r="A395" s="491"/>
      <c r="B395" s="488"/>
      <c r="C395" s="512"/>
      <c r="D395" s="512"/>
      <c r="E395" s="488"/>
      <c r="F395" s="488"/>
      <c r="G395" s="488"/>
      <c r="H395" s="488"/>
      <c r="I395" s="125" t="s">
        <v>16</v>
      </c>
      <c r="J395" s="496"/>
      <c r="K395" s="324" t="s">
        <v>12</v>
      </c>
      <c r="L395" s="44"/>
      <c r="M395" s="44"/>
      <c r="N395" s="104"/>
      <c r="O395" s="105">
        <v>4.3710000000000004</v>
      </c>
      <c r="P395" s="105"/>
      <c r="Q395" s="73"/>
      <c r="R395" s="45">
        <f t="shared" si="86"/>
        <v>4.3710000000000004</v>
      </c>
      <c r="S395" s="321"/>
      <c r="T395" s="18"/>
      <c r="U395" s="18"/>
      <c r="V395" s="18"/>
      <c r="W395" s="18"/>
      <c r="X395" s="18"/>
      <c r="Y395" s="18"/>
      <c r="Z395" s="18"/>
    </row>
    <row r="396" spans="1:26" s="28" customFormat="1" ht="38.25">
      <c r="A396" s="491"/>
      <c r="B396" s="488"/>
      <c r="C396" s="512"/>
      <c r="D396" s="512"/>
      <c r="E396" s="488"/>
      <c r="F396" s="488"/>
      <c r="G396" s="488"/>
      <c r="H396" s="488"/>
      <c r="I396" s="116" t="s">
        <v>734</v>
      </c>
      <c r="J396" s="496"/>
      <c r="K396" s="58" t="s">
        <v>685</v>
      </c>
      <c r="L396" s="44"/>
      <c r="M396" s="44"/>
      <c r="N396" s="104"/>
      <c r="O396" s="105"/>
      <c r="P396" s="118">
        <f>P397+P400+P403+P407+P409+P411+P413+P415</f>
        <v>1643.1369999999997</v>
      </c>
      <c r="Q396" s="73"/>
      <c r="R396" s="45"/>
      <c r="S396" s="321"/>
      <c r="T396" s="18"/>
      <c r="U396" s="18"/>
      <c r="V396" s="18"/>
      <c r="W396" s="18"/>
      <c r="X396" s="18"/>
      <c r="Y396" s="18"/>
      <c r="Z396" s="18"/>
    </row>
    <row r="397" spans="1:26" s="28" customFormat="1" ht="51">
      <c r="A397" s="491"/>
      <c r="B397" s="488"/>
      <c r="C397" s="512"/>
      <c r="D397" s="512"/>
      <c r="E397" s="488"/>
      <c r="F397" s="488"/>
      <c r="G397" s="488"/>
      <c r="H397" s="488"/>
      <c r="I397" s="100" t="s">
        <v>739</v>
      </c>
      <c r="J397" s="496"/>
      <c r="K397" s="58" t="s">
        <v>10</v>
      </c>
      <c r="L397" s="44"/>
      <c r="M397" s="44"/>
      <c r="N397" s="67"/>
      <c r="O397" s="118"/>
      <c r="P397" s="118">
        <f>P398+P399</f>
        <v>161.80199999999999</v>
      </c>
      <c r="Q397" s="73"/>
      <c r="R397" s="45"/>
      <c r="S397" s="321"/>
      <c r="T397" s="18"/>
      <c r="U397" s="18"/>
      <c r="V397" s="18"/>
      <c r="W397" s="18"/>
      <c r="X397" s="18"/>
      <c r="Y397" s="18"/>
      <c r="Z397" s="18"/>
    </row>
    <row r="398" spans="1:26" s="28" customFormat="1" ht="25.5">
      <c r="A398" s="491"/>
      <c r="B398" s="488"/>
      <c r="C398" s="512"/>
      <c r="D398" s="512"/>
      <c r="E398" s="488"/>
      <c r="F398" s="488"/>
      <c r="G398" s="488"/>
      <c r="H398" s="488"/>
      <c r="I398" s="125" t="s">
        <v>16</v>
      </c>
      <c r="J398" s="496"/>
      <c r="K398" s="324" t="s">
        <v>12</v>
      </c>
      <c r="L398" s="44"/>
      <c r="M398" s="44"/>
      <c r="N398" s="98"/>
      <c r="O398" s="98"/>
      <c r="P398" s="98">
        <v>74.730999999999995</v>
      </c>
      <c r="Q398" s="73"/>
      <c r="R398" s="45"/>
      <c r="S398" s="321"/>
      <c r="T398" s="18"/>
      <c r="U398" s="18"/>
      <c r="V398" s="18"/>
      <c r="W398" s="18"/>
      <c r="X398" s="18"/>
      <c r="Y398" s="18"/>
      <c r="Z398" s="18"/>
    </row>
    <row r="399" spans="1:26" s="28" customFormat="1" ht="25.5">
      <c r="A399" s="491"/>
      <c r="B399" s="488"/>
      <c r="C399" s="512"/>
      <c r="D399" s="512"/>
      <c r="E399" s="488"/>
      <c r="F399" s="488"/>
      <c r="G399" s="488"/>
      <c r="H399" s="488"/>
      <c r="I399" s="106" t="s">
        <v>740</v>
      </c>
      <c r="J399" s="496"/>
      <c r="K399" s="324" t="s">
        <v>39</v>
      </c>
      <c r="L399" s="44"/>
      <c r="M399" s="44"/>
      <c r="N399" s="98"/>
      <c r="O399" s="98"/>
      <c r="P399" s="98">
        <v>87.070999999999998</v>
      </c>
      <c r="Q399" s="73"/>
      <c r="R399" s="45"/>
      <c r="S399" s="321"/>
      <c r="T399" s="18"/>
      <c r="U399" s="18"/>
      <c r="V399" s="18"/>
      <c r="W399" s="18"/>
      <c r="X399" s="18"/>
      <c r="Y399" s="18"/>
      <c r="Z399" s="18"/>
    </row>
    <row r="400" spans="1:26" s="28" customFormat="1" ht="38.25">
      <c r="A400" s="491"/>
      <c r="B400" s="488"/>
      <c r="C400" s="512"/>
      <c r="D400" s="512"/>
      <c r="E400" s="488"/>
      <c r="F400" s="488"/>
      <c r="G400" s="488"/>
      <c r="H400" s="488"/>
      <c r="I400" s="43" t="s">
        <v>165</v>
      </c>
      <c r="J400" s="496"/>
      <c r="K400" s="58" t="s">
        <v>30</v>
      </c>
      <c r="L400" s="44"/>
      <c r="M400" s="44"/>
      <c r="N400" s="107"/>
      <c r="O400" s="107"/>
      <c r="P400" s="45">
        <f>P401+P402</f>
        <v>322.78199999999998</v>
      </c>
      <c r="Q400" s="73"/>
      <c r="R400" s="45"/>
      <c r="S400" s="321"/>
      <c r="T400" s="18"/>
      <c r="U400" s="18"/>
      <c r="V400" s="18"/>
      <c r="W400" s="18"/>
      <c r="X400" s="18"/>
      <c r="Y400" s="18"/>
      <c r="Z400" s="18"/>
    </row>
    <row r="401" spans="1:26" s="28" customFormat="1" ht="25.5">
      <c r="A401" s="491"/>
      <c r="B401" s="488"/>
      <c r="C401" s="512"/>
      <c r="D401" s="512"/>
      <c r="E401" s="488"/>
      <c r="F401" s="488"/>
      <c r="G401" s="488"/>
      <c r="H401" s="488"/>
      <c r="I401" s="125" t="s">
        <v>16</v>
      </c>
      <c r="J401" s="496"/>
      <c r="K401" s="324" t="s">
        <v>12</v>
      </c>
      <c r="L401" s="44"/>
      <c r="M401" s="44"/>
      <c r="N401" s="98"/>
      <c r="O401" s="98"/>
      <c r="P401" s="98">
        <v>22.782</v>
      </c>
      <c r="Q401" s="73"/>
      <c r="R401" s="45"/>
      <c r="S401" s="321"/>
      <c r="T401" s="18"/>
      <c r="U401" s="18"/>
      <c r="V401" s="18"/>
      <c r="W401" s="18"/>
      <c r="X401" s="18"/>
      <c r="Y401" s="18"/>
      <c r="Z401" s="18"/>
    </row>
    <row r="402" spans="1:26" s="28" customFormat="1" ht="25.5">
      <c r="A402" s="491"/>
      <c r="B402" s="488"/>
      <c r="C402" s="512"/>
      <c r="D402" s="512"/>
      <c r="E402" s="488"/>
      <c r="F402" s="488"/>
      <c r="G402" s="488"/>
      <c r="H402" s="488"/>
      <c r="I402" s="106" t="s">
        <v>741</v>
      </c>
      <c r="J402" s="496"/>
      <c r="K402" s="324" t="s">
        <v>226</v>
      </c>
      <c r="L402" s="44"/>
      <c r="M402" s="44"/>
      <c r="N402" s="98"/>
      <c r="O402" s="98"/>
      <c r="P402" s="98">
        <v>300</v>
      </c>
      <c r="Q402" s="73"/>
      <c r="R402" s="45"/>
      <c r="S402" s="321"/>
      <c r="T402" s="18"/>
      <c r="U402" s="18"/>
      <c r="V402" s="18"/>
      <c r="W402" s="18"/>
      <c r="X402" s="18"/>
      <c r="Y402" s="18"/>
      <c r="Z402" s="18"/>
    </row>
    <row r="403" spans="1:26" s="28" customFormat="1" ht="38.25">
      <c r="A403" s="491"/>
      <c r="B403" s="488"/>
      <c r="C403" s="512"/>
      <c r="D403" s="512"/>
      <c r="E403" s="488"/>
      <c r="F403" s="488"/>
      <c r="G403" s="488"/>
      <c r="H403" s="488"/>
      <c r="I403" s="43" t="s">
        <v>116</v>
      </c>
      <c r="J403" s="496"/>
      <c r="K403" s="58" t="s">
        <v>50</v>
      </c>
      <c r="L403" s="44"/>
      <c r="M403" s="44"/>
      <c r="N403" s="107"/>
      <c r="O403" s="107"/>
      <c r="P403" s="45">
        <f>P404+P405+P406</f>
        <v>241.876</v>
      </c>
      <c r="Q403" s="73"/>
      <c r="R403" s="45"/>
      <c r="S403" s="321"/>
      <c r="T403" s="18"/>
      <c r="U403" s="18"/>
      <c r="V403" s="18"/>
      <c r="W403" s="18"/>
      <c r="X403" s="18"/>
      <c r="Y403" s="18"/>
      <c r="Z403" s="18"/>
    </row>
    <row r="404" spans="1:26" s="28" customFormat="1" ht="25.5">
      <c r="A404" s="491"/>
      <c r="B404" s="488"/>
      <c r="C404" s="512"/>
      <c r="D404" s="512"/>
      <c r="E404" s="488"/>
      <c r="F404" s="488"/>
      <c r="G404" s="488"/>
      <c r="H404" s="488"/>
      <c r="I404" s="125" t="s">
        <v>16</v>
      </c>
      <c r="J404" s="496"/>
      <c r="K404" s="324" t="s">
        <v>12</v>
      </c>
      <c r="L404" s="44"/>
      <c r="M404" s="44"/>
      <c r="N404" s="98"/>
      <c r="O404" s="98"/>
      <c r="P404" s="98">
        <v>35.6</v>
      </c>
      <c r="Q404" s="73"/>
      <c r="R404" s="45"/>
      <c r="S404" s="321"/>
      <c r="T404" s="18"/>
      <c r="U404" s="18"/>
      <c r="V404" s="18"/>
      <c r="W404" s="18"/>
      <c r="X404" s="18"/>
      <c r="Y404" s="18"/>
      <c r="Z404" s="18"/>
    </row>
    <row r="405" spans="1:26" s="28" customFormat="1" ht="25.5">
      <c r="A405" s="491"/>
      <c r="B405" s="488"/>
      <c r="C405" s="512"/>
      <c r="D405" s="512"/>
      <c r="E405" s="488"/>
      <c r="F405" s="488"/>
      <c r="G405" s="488"/>
      <c r="H405" s="488"/>
      <c r="I405" s="106" t="s">
        <v>740</v>
      </c>
      <c r="J405" s="496"/>
      <c r="K405" s="324" t="s">
        <v>39</v>
      </c>
      <c r="L405" s="44"/>
      <c r="M405" s="44"/>
      <c r="N405" s="98"/>
      <c r="O405" s="98"/>
      <c r="P405" s="98">
        <v>77.078999999999994</v>
      </c>
      <c r="Q405" s="73"/>
      <c r="R405" s="45"/>
      <c r="S405" s="321"/>
      <c r="T405" s="18"/>
      <c r="U405" s="18"/>
      <c r="V405" s="18"/>
      <c r="W405" s="18"/>
      <c r="X405" s="18"/>
      <c r="Y405" s="18"/>
      <c r="Z405" s="18"/>
    </row>
    <row r="406" spans="1:26" s="28" customFormat="1" ht="38.25">
      <c r="A406" s="491"/>
      <c r="B406" s="488"/>
      <c r="C406" s="512"/>
      <c r="D406" s="512"/>
      <c r="E406" s="488"/>
      <c r="F406" s="488"/>
      <c r="G406" s="488"/>
      <c r="H406" s="488"/>
      <c r="I406" s="106" t="s">
        <v>700</v>
      </c>
      <c r="J406" s="496"/>
      <c r="K406" s="324" t="s">
        <v>55</v>
      </c>
      <c r="L406" s="44"/>
      <c r="M406" s="44"/>
      <c r="N406" s="98"/>
      <c r="O406" s="98"/>
      <c r="P406" s="98">
        <v>129.197</v>
      </c>
      <c r="Q406" s="73"/>
      <c r="R406" s="45"/>
      <c r="S406" s="321"/>
      <c r="T406" s="18"/>
      <c r="U406" s="18"/>
      <c r="V406" s="18"/>
      <c r="W406" s="18"/>
      <c r="X406" s="18"/>
      <c r="Y406" s="18"/>
      <c r="Z406" s="18"/>
    </row>
    <row r="407" spans="1:26" s="28" customFormat="1" ht="15">
      <c r="A407" s="491"/>
      <c r="B407" s="488"/>
      <c r="C407" s="512"/>
      <c r="D407" s="512"/>
      <c r="E407" s="488"/>
      <c r="F407" s="488"/>
      <c r="G407" s="488"/>
      <c r="H407" s="488"/>
      <c r="I407" s="43" t="s">
        <v>223</v>
      </c>
      <c r="J407" s="496"/>
      <c r="K407" s="58" t="s">
        <v>51</v>
      </c>
      <c r="L407" s="44"/>
      <c r="M407" s="44"/>
      <c r="N407" s="107"/>
      <c r="O407" s="107"/>
      <c r="P407" s="45">
        <f>P408</f>
        <v>1.3</v>
      </c>
      <c r="Q407" s="73"/>
      <c r="R407" s="45"/>
      <c r="S407" s="321"/>
      <c r="T407" s="18"/>
      <c r="U407" s="18"/>
      <c r="V407" s="18"/>
      <c r="W407" s="18"/>
      <c r="X407" s="18"/>
      <c r="Y407" s="18"/>
      <c r="Z407" s="18"/>
    </row>
    <row r="408" spans="1:26" s="28" customFormat="1" ht="25.5">
      <c r="A408" s="491"/>
      <c r="B408" s="488"/>
      <c r="C408" s="512"/>
      <c r="D408" s="512"/>
      <c r="E408" s="488"/>
      <c r="F408" s="488"/>
      <c r="G408" s="488"/>
      <c r="H408" s="488"/>
      <c r="I408" s="125" t="s">
        <v>16</v>
      </c>
      <c r="J408" s="496"/>
      <c r="K408" s="324" t="s">
        <v>12</v>
      </c>
      <c r="L408" s="44"/>
      <c r="M408" s="44"/>
      <c r="N408" s="98"/>
      <c r="O408" s="98"/>
      <c r="P408" s="98">
        <v>1.3</v>
      </c>
      <c r="Q408" s="73"/>
      <c r="R408" s="45"/>
      <c r="S408" s="321"/>
      <c r="T408" s="18"/>
      <c r="U408" s="18"/>
      <c r="V408" s="18"/>
      <c r="W408" s="18"/>
      <c r="X408" s="18"/>
      <c r="Y408" s="18"/>
      <c r="Z408" s="18"/>
    </row>
    <row r="409" spans="1:26" s="28" customFormat="1" ht="15">
      <c r="A409" s="491"/>
      <c r="B409" s="488"/>
      <c r="C409" s="512"/>
      <c r="D409" s="512"/>
      <c r="E409" s="488"/>
      <c r="F409" s="488"/>
      <c r="G409" s="488"/>
      <c r="H409" s="488"/>
      <c r="I409" s="43" t="s">
        <v>742</v>
      </c>
      <c r="J409" s="496"/>
      <c r="K409" s="58" t="s">
        <v>11</v>
      </c>
      <c r="L409" s="44"/>
      <c r="M409" s="44"/>
      <c r="N409" s="107"/>
      <c r="O409" s="107"/>
      <c r="P409" s="45">
        <f>P410</f>
        <v>1.474</v>
      </c>
      <c r="Q409" s="73"/>
      <c r="R409" s="45"/>
      <c r="S409" s="321"/>
      <c r="T409" s="18"/>
      <c r="U409" s="18"/>
      <c r="V409" s="18"/>
      <c r="W409" s="18"/>
      <c r="X409" s="18"/>
      <c r="Y409" s="18"/>
      <c r="Z409" s="18"/>
    </row>
    <row r="410" spans="1:26" s="28" customFormat="1" ht="25.5">
      <c r="A410" s="491"/>
      <c r="B410" s="488"/>
      <c r="C410" s="512"/>
      <c r="D410" s="512"/>
      <c r="E410" s="488"/>
      <c r="F410" s="488"/>
      <c r="G410" s="488"/>
      <c r="H410" s="488"/>
      <c r="I410" s="125" t="s">
        <v>16</v>
      </c>
      <c r="J410" s="496"/>
      <c r="K410" s="324" t="s">
        <v>12</v>
      </c>
      <c r="L410" s="44"/>
      <c r="M410" s="44"/>
      <c r="N410" s="98"/>
      <c r="O410" s="98"/>
      <c r="P410" s="98">
        <v>1.474</v>
      </c>
      <c r="Q410" s="73"/>
      <c r="R410" s="45"/>
      <c r="S410" s="321"/>
      <c r="T410" s="18"/>
      <c r="U410" s="18"/>
      <c r="V410" s="18"/>
      <c r="W410" s="18"/>
      <c r="X410" s="18"/>
      <c r="Y410" s="18"/>
      <c r="Z410" s="18"/>
    </row>
    <row r="411" spans="1:26" s="28" customFormat="1" ht="81">
      <c r="A411" s="491"/>
      <c r="B411" s="488"/>
      <c r="C411" s="512"/>
      <c r="D411" s="512"/>
      <c r="E411" s="488"/>
      <c r="F411" s="488"/>
      <c r="G411" s="488"/>
      <c r="H411" s="488"/>
      <c r="I411" s="126" t="s">
        <v>736</v>
      </c>
      <c r="J411" s="496"/>
      <c r="K411" s="58" t="s">
        <v>52</v>
      </c>
      <c r="L411" s="44"/>
      <c r="M411" s="44"/>
      <c r="N411" s="98"/>
      <c r="O411" s="98"/>
      <c r="P411" s="45">
        <f>P412</f>
        <v>14</v>
      </c>
      <c r="Q411" s="73"/>
      <c r="R411" s="45"/>
      <c r="S411" s="321"/>
      <c r="T411" s="18"/>
      <c r="U411" s="18"/>
      <c r="V411" s="18"/>
      <c r="W411" s="18"/>
      <c r="X411" s="18"/>
      <c r="Y411" s="18"/>
      <c r="Z411" s="18"/>
    </row>
    <row r="412" spans="1:26" s="28" customFormat="1" ht="25.5">
      <c r="A412" s="491"/>
      <c r="B412" s="488"/>
      <c r="C412" s="512"/>
      <c r="D412" s="512"/>
      <c r="E412" s="488"/>
      <c r="F412" s="488"/>
      <c r="G412" s="488"/>
      <c r="H412" s="488"/>
      <c r="I412" s="125" t="s">
        <v>16</v>
      </c>
      <c r="J412" s="496"/>
      <c r="K412" s="324" t="s">
        <v>12</v>
      </c>
      <c r="L412" s="44"/>
      <c r="M412" s="44"/>
      <c r="N412" s="98"/>
      <c r="O412" s="98"/>
      <c r="P412" s="98">
        <v>14</v>
      </c>
      <c r="Q412" s="73"/>
      <c r="R412" s="45"/>
      <c r="S412" s="321"/>
      <c r="T412" s="18"/>
      <c r="U412" s="18"/>
      <c r="V412" s="18"/>
      <c r="W412" s="18"/>
      <c r="X412" s="18"/>
      <c r="Y412" s="18"/>
      <c r="Z412" s="18"/>
    </row>
    <row r="413" spans="1:26" s="28" customFormat="1" ht="27">
      <c r="A413" s="491"/>
      <c r="B413" s="488"/>
      <c r="C413" s="512"/>
      <c r="D413" s="512"/>
      <c r="E413" s="488"/>
      <c r="F413" s="488"/>
      <c r="G413" s="488"/>
      <c r="H413" s="488"/>
      <c r="I413" s="127" t="s">
        <v>29</v>
      </c>
      <c r="J413" s="496"/>
      <c r="K413" s="58" t="s">
        <v>12</v>
      </c>
      <c r="L413" s="44"/>
      <c r="M413" s="44"/>
      <c r="N413" s="107"/>
      <c r="O413" s="107"/>
      <c r="P413" s="45">
        <f>P414</f>
        <v>5.1120000000000001</v>
      </c>
      <c r="Q413" s="73"/>
      <c r="R413" s="45"/>
      <c r="S413" s="321"/>
      <c r="T413" s="18"/>
      <c r="U413" s="18"/>
      <c r="V413" s="18"/>
      <c r="W413" s="18"/>
      <c r="X413" s="18"/>
      <c r="Y413" s="18"/>
      <c r="Z413" s="18"/>
    </row>
    <row r="414" spans="1:26" s="28" customFormat="1" ht="25.5">
      <c r="A414" s="491"/>
      <c r="B414" s="488"/>
      <c r="C414" s="512"/>
      <c r="D414" s="512"/>
      <c r="E414" s="488"/>
      <c r="F414" s="488"/>
      <c r="G414" s="488"/>
      <c r="H414" s="488"/>
      <c r="I414" s="125" t="s">
        <v>16</v>
      </c>
      <c r="J414" s="496"/>
      <c r="K414" s="324" t="s">
        <v>12</v>
      </c>
      <c r="L414" s="44"/>
      <c r="M414" s="44"/>
      <c r="N414" s="98"/>
      <c r="O414" s="98"/>
      <c r="P414" s="98">
        <v>5.1120000000000001</v>
      </c>
      <c r="Q414" s="73"/>
      <c r="R414" s="45"/>
      <c r="S414" s="321"/>
      <c r="T414" s="18"/>
      <c r="U414" s="18"/>
      <c r="V414" s="18"/>
      <c r="W414" s="18"/>
      <c r="X414" s="18"/>
      <c r="Y414" s="18"/>
      <c r="Z414" s="18"/>
    </row>
    <row r="415" spans="1:26" s="28" customFormat="1" ht="27">
      <c r="A415" s="491"/>
      <c r="B415" s="488"/>
      <c r="C415" s="512"/>
      <c r="D415" s="512"/>
      <c r="E415" s="488"/>
      <c r="F415" s="488"/>
      <c r="G415" s="488"/>
      <c r="H415" s="488"/>
      <c r="I415" s="127" t="s">
        <v>743</v>
      </c>
      <c r="J415" s="496"/>
      <c r="K415" s="58" t="s">
        <v>175</v>
      </c>
      <c r="L415" s="44"/>
      <c r="M415" s="44"/>
      <c r="N415" s="107"/>
      <c r="O415" s="107"/>
      <c r="P415" s="45">
        <f>P416+P417</f>
        <v>894.79099999999994</v>
      </c>
      <c r="Q415" s="73"/>
      <c r="R415" s="45"/>
      <c r="S415" s="321"/>
      <c r="T415" s="18"/>
      <c r="U415" s="18"/>
      <c r="V415" s="18"/>
      <c r="W415" s="18"/>
      <c r="X415" s="18"/>
      <c r="Y415" s="18"/>
      <c r="Z415" s="18"/>
    </row>
    <row r="416" spans="1:26" s="28" customFormat="1" ht="25.5">
      <c r="A416" s="491"/>
      <c r="B416" s="488"/>
      <c r="C416" s="512"/>
      <c r="D416" s="512"/>
      <c r="E416" s="488"/>
      <c r="F416" s="488"/>
      <c r="G416" s="488"/>
      <c r="H416" s="488"/>
      <c r="I416" s="106" t="s">
        <v>738</v>
      </c>
      <c r="J416" s="496"/>
      <c r="K416" s="324" t="s">
        <v>11</v>
      </c>
      <c r="L416" s="44"/>
      <c r="M416" s="44"/>
      <c r="N416" s="98"/>
      <c r="O416" s="98"/>
      <c r="P416" s="98">
        <v>464.226</v>
      </c>
      <c r="Q416" s="73"/>
      <c r="R416" s="45"/>
      <c r="S416" s="321"/>
      <c r="T416" s="18"/>
      <c r="U416" s="18"/>
      <c r="V416" s="18"/>
      <c r="W416" s="18"/>
      <c r="X416" s="18"/>
      <c r="Y416" s="18"/>
      <c r="Z416" s="18"/>
    </row>
    <row r="417" spans="1:26" s="28" customFormat="1" ht="38.25">
      <c r="A417" s="492"/>
      <c r="B417" s="489"/>
      <c r="C417" s="512"/>
      <c r="D417" s="512"/>
      <c r="E417" s="488"/>
      <c r="F417" s="488"/>
      <c r="G417" s="488"/>
      <c r="H417" s="488"/>
      <c r="I417" s="106" t="s">
        <v>700</v>
      </c>
      <c r="J417" s="496"/>
      <c r="K417" s="324" t="s">
        <v>55</v>
      </c>
      <c r="L417" s="44"/>
      <c r="M417" s="44"/>
      <c r="N417" s="98"/>
      <c r="O417" s="98"/>
      <c r="P417" s="98">
        <v>430.565</v>
      </c>
      <c r="Q417" s="73"/>
      <c r="R417" s="45"/>
      <c r="S417" s="321"/>
      <c r="T417" s="18"/>
      <c r="U417" s="18"/>
      <c r="V417" s="18"/>
      <c r="W417" s="18"/>
      <c r="X417" s="18"/>
      <c r="Y417" s="18"/>
      <c r="Z417" s="18"/>
    </row>
    <row r="418" spans="1:26" s="28" customFormat="1" ht="36.75" customHeight="1">
      <c r="A418" s="490">
        <v>21</v>
      </c>
      <c r="B418" s="500" t="s">
        <v>744</v>
      </c>
      <c r="C418" s="512"/>
      <c r="D418" s="512"/>
      <c r="E418" s="488"/>
      <c r="F418" s="488"/>
      <c r="G418" s="488"/>
      <c r="H418" s="488"/>
      <c r="I418" s="47" t="s">
        <v>13</v>
      </c>
      <c r="J418" s="128"/>
      <c r="K418" s="340"/>
      <c r="L418" s="44"/>
      <c r="M418" s="44"/>
      <c r="N418" s="81">
        <f>N419+N473</f>
        <v>629.71399999995401</v>
      </c>
      <c r="O418" s="81">
        <f>O419+O473</f>
        <v>1763.5249999999999</v>
      </c>
      <c r="P418" s="81">
        <f>P419+P473</f>
        <v>6622.7829999999994</v>
      </c>
      <c r="Q418" s="45"/>
      <c r="R418" s="45">
        <f t="shared" ref="R418:R464" si="94">M418+N418+O418+P418</f>
        <v>9016.0219999999536</v>
      </c>
      <c r="S418" s="321"/>
      <c r="T418" s="18"/>
      <c r="U418" s="18"/>
      <c r="V418" s="18"/>
      <c r="W418" s="18"/>
      <c r="X418" s="18"/>
      <c r="Y418" s="18"/>
      <c r="Z418" s="18"/>
    </row>
    <row r="419" spans="1:26" s="28" customFormat="1" ht="51">
      <c r="A419" s="491"/>
      <c r="B419" s="501"/>
      <c r="C419" s="512"/>
      <c r="D419" s="512"/>
      <c r="E419" s="488"/>
      <c r="F419" s="488"/>
      <c r="G419" s="488"/>
      <c r="H419" s="488"/>
      <c r="I419" s="90" t="s">
        <v>746</v>
      </c>
      <c r="J419" s="128"/>
      <c r="K419" s="80" t="s">
        <v>634</v>
      </c>
      <c r="L419" s="44"/>
      <c r="M419" s="44"/>
      <c r="N419" s="81">
        <f>N420+N429+N432+N434+N436+N438+N441+N445+N447+N451+N455+N457+N460+N463+N466+N469+N470+N472</f>
        <v>629.71399999995401</v>
      </c>
      <c r="O419" s="81"/>
      <c r="P419" s="81">
        <f>P420+P423+P425+P429+P432+P434+P436+P438+P441+P445+P447+P451+P455+P457+P460+P463+P466+P470+P472</f>
        <v>6622.7829999999994</v>
      </c>
      <c r="Q419" s="82"/>
      <c r="R419" s="45">
        <f t="shared" si="94"/>
        <v>7252.4969999999539</v>
      </c>
      <c r="S419" s="321"/>
      <c r="T419" s="18"/>
      <c r="U419" s="18"/>
      <c r="V419" s="18"/>
      <c r="W419" s="18"/>
      <c r="X419" s="18"/>
      <c r="Y419" s="18"/>
      <c r="Z419" s="18"/>
    </row>
    <row r="420" spans="1:26" s="28" customFormat="1" ht="63.75">
      <c r="A420" s="491"/>
      <c r="B420" s="501"/>
      <c r="C420" s="512"/>
      <c r="D420" s="512"/>
      <c r="E420" s="488"/>
      <c r="F420" s="488"/>
      <c r="G420" s="488"/>
      <c r="H420" s="488"/>
      <c r="I420" s="129" t="s">
        <v>747</v>
      </c>
      <c r="J420" s="128"/>
      <c r="K420" s="80" t="s">
        <v>10</v>
      </c>
      <c r="L420" s="44"/>
      <c r="M420" s="44"/>
      <c r="N420" s="81">
        <f>N421+N422</f>
        <v>46.191000000000003</v>
      </c>
      <c r="O420" s="81">
        <f>O421+O422</f>
        <v>0</v>
      </c>
      <c r="P420" s="81">
        <f>P421+P422</f>
        <v>148.76499999999999</v>
      </c>
      <c r="Q420" s="73"/>
      <c r="R420" s="45">
        <f t="shared" si="94"/>
        <v>194.95599999999999</v>
      </c>
      <c r="S420" s="321"/>
      <c r="T420" s="18"/>
      <c r="U420" s="18"/>
      <c r="V420" s="18"/>
      <c r="W420" s="18"/>
      <c r="X420" s="18"/>
      <c r="Y420" s="18"/>
      <c r="Z420" s="18"/>
    </row>
    <row r="421" spans="1:26" s="28" customFormat="1" ht="25.5">
      <c r="A421" s="491"/>
      <c r="B421" s="501"/>
      <c r="C421" s="512"/>
      <c r="D421" s="512"/>
      <c r="E421" s="488"/>
      <c r="F421" s="488"/>
      <c r="G421" s="488"/>
      <c r="H421" s="488"/>
      <c r="I421" s="130" t="s">
        <v>16</v>
      </c>
      <c r="J421" s="128"/>
      <c r="K421" s="131" t="s">
        <v>12</v>
      </c>
      <c r="L421" s="44"/>
      <c r="M421" s="44"/>
      <c r="N421" s="132">
        <v>23.881</v>
      </c>
      <c r="O421" s="132"/>
      <c r="P421" s="132">
        <v>148.76499999999999</v>
      </c>
      <c r="Q421" s="82"/>
      <c r="R421" s="45">
        <f t="shared" si="94"/>
        <v>172.64599999999999</v>
      </c>
      <c r="S421" s="321"/>
      <c r="T421" s="18"/>
      <c r="U421" s="18"/>
      <c r="V421" s="18"/>
      <c r="W421" s="18"/>
      <c r="X421" s="18"/>
      <c r="Y421" s="18"/>
      <c r="Z421" s="18"/>
    </row>
    <row r="422" spans="1:26" s="28" customFormat="1" ht="38.25">
      <c r="A422" s="491"/>
      <c r="B422" s="501"/>
      <c r="C422" s="512"/>
      <c r="D422" s="512"/>
      <c r="E422" s="488"/>
      <c r="F422" s="488"/>
      <c r="G422" s="488"/>
      <c r="H422" s="488"/>
      <c r="I422" s="133" t="s">
        <v>104</v>
      </c>
      <c r="J422" s="128"/>
      <c r="K422" s="131" t="s">
        <v>124</v>
      </c>
      <c r="L422" s="44"/>
      <c r="M422" s="44"/>
      <c r="N422" s="134">
        <v>22.31</v>
      </c>
      <c r="O422" s="132"/>
      <c r="P422" s="132"/>
      <c r="Q422" s="73"/>
      <c r="R422" s="45">
        <f t="shared" si="94"/>
        <v>22.31</v>
      </c>
      <c r="S422" s="321"/>
      <c r="T422" s="18"/>
      <c r="U422" s="18"/>
      <c r="V422" s="18"/>
      <c r="W422" s="18"/>
      <c r="X422" s="18"/>
      <c r="Y422" s="18"/>
      <c r="Z422" s="18"/>
    </row>
    <row r="423" spans="1:26" s="28" customFormat="1" ht="51">
      <c r="A423" s="491"/>
      <c r="B423" s="501"/>
      <c r="C423" s="512"/>
      <c r="D423" s="512"/>
      <c r="E423" s="488"/>
      <c r="F423" s="488"/>
      <c r="G423" s="488"/>
      <c r="H423" s="488"/>
      <c r="I423" s="129" t="s">
        <v>748</v>
      </c>
      <c r="J423" s="128"/>
      <c r="K423" s="80" t="s">
        <v>51</v>
      </c>
      <c r="L423" s="44"/>
      <c r="M423" s="44"/>
      <c r="N423" s="81">
        <f t="shared" ref="N423:O423" si="95">N424</f>
        <v>0</v>
      </c>
      <c r="O423" s="81">
        <f t="shared" si="95"/>
        <v>0</v>
      </c>
      <c r="P423" s="81">
        <f>P424</f>
        <v>107.628</v>
      </c>
      <c r="Q423" s="82"/>
      <c r="R423" s="45">
        <f t="shared" si="94"/>
        <v>107.628</v>
      </c>
      <c r="S423" s="321"/>
      <c r="T423" s="18"/>
      <c r="U423" s="18"/>
      <c r="V423" s="18"/>
      <c r="W423" s="18"/>
      <c r="X423" s="18"/>
      <c r="Y423" s="18"/>
      <c r="Z423" s="18"/>
    </row>
    <row r="424" spans="1:26" s="28" customFormat="1" ht="25.5">
      <c r="A424" s="491"/>
      <c r="B424" s="501"/>
      <c r="C424" s="512"/>
      <c r="D424" s="512"/>
      <c r="E424" s="488"/>
      <c r="F424" s="488"/>
      <c r="G424" s="488"/>
      <c r="H424" s="488"/>
      <c r="I424" s="133" t="s">
        <v>33</v>
      </c>
      <c r="J424" s="128"/>
      <c r="K424" s="131" t="s">
        <v>39</v>
      </c>
      <c r="L424" s="44"/>
      <c r="M424" s="44"/>
      <c r="N424" s="134"/>
      <c r="O424" s="132"/>
      <c r="P424" s="132">
        <v>107.628</v>
      </c>
      <c r="Q424" s="73"/>
      <c r="R424" s="45">
        <f t="shared" si="94"/>
        <v>107.628</v>
      </c>
      <c r="S424" s="321"/>
      <c r="T424" s="18"/>
      <c r="U424" s="18"/>
      <c r="V424" s="18"/>
      <c r="W424" s="18"/>
      <c r="X424" s="18"/>
      <c r="Y424" s="18"/>
      <c r="Z424" s="18"/>
    </row>
    <row r="425" spans="1:26" s="28" customFormat="1" ht="15">
      <c r="A425" s="491"/>
      <c r="B425" s="501"/>
      <c r="C425" s="512"/>
      <c r="D425" s="512"/>
      <c r="E425" s="488"/>
      <c r="F425" s="488"/>
      <c r="G425" s="488"/>
      <c r="H425" s="488"/>
      <c r="I425" s="129" t="s">
        <v>228</v>
      </c>
      <c r="J425" s="128"/>
      <c r="K425" s="80" t="s">
        <v>45</v>
      </c>
      <c r="L425" s="44"/>
      <c r="M425" s="44"/>
      <c r="N425" s="81">
        <f t="shared" ref="N425:O425" si="96">N426+N427+N428</f>
        <v>0</v>
      </c>
      <c r="O425" s="81">
        <f t="shared" si="96"/>
        <v>0</v>
      </c>
      <c r="P425" s="81">
        <f>P426+P427+P428</f>
        <v>4965.0239999999994</v>
      </c>
      <c r="Q425" s="82"/>
      <c r="R425" s="45">
        <f t="shared" si="94"/>
        <v>4965.0239999999994</v>
      </c>
      <c r="S425" s="321"/>
      <c r="T425" s="18"/>
      <c r="U425" s="18"/>
      <c r="V425" s="18"/>
      <c r="W425" s="18"/>
      <c r="X425" s="18"/>
      <c r="Y425" s="18"/>
      <c r="Z425" s="18"/>
    </row>
    <row r="426" spans="1:26" s="28" customFormat="1" ht="25.5">
      <c r="A426" s="491"/>
      <c r="B426" s="501"/>
      <c r="C426" s="512"/>
      <c r="D426" s="512"/>
      <c r="E426" s="488"/>
      <c r="F426" s="488"/>
      <c r="G426" s="488"/>
      <c r="H426" s="488"/>
      <c r="I426" s="130" t="s">
        <v>16</v>
      </c>
      <c r="J426" s="128"/>
      <c r="K426" s="131" t="s">
        <v>12</v>
      </c>
      <c r="L426" s="44"/>
      <c r="M426" s="44"/>
      <c r="N426" s="134"/>
      <c r="O426" s="132"/>
      <c r="P426" s="132">
        <v>0.7</v>
      </c>
      <c r="Q426" s="73"/>
      <c r="R426" s="45">
        <f t="shared" si="94"/>
        <v>0.7</v>
      </c>
      <c r="S426" s="321"/>
      <c r="T426" s="18"/>
      <c r="U426" s="18"/>
      <c r="V426" s="18"/>
      <c r="W426" s="18"/>
      <c r="X426" s="18"/>
      <c r="Y426" s="18"/>
      <c r="Z426" s="18"/>
    </row>
    <row r="427" spans="1:26" s="28" customFormat="1" ht="15" customHeight="1">
      <c r="A427" s="491"/>
      <c r="B427" s="501"/>
      <c r="C427" s="512"/>
      <c r="D427" s="512"/>
      <c r="E427" s="488"/>
      <c r="F427" s="488"/>
      <c r="G427" s="488"/>
      <c r="H427" s="488"/>
      <c r="I427" s="133" t="s">
        <v>33</v>
      </c>
      <c r="J427" s="128"/>
      <c r="K427" s="131" t="s">
        <v>39</v>
      </c>
      <c r="L427" s="44"/>
      <c r="M427" s="44"/>
      <c r="N427" s="134"/>
      <c r="O427" s="132"/>
      <c r="P427" s="132">
        <v>1094.635</v>
      </c>
      <c r="Q427" s="45"/>
      <c r="R427" s="45">
        <f t="shared" si="94"/>
        <v>1094.635</v>
      </c>
      <c r="S427" s="321"/>
      <c r="T427" s="18"/>
      <c r="U427" s="18"/>
      <c r="V427" s="18"/>
      <c r="W427" s="18"/>
      <c r="X427" s="18"/>
      <c r="Y427" s="18"/>
      <c r="Z427" s="18"/>
    </row>
    <row r="428" spans="1:26" s="28" customFormat="1" ht="38.25">
      <c r="A428" s="491"/>
      <c r="B428" s="501"/>
      <c r="C428" s="512"/>
      <c r="D428" s="512"/>
      <c r="E428" s="488"/>
      <c r="F428" s="488"/>
      <c r="G428" s="488"/>
      <c r="H428" s="488"/>
      <c r="I428" s="133" t="s">
        <v>249</v>
      </c>
      <c r="J428" s="128"/>
      <c r="K428" s="131" t="s">
        <v>55</v>
      </c>
      <c r="L428" s="44"/>
      <c r="M428" s="44"/>
      <c r="N428" s="134"/>
      <c r="O428" s="132"/>
      <c r="P428" s="132">
        <v>3869.6889999999999</v>
      </c>
      <c r="Q428" s="82"/>
      <c r="R428" s="45">
        <f t="shared" si="94"/>
        <v>3869.6889999999999</v>
      </c>
      <c r="S428" s="321"/>
      <c r="T428" s="18"/>
      <c r="U428" s="18"/>
      <c r="V428" s="18"/>
      <c r="W428" s="18"/>
      <c r="X428" s="18"/>
      <c r="Y428" s="18"/>
      <c r="Z428" s="18"/>
    </row>
    <row r="429" spans="1:26" s="28" customFormat="1" ht="25.5">
      <c r="A429" s="491"/>
      <c r="B429" s="501"/>
      <c r="C429" s="512"/>
      <c r="D429" s="512"/>
      <c r="E429" s="488"/>
      <c r="F429" s="488"/>
      <c r="G429" s="488"/>
      <c r="H429" s="488"/>
      <c r="I429" s="129" t="s">
        <v>103</v>
      </c>
      <c r="J429" s="128"/>
      <c r="K429" s="80" t="s">
        <v>66</v>
      </c>
      <c r="L429" s="44"/>
      <c r="M429" s="44"/>
      <c r="N429" s="81">
        <f t="shared" ref="N429:O429" si="97">N431+N430</f>
        <v>21.056000000000001</v>
      </c>
      <c r="O429" s="81">
        <f t="shared" si="97"/>
        <v>0</v>
      </c>
      <c r="P429" s="81">
        <f>P431+P430</f>
        <v>94.828999999999994</v>
      </c>
      <c r="Q429" s="73"/>
      <c r="R429" s="45">
        <f t="shared" si="94"/>
        <v>115.88499999999999</v>
      </c>
      <c r="S429" s="321"/>
      <c r="T429" s="18"/>
      <c r="U429" s="18"/>
      <c r="V429" s="18"/>
      <c r="W429" s="18"/>
      <c r="X429" s="18"/>
      <c r="Y429" s="18"/>
      <c r="Z429" s="18"/>
    </row>
    <row r="430" spans="1:26" s="28" customFormat="1" ht="25.5">
      <c r="A430" s="491"/>
      <c r="B430" s="501"/>
      <c r="C430" s="512"/>
      <c r="D430" s="512"/>
      <c r="E430" s="488"/>
      <c r="F430" s="488"/>
      <c r="G430" s="488"/>
      <c r="H430" s="488"/>
      <c r="I430" s="130" t="s">
        <v>16</v>
      </c>
      <c r="J430" s="128"/>
      <c r="K430" s="131" t="s">
        <v>12</v>
      </c>
      <c r="L430" s="44"/>
      <c r="M430" s="44"/>
      <c r="N430" s="132"/>
      <c r="O430" s="132"/>
      <c r="P430" s="132">
        <v>94.828999999999994</v>
      </c>
      <c r="Q430" s="82"/>
      <c r="R430" s="45">
        <f t="shared" si="94"/>
        <v>94.828999999999994</v>
      </c>
      <c r="S430" s="321"/>
      <c r="T430" s="18"/>
      <c r="U430" s="18"/>
      <c r="V430" s="18"/>
      <c r="W430" s="18"/>
      <c r="X430" s="18"/>
      <c r="Y430" s="18"/>
      <c r="Z430" s="18"/>
    </row>
    <row r="431" spans="1:26" s="28" customFormat="1" ht="38.25">
      <c r="A431" s="491"/>
      <c r="B431" s="501"/>
      <c r="C431" s="512"/>
      <c r="D431" s="512"/>
      <c r="E431" s="488"/>
      <c r="F431" s="488"/>
      <c r="G431" s="488"/>
      <c r="H431" s="488"/>
      <c r="I431" s="133" t="s">
        <v>104</v>
      </c>
      <c r="J431" s="128"/>
      <c r="K431" s="131" t="s">
        <v>124</v>
      </c>
      <c r="L431" s="44"/>
      <c r="M431" s="44"/>
      <c r="N431" s="132">
        <v>21.056000000000001</v>
      </c>
      <c r="O431" s="132"/>
      <c r="P431" s="132"/>
      <c r="Q431" s="73"/>
      <c r="R431" s="45">
        <f t="shared" si="94"/>
        <v>21.056000000000001</v>
      </c>
      <c r="S431" s="321"/>
      <c r="T431" s="18"/>
      <c r="U431" s="18"/>
      <c r="V431" s="18"/>
      <c r="W431" s="18"/>
      <c r="X431" s="18"/>
      <c r="Y431" s="18"/>
      <c r="Z431" s="18"/>
    </row>
    <row r="432" spans="1:26" s="28" customFormat="1" ht="25.5">
      <c r="A432" s="491"/>
      <c r="B432" s="501"/>
      <c r="C432" s="512"/>
      <c r="D432" s="512"/>
      <c r="E432" s="488"/>
      <c r="F432" s="488"/>
      <c r="G432" s="488"/>
      <c r="H432" s="488"/>
      <c r="I432" s="129" t="s">
        <v>106</v>
      </c>
      <c r="J432" s="128"/>
      <c r="K432" s="80" t="s">
        <v>67</v>
      </c>
      <c r="L432" s="44"/>
      <c r="M432" s="44"/>
      <c r="N432" s="81">
        <f>N433</f>
        <v>20.536000000000001</v>
      </c>
      <c r="O432" s="81">
        <f t="shared" ref="O432:P432" si="98">O433</f>
        <v>0</v>
      </c>
      <c r="P432" s="81">
        <f t="shared" si="98"/>
        <v>62.625</v>
      </c>
      <c r="Q432" s="73"/>
      <c r="R432" s="45">
        <f t="shared" si="94"/>
        <v>83.161000000000001</v>
      </c>
      <c r="S432" s="321"/>
      <c r="T432" s="18"/>
      <c r="U432" s="18"/>
      <c r="V432" s="18"/>
      <c r="W432" s="18"/>
      <c r="X432" s="18"/>
      <c r="Y432" s="18"/>
      <c r="Z432" s="18"/>
    </row>
    <row r="433" spans="1:26" s="28" customFormat="1" ht="25.5">
      <c r="A433" s="491"/>
      <c r="B433" s="501"/>
      <c r="C433" s="512"/>
      <c r="D433" s="512"/>
      <c r="E433" s="488"/>
      <c r="F433" s="488"/>
      <c r="G433" s="488"/>
      <c r="H433" s="488"/>
      <c r="I433" s="130" t="s">
        <v>16</v>
      </c>
      <c r="J433" s="128"/>
      <c r="K433" s="131" t="s">
        <v>12</v>
      </c>
      <c r="L433" s="44"/>
      <c r="M433" s="44"/>
      <c r="N433" s="132">
        <f>20.536</f>
        <v>20.536000000000001</v>
      </c>
      <c r="O433" s="132"/>
      <c r="P433" s="132">
        <v>62.625</v>
      </c>
      <c r="Q433" s="82"/>
      <c r="R433" s="45">
        <f t="shared" si="94"/>
        <v>83.161000000000001</v>
      </c>
      <c r="S433" s="321"/>
      <c r="T433" s="18"/>
      <c r="U433" s="18"/>
      <c r="V433" s="18"/>
      <c r="W433" s="18"/>
      <c r="X433" s="18"/>
      <c r="Y433" s="18"/>
      <c r="Z433" s="18"/>
    </row>
    <row r="434" spans="1:26" s="28" customFormat="1" ht="25.5">
      <c r="A434" s="491"/>
      <c r="B434" s="501"/>
      <c r="C434" s="512"/>
      <c r="D434" s="512"/>
      <c r="E434" s="488"/>
      <c r="F434" s="488"/>
      <c r="G434" s="488"/>
      <c r="H434" s="488"/>
      <c r="I434" s="129" t="s">
        <v>235</v>
      </c>
      <c r="J434" s="128"/>
      <c r="K434" s="80" t="s">
        <v>128</v>
      </c>
      <c r="L434" s="44"/>
      <c r="M434" s="44"/>
      <c r="N434" s="81">
        <f>N435</f>
        <v>25.04</v>
      </c>
      <c r="O434" s="81">
        <f t="shared" ref="O434:P434" si="99">O435</f>
        <v>0</v>
      </c>
      <c r="P434" s="81">
        <f t="shared" si="99"/>
        <v>0</v>
      </c>
      <c r="Q434" s="73"/>
      <c r="R434" s="45">
        <f t="shared" si="94"/>
        <v>25.04</v>
      </c>
      <c r="S434" s="321"/>
      <c r="T434" s="18"/>
      <c r="U434" s="18"/>
      <c r="V434" s="18"/>
      <c r="W434" s="18"/>
      <c r="X434" s="18"/>
      <c r="Y434" s="18"/>
      <c r="Z434" s="18"/>
    </row>
    <row r="435" spans="1:26" s="28" customFormat="1" ht="25.5">
      <c r="A435" s="491"/>
      <c r="B435" s="501"/>
      <c r="C435" s="512"/>
      <c r="D435" s="512"/>
      <c r="E435" s="488"/>
      <c r="F435" s="488"/>
      <c r="G435" s="488"/>
      <c r="H435" s="488"/>
      <c r="I435" s="130" t="s">
        <v>16</v>
      </c>
      <c r="J435" s="128"/>
      <c r="K435" s="131" t="s">
        <v>12</v>
      </c>
      <c r="L435" s="44"/>
      <c r="M435" s="44"/>
      <c r="N435" s="132">
        <v>25.04</v>
      </c>
      <c r="O435" s="132"/>
      <c r="P435" s="132"/>
      <c r="Q435" s="82"/>
      <c r="R435" s="45">
        <f t="shared" si="94"/>
        <v>25.04</v>
      </c>
      <c r="S435" s="321"/>
      <c r="T435" s="18"/>
      <c r="U435" s="18"/>
      <c r="V435" s="18"/>
      <c r="W435" s="18"/>
      <c r="X435" s="18"/>
      <c r="Y435" s="18"/>
      <c r="Z435" s="18"/>
    </row>
    <row r="436" spans="1:26" s="28" customFormat="1" ht="25.5">
      <c r="A436" s="491"/>
      <c r="B436" s="501"/>
      <c r="C436" s="512"/>
      <c r="D436" s="512"/>
      <c r="E436" s="488"/>
      <c r="F436" s="488"/>
      <c r="G436" s="488"/>
      <c r="H436" s="488"/>
      <c r="I436" s="129" t="s">
        <v>105</v>
      </c>
      <c r="J436" s="128"/>
      <c r="K436" s="80" t="s">
        <v>231</v>
      </c>
      <c r="L436" s="44"/>
      <c r="M436" s="44"/>
      <c r="N436" s="81">
        <f>N437</f>
        <v>35.250999999999998</v>
      </c>
      <c r="O436" s="81">
        <f t="shared" ref="O436:P436" si="100">O437</f>
        <v>0</v>
      </c>
      <c r="P436" s="81">
        <f t="shared" si="100"/>
        <v>176.821</v>
      </c>
      <c r="Q436" s="73"/>
      <c r="R436" s="45">
        <f t="shared" si="94"/>
        <v>212.072</v>
      </c>
      <c r="S436" s="321"/>
      <c r="T436" s="18"/>
      <c r="U436" s="18"/>
      <c r="V436" s="18"/>
      <c r="W436" s="18"/>
      <c r="X436" s="18"/>
      <c r="Y436" s="18"/>
      <c r="Z436" s="18"/>
    </row>
    <row r="437" spans="1:26" s="28" customFormat="1" ht="25.5">
      <c r="A437" s="491"/>
      <c r="B437" s="501"/>
      <c r="C437" s="512"/>
      <c r="D437" s="512"/>
      <c r="E437" s="488"/>
      <c r="F437" s="488"/>
      <c r="G437" s="488"/>
      <c r="H437" s="488"/>
      <c r="I437" s="130" t="s">
        <v>16</v>
      </c>
      <c r="J437" s="128"/>
      <c r="K437" s="131" t="s">
        <v>12</v>
      </c>
      <c r="L437" s="44"/>
      <c r="M437" s="44"/>
      <c r="N437" s="132">
        <v>35.250999999999998</v>
      </c>
      <c r="O437" s="132"/>
      <c r="P437" s="132">
        <v>176.821</v>
      </c>
      <c r="Q437" s="82"/>
      <c r="R437" s="45">
        <f t="shared" si="94"/>
        <v>212.072</v>
      </c>
      <c r="S437" s="321"/>
      <c r="T437" s="18"/>
      <c r="U437" s="18"/>
      <c r="V437" s="18"/>
      <c r="W437" s="18"/>
      <c r="X437" s="18"/>
      <c r="Y437" s="18"/>
      <c r="Z437" s="18"/>
    </row>
    <row r="438" spans="1:26" s="28" customFormat="1" ht="51">
      <c r="A438" s="491"/>
      <c r="B438" s="501"/>
      <c r="C438" s="512"/>
      <c r="D438" s="512"/>
      <c r="E438" s="488"/>
      <c r="F438" s="488"/>
      <c r="G438" s="488"/>
      <c r="H438" s="488"/>
      <c r="I438" s="129" t="s">
        <v>113</v>
      </c>
      <c r="J438" s="128"/>
      <c r="K438" s="80" t="s">
        <v>131</v>
      </c>
      <c r="L438" s="44"/>
      <c r="M438" s="44"/>
      <c r="N438" s="81">
        <f>N439+N440</f>
        <v>0</v>
      </c>
      <c r="O438" s="81">
        <f t="shared" ref="O438:P438" si="101">O439+O440</f>
        <v>0</v>
      </c>
      <c r="P438" s="81">
        <f t="shared" si="101"/>
        <v>569.92600000000004</v>
      </c>
      <c r="Q438" s="73"/>
      <c r="R438" s="45">
        <f t="shared" si="94"/>
        <v>569.92600000000004</v>
      </c>
      <c r="S438" s="321"/>
      <c r="T438" s="18"/>
      <c r="U438" s="18"/>
      <c r="V438" s="18"/>
      <c r="W438" s="18"/>
      <c r="X438" s="18"/>
      <c r="Y438" s="18"/>
      <c r="Z438" s="18"/>
    </row>
    <row r="439" spans="1:26" s="28" customFormat="1" ht="25.5">
      <c r="A439" s="491"/>
      <c r="B439" s="501"/>
      <c r="C439" s="512"/>
      <c r="D439" s="512"/>
      <c r="E439" s="488"/>
      <c r="F439" s="488"/>
      <c r="G439" s="488"/>
      <c r="H439" s="488"/>
      <c r="I439" s="130" t="s">
        <v>16</v>
      </c>
      <c r="J439" s="128"/>
      <c r="K439" s="131" t="s">
        <v>12</v>
      </c>
      <c r="L439" s="44"/>
      <c r="M439" s="44"/>
      <c r="N439" s="132">
        <f>115995-60074-55921</f>
        <v>0</v>
      </c>
      <c r="O439" s="132"/>
      <c r="P439" s="132"/>
      <c r="Q439" s="82"/>
      <c r="R439" s="45">
        <f t="shared" si="94"/>
        <v>0</v>
      </c>
      <c r="S439" s="321"/>
      <c r="T439" s="18"/>
      <c r="U439" s="18"/>
      <c r="V439" s="18"/>
      <c r="W439" s="18"/>
      <c r="X439" s="18"/>
      <c r="Y439" s="18"/>
      <c r="Z439" s="18"/>
    </row>
    <row r="440" spans="1:26" s="28" customFormat="1" ht="25.5">
      <c r="A440" s="491"/>
      <c r="B440" s="501"/>
      <c r="C440" s="512"/>
      <c r="D440" s="512"/>
      <c r="E440" s="488"/>
      <c r="F440" s="488"/>
      <c r="G440" s="488"/>
      <c r="H440" s="488"/>
      <c r="I440" s="133" t="s">
        <v>33</v>
      </c>
      <c r="J440" s="128"/>
      <c r="K440" s="131" t="s">
        <v>39</v>
      </c>
      <c r="L440" s="44"/>
      <c r="M440" s="44"/>
      <c r="N440" s="132">
        <f>329415-70000-259415</f>
        <v>0</v>
      </c>
      <c r="O440" s="132"/>
      <c r="P440" s="132">
        <v>569.92600000000004</v>
      </c>
      <c r="Q440" s="73"/>
      <c r="R440" s="45">
        <f t="shared" si="94"/>
        <v>569.92600000000004</v>
      </c>
      <c r="S440" s="321"/>
      <c r="T440" s="18"/>
      <c r="U440" s="18"/>
      <c r="V440" s="18"/>
      <c r="W440" s="18"/>
      <c r="X440" s="18"/>
      <c r="Y440" s="18"/>
      <c r="Z440" s="18"/>
    </row>
    <row r="441" spans="1:26" s="28" customFormat="1" ht="51">
      <c r="A441" s="491"/>
      <c r="B441" s="501"/>
      <c r="C441" s="512"/>
      <c r="D441" s="512"/>
      <c r="E441" s="488"/>
      <c r="F441" s="488"/>
      <c r="G441" s="488"/>
      <c r="H441" s="488"/>
      <c r="I441" s="129" t="s">
        <v>229</v>
      </c>
      <c r="J441" s="128"/>
      <c r="K441" s="80" t="s">
        <v>132</v>
      </c>
      <c r="L441" s="44"/>
      <c r="M441" s="44"/>
      <c r="N441" s="81">
        <f>N442+N443+N444</f>
        <v>201.27899999999997</v>
      </c>
      <c r="O441" s="81">
        <f t="shared" ref="O441:P441" si="102">O442+O443+O444</f>
        <v>0</v>
      </c>
      <c r="P441" s="81">
        <f t="shared" si="102"/>
        <v>74.509</v>
      </c>
      <c r="Q441" s="82"/>
      <c r="R441" s="45">
        <f t="shared" si="94"/>
        <v>275.78799999999995</v>
      </c>
      <c r="S441" s="321"/>
      <c r="T441" s="18"/>
      <c r="U441" s="18"/>
      <c r="V441" s="18"/>
      <c r="W441" s="18"/>
      <c r="X441" s="18"/>
      <c r="Y441" s="18"/>
      <c r="Z441" s="18"/>
    </row>
    <row r="442" spans="1:26" s="28" customFormat="1" ht="25.5">
      <c r="A442" s="491"/>
      <c r="B442" s="501"/>
      <c r="C442" s="512"/>
      <c r="D442" s="512"/>
      <c r="E442" s="488"/>
      <c r="F442" s="488"/>
      <c r="G442" s="488"/>
      <c r="H442" s="488"/>
      <c r="I442" s="130" t="s">
        <v>16</v>
      </c>
      <c r="J442" s="128"/>
      <c r="K442" s="131" t="s">
        <v>12</v>
      </c>
      <c r="L442" s="44"/>
      <c r="M442" s="44"/>
      <c r="N442" s="132">
        <v>189.02199999999999</v>
      </c>
      <c r="O442" s="132"/>
      <c r="P442" s="132">
        <v>74.509</v>
      </c>
      <c r="Q442" s="73"/>
      <c r="R442" s="45">
        <f t="shared" si="94"/>
        <v>263.53100000000001</v>
      </c>
      <c r="S442" s="321"/>
      <c r="T442" s="18"/>
      <c r="U442" s="18"/>
      <c r="V442" s="18"/>
      <c r="W442" s="18"/>
      <c r="X442" s="18"/>
      <c r="Y442" s="18"/>
      <c r="Z442" s="18"/>
    </row>
    <row r="443" spans="1:26" s="28" customFormat="1" ht="25.5">
      <c r="A443" s="491"/>
      <c r="B443" s="501"/>
      <c r="C443" s="512"/>
      <c r="D443" s="512"/>
      <c r="E443" s="488"/>
      <c r="F443" s="488"/>
      <c r="G443" s="488"/>
      <c r="H443" s="488"/>
      <c r="I443" s="133" t="s">
        <v>33</v>
      </c>
      <c r="J443" s="128"/>
      <c r="K443" s="131" t="s">
        <v>39</v>
      </c>
      <c r="L443" s="44"/>
      <c r="M443" s="44"/>
      <c r="N443" s="132">
        <v>9.8070000000000004</v>
      </c>
      <c r="O443" s="132"/>
      <c r="P443" s="132"/>
      <c r="Q443" s="82"/>
      <c r="R443" s="45">
        <f t="shared" si="94"/>
        <v>9.8070000000000004</v>
      </c>
      <c r="S443" s="321"/>
      <c r="T443" s="18"/>
      <c r="U443" s="18"/>
      <c r="V443" s="18"/>
      <c r="W443" s="18"/>
      <c r="X443" s="18"/>
      <c r="Y443" s="18"/>
      <c r="Z443" s="18"/>
    </row>
    <row r="444" spans="1:26" s="28" customFormat="1" ht="38.25">
      <c r="A444" s="491"/>
      <c r="B444" s="501"/>
      <c r="C444" s="512"/>
      <c r="D444" s="512"/>
      <c r="E444" s="488"/>
      <c r="F444" s="488"/>
      <c r="G444" s="488"/>
      <c r="H444" s="488"/>
      <c r="I444" s="133" t="s">
        <v>104</v>
      </c>
      <c r="J444" s="128"/>
      <c r="K444" s="131" t="s">
        <v>124</v>
      </c>
      <c r="L444" s="44"/>
      <c r="M444" s="44"/>
      <c r="N444" s="132">
        <v>2.4500000000000002</v>
      </c>
      <c r="O444" s="132"/>
      <c r="P444" s="132"/>
      <c r="Q444" s="73"/>
      <c r="R444" s="45">
        <f t="shared" si="94"/>
        <v>2.4500000000000002</v>
      </c>
      <c r="S444" s="321"/>
      <c r="T444" s="18"/>
      <c r="U444" s="18"/>
      <c r="V444" s="18"/>
      <c r="W444" s="18"/>
      <c r="X444" s="18"/>
      <c r="Y444" s="18"/>
      <c r="Z444" s="18"/>
    </row>
    <row r="445" spans="1:26" s="28" customFormat="1" ht="25.5">
      <c r="A445" s="491"/>
      <c r="B445" s="501"/>
      <c r="C445" s="512"/>
      <c r="D445" s="512"/>
      <c r="E445" s="488"/>
      <c r="F445" s="488"/>
      <c r="G445" s="488"/>
      <c r="H445" s="488"/>
      <c r="I445" s="129" t="s">
        <v>238</v>
      </c>
      <c r="J445" s="128"/>
      <c r="K445" s="80" t="s">
        <v>39</v>
      </c>
      <c r="L445" s="44"/>
      <c r="M445" s="44"/>
      <c r="N445" s="81">
        <f>N446</f>
        <v>0.21</v>
      </c>
      <c r="O445" s="81">
        <f t="shared" ref="O445:P445" si="103">O446</f>
        <v>0</v>
      </c>
      <c r="P445" s="81">
        <f t="shared" si="103"/>
        <v>0</v>
      </c>
      <c r="Q445" s="82"/>
      <c r="R445" s="45">
        <f t="shared" si="94"/>
        <v>0.21</v>
      </c>
      <c r="S445" s="321"/>
      <c r="T445" s="18"/>
      <c r="U445" s="18"/>
      <c r="V445" s="18"/>
      <c r="W445" s="18"/>
      <c r="X445" s="18"/>
      <c r="Y445" s="18"/>
      <c r="Z445" s="18"/>
    </row>
    <row r="446" spans="1:26" s="28" customFormat="1" ht="25.5">
      <c r="A446" s="491"/>
      <c r="B446" s="501"/>
      <c r="C446" s="512"/>
      <c r="D446" s="512"/>
      <c r="E446" s="488"/>
      <c r="F446" s="488"/>
      <c r="G446" s="488"/>
      <c r="H446" s="488"/>
      <c r="I446" s="130" t="s">
        <v>16</v>
      </c>
      <c r="J446" s="128"/>
      <c r="K446" s="131" t="s">
        <v>12</v>
      </c>
      <c r="L446" s="44"/>
      <c r="M446" s="44"/>
      <c r="N446" s="132">
        <v>0.21</v>
      </c>
      <c r="O446" s="132"/>
      <c r="P446" s="132"/>
      <c r="Q446" s="73"/>
      <c r="R446" s="45">
        <f t="shared" si="94"/>
        <v>0.21</v>
      </c>
      <c r="S446" s="321"/>
      <c r="T446" s="18"/>
      <c r="U446" s="18"/>
      <c r="V446" s="18"/>
      <c r="W446" s="18"/>
      <c r="X446" s="18"/>
      <c r="Y446" s="18"/>
      <c r="Z446" s="18"/>
    </row>
    <row r="447" spans="1:26" s="28" customFormat="1" ht="25.5">
      <c r="A447" s="491"/>
      <c r="B447" s="501"/>
      <c r="C447" s="512"/>
      <c r="D447" s="512"/>
      <c r="E447" s="488"/>
      <c r="F447" s="488"/>
      <c r="G447" s="488"/>
      <c r="H447" s="488"/>
      <c r="I447" s="129" t="s">
        <v>230</v>
      </c>
      <c r="J447" s="128"/>
      <c r="K447" s="80" t="s">
        <v>188</v>
      </c>
      <c r="L447" s="44"/>
      <c r="M447" s="44"/>
      <c r="N447" s="81">
        <f>N448+N450+N449</f>
        <v>5.3009999999534338</v>
      </c>
      <c r="O447" s="81">
        <f t="shared" ref="O447:P447" si="104">O448+O450+O449</f>
        <v>0</v>
      </c>
      <c r="P447" s="81">
        <f t="shared" si="104"/>
        <v>5.0999999999999996</v>
      </c>
      <c r="Q447" s="82"/>
      <c r="R447" s="45">
        <f t="shared" si="94"/>
        <v>10.400999999953434</v>
      </c>
      <c r="S447" s="321"/>
      <c r="T447" s="18"/>
      <c r="U447" s="18"/>
      <c r="V447" s="18"/>
      <c r="W447" s="18"/>
      <c r="X447" s="18"/>
      <c r="Y447" s="18"/>
      <c r="Z447" s="18"/>
    </row>
    <row r="448" spans="1:26" s="28" customFormat="1" ht="25.5">
      <c r="A448" s="491"/>
      <c r="B448" s="501"/>
      <c r="C448" s="512"/>
      <c r="D448" s="512"/>
      <c r="E448" s="488"/>
      <c r="F448" s="488"/>
      <c r="G448" s="488"/>
      <c r="H448" s="488"/>
      <c r="I448" s="130" t="s">
        <v>16</v>
      </c>
      <c r="J448" s="135"/>
      <c r="K448" s="131" t="s">
        <v>12</v>
      </c>
      <c r="L448" s="44"/>
      <c r="M448" s="44"/>
      <c r="N448" s="132">
        <v>5.3010000000000002</v>
      </c>
      <c r="O448" s="132"/>
      <c r="P448" s="132">
        <v>0.1</v>
      </c>
      <c r="Q448" s="73"/>
      <c r="R448" s="45">
        <f t="shared" si="94"/>
        <v>5.4009999999999998</v>
      </c>
      <c r="S448" s="321"/>
      <c r="T448" s="18"/>
      <c r="U448" s="18"/>
      <c r="V448" s="18"/>
      <c r="W448" s="18"/>
      <c r="X448" s="18"/>
      <c r="Y448" s="18"/>
      <c r="Z448" s="18"/>
    </row>
    <row r="449" spans="1:26" s="28" customFormat="1" ht="51.75" customHeight="1">
      <c r="A449" s="491"/>
      <c r="B449" s="501"/>
      <c r="C449" s="512"/>
      <c r="D449" s="512"/>
      <c r="E449" s="488"/>
      <c r="F449" s="488"/>
      <c r="G449" s="488"/>
      <c r="H449" s="488"/>
      <c r="I449" s="133" t="s">
        <v>33</v>
      </c>
      <c r="J449" s="490">
        <v>492</v>
      </c>
      <c r="K449" s="131" t="s">
        <v>39</v>
      </c>
      <c r="L449" s="44"/>
      <c r="M449" s="44"/>
      <c r="N449" s="132"/>
      <c r="O449" s="132"/>
      <c r="P449" s="132">
        <v>5</v>
      </c>
      <c r="Q449" s="45"/>
      <c r="R449" s="45">
        <f t="shared" si="94"/>
        <v>5</v>
      </c>
      <c r="S449" s="321"/>
      <c r="T449" s="18"/>
      <c r="U449" s="18"/>
      <c r="V449" s="18"/>
      <c r="W449" s="18"/>
      <c r="X449" s="18"/>
      <c r="Y449" s="18"/>
      <c r="Z449" s="18"/>
    </row>
    <row r="450" spans="1:26" s="28" customFormat="1" ht="38.25">
      <c r="A450" s="491"/>
      <c r="B450" s="501"/>
      <c r="C450" s="512"/>
      <c r="D450" s="512"/>
      <c r="E450" s="488"/>
      <c r="F450" s="488"/>
      <c r="G450" s="488"/>
      <c r="H450" s="488"/>
      <c r="I450" s="133" t="s">
        <v>69</v>
      </c>
      <c r="J450" s="491"/>
      <c r="K450" s="131" t="s">
        <v>55</v>
      </c>
      <c r="L450" s="44"/>
      <c r="M450" s="44"/>
      <c r="N450" s="132">
        <f>582557-582552.8-4.2</f>
        <v>-4.6566306366457866E-11</v>
      </c>
      <c r="O450" s="132"/>
      <c r="P450" s="132"/>
      <c r="Q450" s="82"/>
      <c r="R450" s="45">
        <f t="shared" si="94"/>
        <v>-4.6566306366457866E-11</v>
      </c>
      <c r="S450" s="321"/>
      <c r="T450" s="18"/>
      <c r="U450" s="18"/>
      <c r="V450" s="18"/>
      <c r="W450" s="18"/>
      <c r="X450" s="18"/>
      <c r="Y450" s="18"/>
      <c r="Z450" s="18"/>
    </row>
    <row r="451" spans="1:26" s="28" customFormat="1" ht="25.5">
      <c r="A451" s="491"/>
      <c r="B451" s="501"/>
      <c r="C451" s="512"/>
      <c r="D451" s="512"/>
      <c r="E451" s="488"/>
      <c r="F451" s="488"/>
      <c r="G451" s="488"/>
      <c r="H451" s="488"/>
      <c r="I451" s="129" t="s">
        <v>749</v>
      </c>
      <c r="J451" s="491"/>
      <c r="K451" s="80" t="s">
        <v>232</v>
      </c>
      <c r="L451" s="44"/>
      <c r="M451" s="44"/>
      <c r="N451" s="81">
        <f>N452+N453+N454</f>
        <v>230.536</v>
      </c>
      <c r="O451" s="81">
        <f t="shared" ref="O451:P451" si="105">O452+O453+O454</f>
        <v>0</v>
      </c>
      <c r="P451" s="81">
        <f t="shared" si="105"/>
        <v>135.41999999999999</v>
      </c>
      <c r="Q451" s="73"/>
      <c r="R451" s="45">
        <f t="shared" si="94"/>
        <v>365.95600000000002</v>
      </c>
      <c r="S451" s="321"/>
      <c r="T451" s="18"/>
      <c r="U451" s="18"/>
      <c r="V451" s="18"/>
      <c r="W451" s="18"/>
      <c r="X451" s="18"/>
      <c r="Y451" s="18"/>
      <c r="Z451" s="18"/>
    </row>
    <row r="452" spans="1:26" s="28" customFormat="1" ht="25.5">
      <c r="A452" s="491"/>
      <c r="B452" s="501"/>
      <c r="C452" s="512"/>
      <c r="D452" s="512"/>
      <c r="E452" s="488"/>
      <c r="F452" s="488"/>
      <c r="G452" s="488"/>
      <c r="H452" s="488"/>
      <c r="I452" s="130" t="s">
        <v>16</v>
      </c>
      <c r="J452" s="491"/>
      <c r="K452" s="131" t="s">
        <v>12</v>
      </c>
      <c r="L452" s="44"/>
      <c r="M452" s="44"/>
      <c r="N452" s="132">
        <v>104.142</v>
      </c>
      <c r="O452" s="132"/>
      <c r="P452" s="132">
        <v>135.41999999999999</v>
      </c>
      <c r="Q452" s="73"/>
      <c r="R452" s="45">
        <f t="shared" si="94"/>
        <v>239.56199999999998</v>
      </c>
      <c r="S452" s="321"/>
      <c r="T452" s="18"/>
      <c r="U452" s="18"/>
      <c r="V452" s="18"/>
      <c r="W452" s="18"/>
      <c r="X452" s="18"/>
      <c r="Y452" s="18"/>
      <c r="Z452" s="18"/>
    </row>
    <row r="453" spans="1:26" s="28" customFormat="1" ht="25.5">
      <c r="A453" s="491"/>
      <c r="B453" s="501"/>
      <c r="C453" s="512"/>
      <c r="D453" s="512"/>
      <c r="E453" s="488"/>
      <c r="F453" s="488"/>
      <c r="G453" s="488"/>
      <c r="H453" s="488"/>
      <c r="I453" s="133" t="s">
        <v>33</v>
      </c>
      <c r="J453" s="491"/>
      <c r="K453" s="131" t="s">
        <v>39</v>
      </c>
      <c r="L453" s="44"/>
      <c r="M453" s="44"/>
      <c r="N453" s="132">
        <v>50</v>
      </c>
      <c r="O453" s="132"/>
      <c r="P453" s="132"/>
      <c r="Q453" s="73"/>
      <c r="R453" s="45">
        <f t="shared" si="94"/>
        <v>50</v>
      </c>
      <c r="S453" s="321"/>
      <c r="T453" s="18"/>
      <c r="U453" s="18"/>
      <c r="V453" s="18"/>
      <c r="W453" s="18"/>
      <c r="X453" s="18"/>
      <c r="Y453" s="18"/>
      <c r="Z453" s="18"/>
    </row>
    <row r="454" spans="1:26" s="28" customFormat="1" ht="38.25">
      <c r="A454" s="491"/>
      <c r="B454" s="501"/>
      <c r="C454" s="512"/>
      <c r="D454" s="512"/>
      <c r="E454" s="488"/>
      <c r="F454" s="488"/>
      <c r="G454" s="488"/>
      <c r="H454" s="488"/>
      <c r="I454" s="133" t="s">
        <v>104</v>
      </c>
      <c r="J454" s="491"/>
      <c r="K454" s="131" t="s">
        <v>124</v>
      </c>
      <c r="L454" s="44"/>
      <c r="M454" s="44"/>
      <c r="N454" s="132">
        <v>76.394000000000005</v>
      </c>
      <c r="O454" s="132"/>
      <c r="P454" s="132"/>
      <c r="Q454" s="73"/>
      <c r="R454" s="45">
        <f t="shared" si="94"/>
        <v>76.394000000000005</v>
      </c>
      <c r="S454" s="321"/>
      <c r="T454" s="18"/>
      <c r="U454" s="18"/>
      <c r="V454" s="18"/>
      <c r="W454" s="18"/>
      <c r="X454" s="18"/>
      <c r="Y454" s="18"/>
      <c r="Z454" s="18"/>
    </row>
    <row r="455" spans="1:26" s="28" customFormat="1" ht="25.5">
      <c r="A455" s="491"/>
      <c r="B455" s="501"/>
      <c r="C455" s="512"/>
      <c r="D455" s="512"/>
      <c r="E455" s="488"/>
      <c r="F455" s="488"/>
      <c r="G455" s="488"/>
      <c r="H455" s="488"/>
      <c r="I455" s="129" t="s">
        <v>191</v>
      </c>
      <c r="J455" s="491"/>
      <c r="K455" s="80" t="s">
        <v>233</v>
      </c>
      <c r="L455" s="44"/>
      <c r="M455" s="44"/>
      <c r="N455" s="81">
        <f>N456</f>
        <v>0.52500000000000002</v>
      </c>
      <c r="O455" s="81">
        <f t="shared" ref="O455:P455" si="106">O456</f>
        <v>0</v>
      </c>
      <c r="P455" s="81">
        <f t="shared" si="106"/>
        <v>74.156000000000006</v>
      </c>
      <c r="Q455" s="82"/>
      <c r="R455" s="45">
        <f t="shared" si="94"/>
        <v>74.681000000000012</v>
      </c>
      <c r="S455" s="321"/>
      <c r="T455" s="18"/>
      <c r="U455" s="18"/>
      <c r="V455" s="18"/>
      <c r="W455" s="18"/>
      <c r="X455" s="18"/>
      <c r="Y455" s="18"/>
      <c r="Z455" s="18"/>
    </row>
    <row r="456" spans="1:26" s="28" customFormat="1" ht="25.5">
      <c r="A456" s="491"/>
      <c r="B456" s="501"/>
      <c r="C456" s="512"/>
      <c r="D456" s="512"/>
      <c r="E456" s="488"/>
      <c r="F456" s="488"/>
      <c r="G456" s="488"/>
      <c r="H456" s="488"/>
      <c r="I456" s="130" t="s">
        <v>16</v>
      </c>
      <c r="J456" s="491"/>
      <c r="K456" s="131" t="s">
        <v>12</v>
      </c>
      <c r="L456" s="44"/>
      <c r="M456" s="44"/>
      <c r="N456" s="132">
        <v>0.52500000000000002</v>
      </c>
      <c r="O456" s="132"/>
      <c r="P456" s="132">
        <v>74.156000000000006</v>
      </c>
      <c r="Q456" s="73"/>
      <c r="R456" s="45">
        <f t="shared" si="94"/>
        <v>74.681000000000012</v>
      </c>
      <c r="S456" s="321"/>
      <c r="T456" s="18"/>
      <c r="U456" s="18"/>
      <c r="V456" s="18"/>
      <c r="W456" s="18"/>
      <c r="X456" s="18"/>
      <c r="Y456" s="18"/>
      <c r="Z456" s="18"/>
    </row>
    <row r="457" spans="1:26" s="28" customFormat="1" ht="15">
      <c r="A457" s="491"/>
      <c r="B457" s="501"/>
      <c r="C457" s="512"/>
      <c r="D457" s="512"/>
      <c r="E457" s="488"/>
      <c r="F457" s="488"/>
      <c r="G457" s="488"/>
      <c r="H457" s="488"/>
      <c r="I457" s="129" t="s">
        <v>117</v>
      </c>
      <c r="J457" s="491"/>
      <c r="K457" s="80" t="s">
        <v>157</v>
      </c>
      <c r="L457" s="44"/>
      <c r="M457" s="44"/>
      <c r="N457" s="81">
        <f>N458+N459</f>
        <v>11.89</v>
      </c>
      <c r="O457" s="81">
        <f t="shared" ref="O457:P457" si="107">O458+O459</f>
        <v>0</v>
      </c>
      <c r="P457" s="81">
        <f t="shared" si="107"/>
        <v>207.98</v>
      </c>
      <c r="Q457" s="73"/>
      <c r="R457" s="45">
        <f t="shared" si="94"/>
        <v>219.87</v>
      </c>
      <c r="S457" s="321"/>
      <c r="T457" s="18"/>
      <c r="U457" s="18"/>
      <c r="V457" s="18"/>
      <c r="W457" s="18"/>
      <c r="X457" s="18"/>
      <c r="Y457" s="18"/>
      <c r="Z457" s="18"/>
    </row>
    <row r="458" spans="1:26" s="28" customFormat="1" ht="25.5">
      <c r="A458" s="491"/>
      <c r="B458" s="501"/>
      <c r="C458" s="512"/>
      <c r="D458" s="512"/>
      <c r="E458" s="488"/>
      <c r="F458" s="488"/>
      <c r="G458" s="488"/>
      <c r="H458" s="488"/>
      <c r="I458" s="130" t="s">
        <v>16</v>
      </c>
      <c r="J458" s="491"/>
      <c r="K458" s="131" t="s">
        <v>12</v>
      </c>
      <c r="L458" s="44"/>
      <c r="M458" s="44"/>
      <c r="N458" s="132">
        <v>11.557</v>
      </c>
      <c r="O458" s="132"/>
      <c r="P458" s="132">
        <v>89.941999999999993</v>
      </c>
      <c r="Q458" s="73"/>
      <c r="R458" s="45">
        <f t="shared" si="94"/>
        <v>101.499</v>
      </c>
      <c r="S458" s="321"/>
      <c r="T458" s="18"/>
      <c r="U458" s="18"/>
      <c r="V458" s="18"/>
      <c r="W458" s="18"/>
      <c r="X458" s="18"/>
      <c r="Y458" s="18"/>
      <c r="Z458" s="18"/>
    </row>
    <row r="459" spans="1:26" s="28" customFormat="1" ht="25.5">
      <c r="A459" s="491"/>
      <c r="B459" s="501"/>
      <c r="C459" s="512"/>
      <c r="D459" s="512"/>
      <c r="E459" s="488"/>
      <c r="F459" s="488"/>
      <c r="G459" s="488"/>
      <c r="H459" s="488"/>
      <c r="I459" s="133" t="s">
        <v>33</v>
      </c>
      <c r="J459" s="491"/>
      <c r="K459" s="131" t="s">
        <v>39</v>
      </c>
      <c r="L459" s="44"/>
      <c r="M459" s="44"/>
      <c r="N459" s="132">
        <v>0.33300000000000002</v>
      </c>
      <c r="O459" s="132"/>
      <c r="P459" s="132">
        <v>118.038</v>
      </c>
      <c r="Q459" s="82"/>
      <c r="R459" s="45">
        <f t="shared" si="94"/>
        <v>118.371</v>
      </c>
      <c r="S459" s="321"/>
      <c r="T459" s="18"/>
      <c r="U459" s="18"/>
      <c r="V459" s="18"/>
      <c r="W459" s="18"/>
      <c r="X459" s="18"/>
      <c r="Y459" s="18"/>
      <c r="Z459" s="18"/>
    </row>
    <row r="460" spans="1:26" s="28" customFormat="1" ht="38.25">
      <c r="A460" s="491"/>
      <c r="B460" s="501"/>
      <c r="C460" s="512"/>
      <c r="D460" s="512"/>
      <c r="E460" s="488"/>
      <c r="F460" s="488"/>
      <c r="G460" s="488"/>
      <c r="H460" s="488"/>
      <c r="I460" s="129" t="s">
        <v>294</v>
      </c>
      <c r="J460" s="491"/>
      <c r="K460" s="80" t="s">
        <v>137</v>
      </c>
      <c r="L460" s="44"/>
      <c r="M460" s="44"/>
      <c r="N460" s="81">
        <f>N462+N461</f>
        <v>0.76500000000000001</v>
      </c>
      <c r="O460" s="81">
        <f t="shared" ref="O460:P460" si="108">O462+O461</f>
        <v>0</v>
      </c>
      <c r="P460" s="81">
        <f t="shared" si="108"/>
        <v>0</v>
      </c>
      <c r="Q460" s="73"/>
      <c r="R460" s="45">
        <f t="shared" si="94"/>
        <v>0.76500000000000001</v>
      </c>
      <c r="S460" s="321"/>
      <c r="T460" s="18"/>
      <c r="U460" s="18"/>
      <c r="V460" s="18"/>
      <c r="W460" s="18"/>
      <c r="X460" s="18"/>
      <c r="Y460" s="18"/>
      <c r="Z460" s="18"/>
    </row>
    <row r="461" spans="1:26" s="28" customFormat="1" ht="25.5">
      <c r="A461" s="491"/>
      <c r="B461" s="501"/>
      <c r="C461" s="512"/>
      <c r="D461" s="512"/>
      <c r="E461" s="488"/>
      <c r="F461" s="488"/>
      <c r="G461" s="488"/>
      <c r="H461" s="488"/>
      <c r="I461" s="130" t="s">
        <v>16</v>
      </c>
      <c r="J461" s="491"/>
      <c r="K461" s="131" t="s">
        <v>12</v>
      </c>
      <c r="L461" s="44"/>
      <c r="M461" s="44"/>
      <c r="N461" s="132">
        <v>0.76500000000000001</v>
      </c>
      <c r="O461" s="132"/>
      <c r="P461" s="132"/>
      <c r="Q461" s="82"/>
      <c r="R461" s="45">
        <f t="shared" si="94"/>
        <v>0.76500000000000001</v>
      </c>
      <c r="S461" s="321"/>
      <c r="T461" s="18"/>
      <c r="U461" s="18"/>
      <c r="V461" s="18"/>
      <c r="W461" s="18"/>
      <c r="X461" s="18"/>
      <c r="Y461" s="18"/>
      <c r="Z461" s="18"/>
    </row>
    <row r="462" spans="1:26" s="28" customFormat="1" ht="38.25">
      <c r="A462" s="491"/>
      <c r="B462" s="501"/>
      <c r="C462" s="512"/>
      <c r="D462" s="512"/>
      <c r="E462" s="488"/>
      <c r="F462" s="488"/>
      <c r="G462" s="488"/>
      <c r="H462" s="488"/>
      <c r="I462" s="133" t="s">
        <v>69</v>
      </c>
      <c r="J462" s="491"/>
      <c r="K462" s="131" t="s">
        <v>55</v>
      </c>
      <c r="L462" s="44"/>
      <c r="M462" s="44"/>
      <c r="N462" s="132">
        <f>350000-350000</f>
        <v>0</v>
      </c>
      <c r="O462" s="132"/>
      <c r="P462" s="132"/>
      <c r="Q462" s="73"/>
      <c r="R462" s="45">
        <f t="shared" si="94"/>
        <v>0</v>
      </c>
      <c r="S462" s="321"/>
      <c r="T462" s="18"/>
      <c r="U462" s="18"/>
      <c r="V462" s="18"/>
      <c r="W462" s="18"/>
      <c r="X462" s="18"/>
      <c r="Y462" s="18"/>
      <c r="Z462" s="18"/>
    </row>
    <row r="463" spans="1:26" s="28" customFormat="1" ht="38.25">
      <c r="A463" s="491"/>
      <c r="B463" s="501"/>
      <c r="C463" s="512"/>
      <c r="D463" s="512"/>
      <c r="E463" s="488"/>
      <c r="F463" s="488"/>
      <c r="G463" s="488"/>
      <c r="H463" s="488"/>
      <c r="I463" s="129" t="s">
        <v>635</v>
      </c>
      <c r="J463" s="491"/>
      <c r="K463" s="80" t="s">
        <v>234</v>
      </c>
      <c r="L463" s="44"/>
      <c r="M463" s="44"/>
      <c r="N463" s="81">
        <f>N465+N464</f>
        <v>0</v>
      </c>
      <c r="O463" s="81">
        <f t="shared" ref="O463:P463" si="109">O465+O464</f>
        <v>0</v>
      </c>
      <c r="P463" s="81">
        <f t="shared" si="109"/>
        <v>0</v>
      </c>
      <c r="Q463" s="82"/>
      <c r="R463" s="45">
        <f t="shared" si="94"/>
        <v>0</v>
      </c>
      <c r="S463" s="321"/>
      <c r="T463" s="18"/>
      <c r="U463" s="18"/>
      <c r="V463" s="18"/>
      <c r="W463" s="18"/>
      <c r="X463" s="18"/>
      <c r="Y463" s="18"/>
      <c r="Z463" s="18"/>
    </row>
    <row r="464" spans="1:26" s="28" customFormat="1" ht="25.5">
      <c r="A464" s="491"/>
      <c r="B464" s="501"/>
      <c r="C464" s="512"/>
      <c r="D464" s="512"/>
      <c r="E464" s="488"/>
      <c r="F464" s="488"/>
      <c r="G464" s="488"/>
      <c r="H464" s="488"/>
      <c r="I464" s="133" t="s">
        <v>218</v>
      </c>
      <c r="J464" s="491"/>
      <c r="K464" s="131" t="s">
        <v>52</v>
      </c>
      <c r="L464" s="44"/>
      <c r="M464" s="44"/>
      <c r="N464" s="132"/>
      <c r="O464" s="132"/>
      <c r="P464" s="132">
        <v>0</v>
      </c>
      <c r="Q464" s="73"/>
      <c r="R464" s="45">
        <f t="shared" si="94"/>
        <v>0</v>
      </c>
      <c r="S464" s="321"/>
      <c r="T464" s="18"/>
      <c r="U464" s="18"/>
      <c r="V464" s="18"/>
      <c r="W464" s="18"/>
      <c r="X464" s="18"/>
      <c r="Y464" s="18"/>
      <c r="Z464" s="18"/>
    </row>
    <row r="465" spans="1:26" s="28" customFormat="1" ht="25.5">
      <c r="A465" s="491"/>
      <c r="B465" s="501"/>
      <c r="C465" s="512"/>
      <c r="D465" s="512"/>
      <c r="E465" s="488"/>
      <c r="F465" s="488"/>
      <c r="G465" s="488"/>
      <c r="H465" s="488"/>
      <c r="I465" s="130" t="s">
        <v>16</v>
      </c>
      <c r="J465" s="491"/>
      <c r="K465" s="131" t="s">
        <v>12</v>
      </c>
      <c r="L465" s="44"/>
      <c r="M465" s="44"/>
      <c r="N465" s="132">
        <f>3251452-3251452</f>
        <v>0</v>
      </c>
      <c r="O465" s="132"/>
      <c r="P465" s="132"/>
      <c r="Q465" s="82"/>
      <c r="R465" s="82">
        <f t="shared" ref="R465" si="110">R466+R467+R468</f>
        <v>62.268000000000001</v>
      </c>
      <c r="S465" s="321"/>
      <c r="T465" s="18"/>
      <c r="U465" s="18"/>
      <c r="V465" s="18"/>
      <c r="W465" s="18"/>
      <c r="X465" s="18"/>
      <c r="Y465" s="18"/>
      <c r="Z465" s="18"/>
    </row>
    <row r="466" spans="1:26" s="28" customFormat="1" ht="38.25">
      <c r="A466" s="491"/>
      <c r="B466" s="501"/>
      <c r="C466" s="512"/>
      <c r="D466" s="512"/>
      <c r="E466" s="488"/>
      <c r="F466" s="488"/>
      <c r="G466" s="488"/>
      <c r="H466" s="488"/>
      <c r="I466" s="129" t="s">
        <v>93</v>
      </c>
      <c r="J466" s="491"/>
      <c r="K466" s="80" t="s">
        <v>94</v>
      </c>
      <c r="L466" s="44"/>
      <c r="M466" s="44"/>
      <c r="N466" s="81">
        <f>N467+N468</f>
        <v>31.134</v>
      </c>
      <c r="O466" s="81">
        <f t="shared" ref="O466:P466" si="111">O467+O468</f>
        <v>0</v>
      </c>
      <c r="P466" s="81">
        <f t="shared" si="111"/>
        <v>0</v>
      </c>
      <c r="Q466" s="73"/>
      <c r="R466" s="45">
        <f t="shared" ref="R466:R477" si="112">M466+N466+O466+P466</f>
        <v>31.134</v>
      </c>
      <c r="S466" s="321"/>
      <c r="T466" s="18"/>
      <c r="U466" s="18"/>
      <c r="V466" s="18"/>
      <c r="W466" s="18"/>
      <c r="X466" s="18"/>
      <c r="Y466" s="18"/>
      <c r="Z466" s="18"/>
    </row>
    <row r="467" spans="1:26" s="28" customFormat="1" ht="25.5">
      <c r="A467" s="491"/>
      <c r="B467" s="501"/>
      <c r="C467" s="512"/>
      <c r="D467" s="512"/>
      <c r="E467" s="488"/>
      <c r="F467" s="488"/>
      <c r="G467" s="488"/>
      <c r="H467" s="488"/>
      <c r="I467" s="130" t="s">
        <v>16</v>
      </c>
      <c r="J467" s="491"/>
      <c r="K467" s="131" t="s">
        <v>12</v>
      </c>
      <c r="L467" s="44"/>
      <c r="M467" s="44"/>
      <c r="N467" s="132">
        <v>31.134</v>
      </c>
      <c r="O467" s="132"/>
      <c r="P467" s="132">
        <v>0</v>
      </c>
      <c r="Q467" s="73"/>
      <c r="R467" s="45">
        <f t="shared" si="112"/>
        <v>31.134</v>
      </c>
      <c r="S467" s="321"/>
      <c r="T467" s="18"/>
      <c r="U467" s="18"/>
      <c r="V467" s="18"/>
      <c r="W467" s="18"/>
      <c r="X467" s="18"/>
      <c r="Y467" s="18"/>
      <c r="Z467" s="18"/>
    </row>
    <row r="468" spans="1:26" s="28" customFormat="1" ht="25.5">
      <c r="A468" s="491"/>
      <c r="B468" s="501"/>
      <c r="C468" s="512"/>
      <c r="D468" s="512"/>
      <c r="E468" s="488"/>
      <c r="F468" s="488"/>
      <c r="G468" s="488"/>
      <c r="H468" s="488"/>
      <c r="I468" s="133" t="s">
        <v>33</v>
      </c>
      <c r="J468" s="491"/>
      <c r="K468" s="131" t="s">
        <v>39</v>
      </c>
      <c r="L468" s="44"/>
      <c r="M468" s="44"/>
      <c r="N468" s="132">
        <f>1599660-1599660</f>
        <v>0</v>
      </c>
      <c r="O468" s="132"/>
      <c r="P468" s="132">
        <f>1527521-1527521</f>
        <v>0</v>
      </c>
      <c r="Q468" s="73"/>
      <c r="R468" s="45">
        <f t="shared" si="112"/>
        <v>0</v>
      </c>
      <c r="S468" s="321"/>
      <c r="T468" s="18"/>
      <c r="U468" s="18"/>
      <c r="V468" s="18"/>
      <c r="W468" s="18"/>
      <c r="X468" s="18"/>
      <c r="Y468" s="18"/>
      <c r="Z468" s="18"/>
    </row>
    <row r="469" spans="1:26" s="28" customFormat="1" ht="63.75">
      <c r="A469" s="491"/>
      <c r="B469" s="501"/>
      <c r="C469" s="512"/>
      <c r="D469" s="512"/>
      <c r="E469" s="488"/>
      <c r="F469" s="488"/>
      <c r="G469" s="488"/>
      <c r="H469" s="488"/>
      <c r="I469" s="129" t="s">
        <v>123</v>
      </c>
      <c r="J469" s="491"/>
      <c r="K469" s="80" t="s">
        <v>145</v>
      </c>
      <c r="L469" s="44"/>
      <c r="M469" s="44"/>
      <c r="N469" s="81">
        <f>87454-87454</f>
        <v>0</v>
      </c>
      <c r="O469" s="81"/>
      <c r="P469" s="81"/>
      <c r="Q469" s="82"/>
      <c r="R469" s="45">
        <f t="shared" si="112"/>
        <v>0</v>
      </c>
      <c r="S469" s="321"/>
      <c r="T469" s="18"/>
      <c r="U469" s="18"/>
      <c r="V469" s="18"/>
      <c r="W469" s="18"/>
      <c r="X469" s="18"/>
      <c r="Y469" s="18"/>
      <c r="Z469" s="18"/>
    </row>
    <row r="470" spans="1:26" s="28" customFormat="1" ht="25.5">
      <c r="A470" s="491"/>
      <c r="B470" s="501"/>
      <c r="C470" s="512"/>
      <c r="D470" s="512"/>
      <c r="E470" s="488"/>
      <c r="F470" s="488"/>
      <c r="G470" s="488"/>
      <c r="H470" s="488"/>
      <c r="I470" s="129" t="s">
        <v>483</v>
      </c>
      <c r="J470" s="491"/>
      <c r="K470" s="80" t="s">
        <v>48</v>
      </c>
      <c r="L470" s="44"/>
      <c r="M470" s="44"/>
      <c r="N470" s="81">
        <f>N471</f>
        <v>0</v>
      </c>
      <c r="O470" s="81">
        <f t="shared" ref="O470:P470" si="113">O471</f>
        <v>0</v>
      </c>
      <c r="P470" s="81">
        <f t="shared" si="113"/>
        <v>0</v>
      </c>
      <c r="Q470" s="73"/>
      <c r="R470" s="45">
        <f t="shared" si="112"/>
        <v>0</v>
      </c>
      <c r="S470" s="321"/>
      <c r="T470" s="18"/>
      <c r="U470" s="18"/>
      <c r="V470" s="18"/>
      <c r="W470" s="18"/>
      <c r="X470" s="18"/>
      <c r="Y470" s="18"/>
      <c r="Z470" s="18"/>
    </row>
    <row r="471" spans="1:26" s="28" customFormat="1" ht="25.5">
      <c r="A471" s="491"/>
      <c r="B471" s="501"/>
      <c r="C471" s="512"/>
      <c r="D471" s="512"/>
      <c r="E471" s="488"/>
      <c r="F471" s="488"/>
      <c r="G471" s="488"/>
      <c r="H471" s="488"/>
      <c r="I471" s="130" t="s">
        <v>16</v>
      </c>
      <c r="J471" s="491"/>
      <c r="K471" s="131" t="s">
        <v>12</v>
      </c>
      <c r="L471" s="44"/>
      <c r="M471" s="44"/>
      <c r="N471" s="132">
        <f>1460-600-860</f>
        <v>0</v>
      </c>
      <c r="O471" s="132"/>
      <c r="P471" s="132">
        <v>0</v>
      </c>
      <c r="Q471" s="73"/>
      <c r="R471" s="45">
        <f t="shared" si="112"/>
        <v>0</v>
      </c>
      <c r="S471" s="321"/>
      <c r="T471" s="18"/>
      <c r="U471" s="18"/>
      <c r="V471" s="18"/>
      <c r="W471" s="18"/>
      <c r="X471" s="18"/>
      <c r="Y471" s="18"/>
      <c r="Z471" s="18"/>
    </row>
    <row r="472" spans="1:26" s="28" customFormat="1" ht="63.75">
      <c r="A472" s="491"/>
      <c r="B472" s="501"/>
      <c r="C472" s="512"/>
      <c r="D472" s="512"/>
      <c r="E472" s="488"/>
      <c r="F472" s="488"/>
      <c r="G472" s="488"/>
      <c r="H472" s="488"/>
      <c r="I472" s="129" t="s">
        <v>172</v>
      </c>
      <c r="J472" s="491"/>
      <c r="K472" s="80" t="s">
        <v>144</v>
      </c>
      <c r="L472" s="44"/>
      <c r="M472" s="44"/>
      <c r="N472" s="81">
        <f>30330-30328.8-1.2</f>
        <v>7.276401703393276E-13</v>
      </c>
      <c r="O472" s="81"/>
      <c r="P472" s="81"/>
      <c r="Q472" s="82"/>
      <c r="R472" s="45">
        <f t="shared" si="112"/>
        <v>7.276401703393276E-13</v>
      </c>
      <c r="S472" s="321"/>
      <c r="T472" s="18"/>
      <c r="U472" s="18"/>
      <c r="V472" s="18"/>
      <c r="W472" s="18"/>
      <c r="X472" s="18"/>
      <c r="Y472" s="18"/>
      <c r="Z472" s="18"/>
    </row>
    <row r="473" spans="1:26" s="28" customFormat="1" ht="63.75">
      <c r="A473" s="491"/>
      <c r="B473" s="501"/>
      <c r="C473" s="512"/>
      <c r="D473" s="512"/>
      <c r="E473" s="488"/>
      <c r="F473" s="488"/>
      <c r="G473" s="488"/>
      <c r="H473" s="488"/>
      <c r="I473" s="129" t="s">
        <v>750</v>
      </c>
      <c r="J473" s="491"/>
      <c r="K473" s="80" t="s">
        <v>745</v>
      </c>
      <c r="L473" s="44"/>
      <c r="M473" s="44"/>
      <c r="N473" s="81">
        <f>N474+N479+N483+N485+N487+N489+N491+N495+N498+N501+N503+N506+N508+N510+N512+N514+N516+N518+N521+N524+N525</f>
        <v>0</v>
      </c>
      <c r="O473" s="81">
        <f>O474+O479+O483+O485+O487+O489+O491+O495+O498+O501+O503+O506+O508+O510+O512+O514+O516+O518</f>
        <v>1763.5249999999999</v>
      </c>
      <c r="P473" s="81">
        <v>0</v>
      </c>
      <c r="Q473" s="73"/>
      <c r="R473" s="45">
        <f t="shared" si="112"/>
        <v>1763.5249999999999</v>
      </c>
      <c r="S473" s="321"/>
      <c r="T473" s="18"/>
      <c r="U473" s="18"/>
      <c r="V473" s="18"/>
      <c r="W473" s="18"/>
      <c r="X473" s="18"/>
      <c r="Y473" s="18"/>
      <c r="Z473" s="18"/>
    </row>
    <row r="474" spans="1:26" s="28" customFormat="1" ht="76.5">
      <c r="A474" s="491"/>
      <c r="B474" s="501"/>
      <c r="C474" s="512"/>
      <c r="D474" s="512"/>
      <c r="E474" s="488"/>
      <c r="F474" s="488"/>
      <c r="G474" s="488"/>
      <c r="H474" s="488"/>
      <c r="I474" s="129" t="s">
        <v>674</v>
      </c>
      <c r="J474" s="491"/>
      <c r="K474" s="80" t="s">
        <v>10</v>
      </c>
      <c r="L474" s="44"/>
      <c r="M474" s="44"/>
      <c r="N474" s="81">
        <f t="shared" ref="N474" si="114">N475+N476+N477+N478</f>
        <v>0</v>
      </c>
      <c r="O474" s="81">
        <f>O475+O476+O477+O478</f>
        <v>135.90600000000001</v>
      </c>
      <c r="P474" s="81">
        <f>P475+P476+P477+P478</f>
        <v>0</v>
      </c>
      <c r="Q474" s="73"/>
      <c r="R474" s="45">
        <f t="shared" si="112"/>
        <v>135.90600000000001</v>
      </c>
      <c r="S474" s="321"/>
      <c r="T474" s="18"/>
      <c r="U474" s="18"/>
      <c r="V474" s="18"/>
      <c r="W474" s="18"/>
      <c r="X474" s="18"/>
      <c r="Y474" s="18"/>
      <c r="Z474" s="18"/>
    </row>
    <row r="475" spans="1:26" s="28" customFormat="1" ht="25.5">
      <c r="A475" s="491"/>
      <c r="B475" s="501"/>
      <c r="C475" s="512"/>
      <c r="D475" s="512"/>
      <c r="E475" s="488"/>
      <c r="F475" s="488"/>
      <c r="G475" s="488"/>
      <c r="H475" s="488"/>
      <c r="I475" s="133" t="s">
        <v>164</v>
      </c>
      <c r="J475" s="491"/>
      <c r="K475" s="131" t="s">
        <v>11</v>
      </c>
      <c r="L475" s="44"/>
      <c r="M475" s="44"/>
      <c r="N475" s="132"/>
      <c r="O475" s="132">
        <v>2.89</v>
      </c>
      <c r="P475" s="132"/>
      <c r="Q475" s="82"/>
      <c r="R475" s="45">
        <f t="shared" si="112"/>
        <v>2.89</v>
      </c>
      <c r="S475" s="321"/>
      <c r="T475" s="18"/>
      <c r="U475" s="18"/>
      <c r="V475" s="18"/>
      <c r="W475" s="18"/>
      <c r="X475" s="18"/>
      <c r="Y475" s="18"/>
      <c r="Z475" s="18"/>
    </row>
    <row r="476" spans="1:26" s="28" customFormat="1" ht="25.5">
      <c r="A476" s="491"/>
      <c r="B476" s="501"/>
      <c r="C476" s="512"/>
      <c r="D476" s="512"/>
      <c r="E476" s="488"/>
      <c r="F476" s="488"/>
      <c r="G476" s="488"/>
      <c r="H476" s="488"/>
      <c r="I476" s="130" t="s">
        <v>16</v>
      </c>
      <c r="J476" s="491"/>
      <c r="K476" s="131" t="s">
        <v>12</v>
      </c>
      <c r="L476" s="44"/>
      <c r="M476" s="44"/>
      <c r="N476" s="132"/>
      <c r="O476" s="132">
        <v>30.931999999999999</v>
      </c>
      <c r="P476" s="132"/>
      <c r="Q476" s="73"/>
      <c r="R476" s="45">
        <f t="shared" si="112"/>
        <v>30.931999999999999</v>
      </c>
      <c r="S476" s="321"/>
      <c r="T476" s="18"/>
      <c r="U476" s="18"/>
      <c r="V476" s="18"/>
      <c r="W476" s="18"/>
      <c r="X476" s="18"/>
      <c r="Y476" s="18"/>
      <c r="Z476" s="18"/>
    </row>
    <row r="477" spans="1:26" s="28" customFormat="1" ht="51">
      <c r="A477" s="491"/>
      <c r="B477" s="501"/>
      <c r="C477" s="512"/>
      <c r="D477" s="512"/>
      <c r="E477" s="488"/>
      <c r="F477" s="488"/>
      <c r="G477" s="488"/>
      <c r="H477" s="488"/>
      <c r="I477" s="133" t="s">
        <v>27</v>
      </c>
      <c r="J477" s="491"/>
      <c r="K477" s="131" t="s">
        <v>28</v>
      </c>
      <c r="L477" s="44"/>
      <c r="M477" s="44"/>
      <c r="N477" s="132"/>
      <c r="O477" s="132">
        <v>98.522000000000006</v>
      </c>
      <c r="P477" s="132"/>
      <c r="Q477" s="73"/>
      <c r="R477" s="45">
        <f t="shared" si="112"/>
        <v>98.522000000000006</v>
      </c>
      <c r="S477" s="321"/>
      <c r="T477" s="18"/>
      <c r="U477" s="18"/>
      <c r="V477" s="18"/>
      <c r="W477" s="18"/>
      <c r="X477" s="18"/>
      <c r="Y477" s="18"/>
      <c r="Z477" s="18"/>
    </row>
    <row r="478" spans="1:26" s="28" customFormat="1" ht="38.25">
      <c r="A478" s="491"/>
      <c r="B478" s="501"/>
      <c r="C478" s="512"/>
      <c r="D478" s="512"/>
      <c r="E478" s="488"/>
      <c r="F478" s="488"/>
      <c r="G478" s="488"/>
      <c r="H478" s="488"/>
      <c r="I478" s="133" t="s">
        <v>18</v>
      </c>
      <c r="J478" s="491"/>
      <c r="K478" s="131" t="s">
        <v>17</v>
      </c>
      <c r="L478" s="44"/>
      <c r="M478" s="44"/>
      <c r="N478" s="132"/>
      <c r="O478" s="132">
        <v>3.5619999999999998</v>
      </c>
      <c r="P478" s="132"/>
      <c r="Q478" s="82"/>
      <c r="R478" s="82">
        <f t="shared" ref="R478" si="115">R479+R480</f>
        <v>158.709</v>
      </c>
      <c r="S478" s="321"/>
      <c r="T478" s="18"/>
      <c r="U478" s="18"/>
      <c r="V478" s="18"/>
      <c r="W478" s="18"/>
      <c r="X478" s="18"/>
      <c r="Y478" s="18"/>
      <c r="Z478" s="18"/>
    </row>
    <row r="479" spans="1:26" s="28" customFormat="1" ht="25.5">
      <c r="A479" s="491"/>
      <c r="B479" s="501"/>
      <c r="C479" s="512"/>
      <c r="D479" s="512"/>
      <c r="E479" s="488"/>
      <c r="F479" s="488"/>
      <c r="G479" s="488"/>
      <c r="H479" s="488"/>
      <c r="I479" s="129" t="s">
        <v>103</v>
      </c>
      <c r="J479" s="491"/>
      <c r="K479" s="80" t="s">
        <v>127</v>
      </c>
      <c r="L479" s="44"/>
      <c r="M479" s="44"/>
      <c r="N479" s="81">
        <f t="shared" ref="N479" si="116">N480+N481+N482</f>
        <v>0</v>
      </c>
      <c r="O479" s="81">
        <f>O480+O481+O482</f>
        <v>153.709</v>
      </c>
      <c r="P479" s="81">
        <f t="shared" ref="P479" si="117">P480+P481+P482</f>
        <v>0</v>
      </c>
      <c r="Q479" s="73"/>
      <c r="R479" s="45">
        <f t="shared" ref="R479:R539" si="118">M479+N479+O479+P479</f>
        <v>153.709</v>
      </c>
      <c r="S479" s="321"/>
      <c r="T479" s="18"/>
      <c r="U479" s="18"/>
      <c r="V479" s="18"/>
      <c r="W479" s="18"/>
      <c r="X479" s="18"/>
      <c r="Y479" s="18"/>
      <c r="Z479" s="18"/>
    </row>
    <row r="480" spans="1:26" s="28" customFormat="1" ht="25.5">
      <c r="A480" s="491"/>
      <c r="B480" s="501"/>
      <c r="C480" s="512"/>
      <c r="D480" s="512"/>
      <c r="E480" s="488"/>
      <c r="F480" s="488"/>
      <c r="G480" s="488"/>
      <c r="H480" s="488"/>
      <c r="I480" s="130" t="s">
        <v>16</v>
      </c>
      <c r="J480" s="491"/>
      <c r="K480" s="131" t="s">
        <v>12</v>
      </c>
      <c r="L480" s="44"/>
      <c r="M480" s="44"/>
      <c r="N480" s="132"/>
      <c r="O480" s="132">
        <v>5</v>
      </c>
      <c r="P480" s="132"/>
      <c r="Q480" s="73"/>
      <c r="R480" s="45">
        <f t="shared" si="118"/>
        <v>5</v>
      </c>
      <c r="S480" s="321"/>
      <c r="T480" s="18"/>
      <c r="U480" s="18"/>
      <c r="V480" s="18"/>
      <c r="W480" s="18"/>
      <c r="X480" s="18"/>
      <c r="Y480" s="18"/>
      <c r="Z480" s="18"/>
    </row>
    <row r="481" spans="1:26" s="28" customFormat="1" ht="25.5">
      <c r="A481" s="491"/>
      <c r="B481" s="501"/>
      <c r="C481" s="512"/>
      <c r="D481" s="512"/>
      <c r="E481" s="488"/>
      <c r="F481" s="488"/>
      <c r="G481" s="488"/>
      <c r="H481" s="488"/>
      <c r="I481" s="133" t="s">
        <v>33</v>
      </c>
      <c r="J481" s="491"/>
      <c r="K481" s="131" t="s">
        <v>39</v>
      </c>
      <c r="L481" s="44"/>
      <c r="M481" s="44"/>
      <c r="N481" s="132"/>
      <c r="O481" s="132">
        <v>100</v>
      </c>
      <c r="P481" s="132"/>
      <c r="Q481" s="82"/>
      <c r="R481" s="45">
        <f t="shared" si="118"/>
        <v>100</v>
      </c>
      <c r="S481" s="321"/>
      <c r="T481" s="18"/>
      <c r="U481" s="18"/>
      <c r="V481" s="18"/>
      <c r="W481" s="18"/>
      <c r="X481" s="18"/>
      <c r="Y481" s="18"/>
      <c r="Z481" s="18"/>
    </row>
    <row r="482" spans="1:26" s="28" customFormat="1" ht="38.25">
      <c r="A482" s="491"/>
      <c r="B482" s="501"/>
      <c r="C482" s="512"/>
      <c r="D482" s="512"/>
      <c r="E482" s="488"/>
      <c r="F482" s="488"/>
      <c r="G482" s="488"/>
      <c r="H482" s="488"/>
      <c r="I482" s="133" t="s">
        <v>104</v>
      </c>
      <c r="J482" s="491"/>
      <c r="K482" s="131" t="s">
        <v>124</v>
      </c>
      <c r="L482" s="44"/>
      <c r="M482" s="44"/>
      <c r="N482" s="132"/>
      <c r="O482" s="132">
        <v>48.709000000000003</v>
      </c>
      <c r="P482" s="132"/>
      <c r="Q482" s="73"/>
      <c r="R482" s="45">
        <f t="shared" si="118"/>
        <v>48.709000000000003</v>
      </c>
      <c r="S482" s="321"/>
      <c r="T482" s="18"/>
      <c r="U482" s="18"/>
      <c r="V482" s="18"/>
      <c r="W482" s="18"/>
      <c r="X482" s="18"/>
      <c r="Y482" s="18"/>
      <c r="Z482" s="18"/>
    </row>
    <row r="483" spans="1:26" s="28" customFormat="1" ht="25.5">
      <c r="A483" s="491"/>
      <c r="B483" s="501"/>
      <c r="C483" s="512"/>
      <c r="D483" s="512"/>
      <c r="E483" s="488"/>
      <c r="F483" s="488"/>
      <c r="G483" s="488"/>
      <c r="H483" s="488"/>
      <c r="I483" s="129" t="s">
        <v>235</v>
      </c>
      <c r="J483" s="491"/>
      <c r="K483" s="80" t="s">
        <v>53</v>
      </c>
      <c r="L483" s="44"/>
      <c r="M483" s="44"/>
      <c r="N483" s="81">
        <f t="shared" ref="N483" si="119">N484</f>
        <v>0</v>
      </c>
      <c r="O483" s="81">
        <f>O484</f>
        <v>79.832999999999998</v>
      </c>
      <c r="P483" s="81">
        <f t="shared" ref="P483" si="120">P484</f>
        <v>0</v>
      </c>
      <c r="Q483" s="82"/>
      <c r="R483" s="45">
        <f t="shared" si="118"/>
        <v>79.832999999999998</v>
      </c>
      <c r="S483" s="321"/>
      <c r="T483" s="18"/>
      <c r="U483" s="18"/>
      <c r="V483" s="18"/>
      <c r="W483" s="18"/>
      <c r="X483" s="18"/>
      <c r="Y483" s="18"/>
      <c r="Z483" s="18"/>
    </row>
    <row r="484" spans="1:26" s="28" customFormat="1" ht="25.5">
      <c r="A484" s="491"/>
      <c r="B484" s="501"/>
      <c r="C484" s="512"/>
      <c r="D484" s="512"/>
      <c r="E484" s="488"/>
      <c r="F484" s="488"/>
      <c r="G484" s="488"/>
      <c r="H484" s="488"/>
      <c r="I484" s="130" t="s">
        <v>16</v>
      </c>
      <c r="J484" s="491"/>
      <c r="K484" s="131" t="s">
        <v>12</v>
      </c>
      <c r="L484" s="44"/>
      <c r="M484" s="44"/>
      <c r="N484" s="132"/>
      <c r="O484" s="132">
        <v>79.832999999999998</v>
      </c>
      <c r="P484" s="132"/>
      <c r="Q484" s="73"/>
      <c r="R484" s="45">
        <f t="shared" si="118"/>
        <v>79.832999999999998</v>
      </c>
      <c r="S484" s="321"/>
      <c r="T484" s="18"/>
      <c r="U484" s="18"/>
      <c r="V484" s="18"/>
      <c r="W484" s="18"/>
      <c r="X484" s="18"/>
      <c r="Y484" s="18"/>
      <c r="Z484" s="18"/>
    </row>
    <row r="485" spans="1:26" s="28" customFormat="1" ht="25.5">
      <c r="A485" s="491"/>
      <c r="B485" s="501"/>
      <c r="C485" s="512"/>
      <c r="D485" s="512"/>
      <c r="E485" s="488"/>
      <c r="F485" s="488"/>
      <c r="G485" s="488"/>
      <c r="H485" s="488"/>
      <c r="I485" s="129" t="s">
        <v>105</v>
      </c>
      <c r="J485" s="491"/>
      <c r="K485" s="80" t="s">
        <v>12</v>
      </c>
      <c r="L485" s="44"/>
      <c r="M485" s="44"/>
      <c r="N485" s="81">
        <f t="shared" ref="N485" si="121">N486</f>
        <v>0</v>
      </c>
      <c r="O485" s="81">
        <f>O486</f>
        <v>136.642</v>
      </c>
      <c r="P485" s="81">
        <f t="shared" ref="P485" si="122">P486</f>
        <v>0</v>
      </c>
      <c r="Q485" s="82"/>
      <c r="R485" s="45">
        <f t="shared" si="118"/>
        <v>136.642</v>
      </c>
      <c r="S485" s="321"/>
      <c r="T485" s="18"/>
      <c r="U485" s="18"/>
      <c r="V485" s="18"/>
      <c r="W485" s="18"/>
      <c r="X485" s="18"/>
      <c r="Y485" s="18"/>
      <c r="Z485" s="18"/>
    </row>
    <row r="486" spans="1:26" s="28" customFormat="1" ht="25.5">
      <c r="A486" s="491"/>
      <c r="B486" s="501"/>
      <c r="C486" s="512"/>
      <c r="D486" s="512"/>
      <c r="E486" s="488"/>
      <c r="F486" s="488"/>
      <c r="G486" s="488"/>
      <c r="H486" s="488"/>
      <c r="I486" s="130" t="s">
        <v>16</v>
      </c>
      <c r="J486" s="491"/>
      <c r="K486" s="131" t="s">
        <v>12</v>
      </c>
      <c r="L486" s="44"/>
      <c r="M486" s="44"/>
      <c r="N486" s="132"/>
      <c r="O486" s="132">
        <v>136.642</v>
      </c>
      <c r="P486" s="132"/>
      <c r="Q486" s="73"/>
      <c r="R486" s="45">
        <f t="shared" si="118"/>
        <v>136.642</v>
      </c>
      <c r="S486" s="321"/>
      <c r="T486" s="18"/>
      <c r="U486" s="18"/>
      <c r="V486" s="18"/>
      <c r="W486" s="18"/>
      <c r="X486" s="18"/>
      <c r="Y486" s="18"/>
      <c r="Z486" s="18"/>
    </row>
    <row r="487" spans="1:26" s="28" customFormat="1" ht="25.5">
      <c r="A487" s="491"/>
      <c r="B487" s="501"/>
      <c r="C487" s="512"/>
      <c r="D487" s="512"/>
      <c r="E487" s="488"/>
      <c r="F487" s="488"/>
      <c r="G487" s="488"/>
      <c r="H487" s="488"/>
      <c r="I487" s="129" t="s">
        <v>106</v>
      </c>
      <c r="J487" s="491"/>
      <c r="K487" s="80" t="s">
        <v>66</v>
      </c>
      <c r="L487" s="44"/>
      <c r="M487" s="44"/>
      <c r="N487" s="81">
        <f t="shared" ref="N487" si="123">N488</f>
        <v>0</v>
      </c>
      <c r="O487" s="81">
        <f>O488</f>
        <v>5.5</v>
      </c>
      <c r="P487" s="81">
        <f t="shared" ref="P487" si="124">P488</f>
        <v>0</v>
      </c>
      <c r="Q487" s="82"/>
      <c r="R487" s="45">
        <f t="shared" si="118"/>
        <v>5.5</v>
      </c>
      <c r="S487" s="321"/>
      <c r="T487" s="18"/>
      <c r="U487" s="18"/>
      <c r="V487" s="18"/>
      <c r="W487" s="18"/>
      <c r="X487" s="18"/>
      <c r="Y487" s="18"/>
      <c r="Z487" s="18"/>
    </row>
    <row r="488" spans="1:26" s="28" customFormat="1" ht="25.5">
      <c r="A488" s="491"/>
      <c r="B488" s="501"/>
      <c r="C488" s="512"/>
      <c r="D488" s="512"/>
      <c r="E488" s="488"/>
      <c r="F488" s="488"/>
      <c r="G488" s="488"/>
      <c r="H488" s="488"/>
      <c r="I488" s="130" t="s">
        <v>16</v>
      </c>
      <c r="J488" s="491"/>
      <c r="K488" s="131" t="s">
        <v>12</v>
      </c>
      <c r="L488" s="44"/>
      <c r="M488" s="44"/>
      <c r="N488" s="132"/>
      <c r="O488" s="132">
        <v>5.5</v>
      </c>
      <c r="P488" s="132"/>
      <c r="Q488" s="73"/>
      <c r="R488" s="45">
        <f t="shared" si="118"/>
        <v>5.5</v>
      </c>
      <c r="S488" s="321"/>
      <c r="T488" s="18"/>
      <c r="U488" s="18"/>
      <c r="V488" s="18"/>
      <c r="W488" s="18"/>
      <c r="X488" s="18"/>
      <c r="Y488" s="18"/>
      <c r="Z488" s="18"/>
    </row>
    <row r="489" spans="1:26" s="28" customFormat="1" ht="25.5">
      <c r="A489" s="491"/>
      <c r="B489" s="501"/>
      <c r="C489" s="512"/>
      <c r="D489" s="512"/>
      <c r="E489" s="488"/>
      <c r="F489" s="488"/>
      <c r="G489" s="488"/>
      <c r="H489" s="488"/>
      <c r="I489" s="129" t="s">
        <v>191</v>
      </c>
      <c r="J489" s="491"/>
      <c r="K489" s="80" t="s">
        <v>67</v>
      </c>
      <c r="L489" s="44"/>
      <c r="M489" s="44"/>
      <c r="N489" s="81">
        <f t="shared" ref="N489" si="125">N490</f>
        <v>0</v>
      </c>
      <c r="O489" s="81">
        <f>O490</f>
        <v>28.594000000000001</v>
      </c>
      <c r="P489" s="81">
        <f t="shared" ref="P489" si="126">P490</f>
        <v>0</v>
      </c>
      <c r="Q489" s="82"/>
      <c r="R489" s="45">
        <f t="shared" si="118"/>
        <v>28.594000000000001</v>
      </c>
      <c r="S489" s="321"/>
      <c r="T489" s="18"/>
      <c r="U489" s="18"/>
      <c r="V489" s="18"/>
      <c r="W489" s="18"/>
      <c r="X489" s="18"/>
      <c r="Y489" s="18"/>
      <c r="Z489" s="18"/>
    </row>
    <row r="490" spans="1:26" s="28" customFormat="1" ht="25.5">
      <c r="A490" s="491"/>
      <c r="B490" s="501"/>
      <c r="C490" s="512"/>
      <c r="D490" s="512"/>
      <c r="E490" s="488"/>
      <c r="F490" s="488"/>
      <c r="G490" s="488"/>
      <c r="H490" s="488"/>
      <c r="I490" s="130" t="s">
        <v>16</v>
      </c>
      <c r="J490" s="491"/>
      <c r="K490" s="131" t="s">
        <v>12</v>
      </c>
      <c r="L490" s="44"/>
      <c r="M490" s="44"/>
      <c r="N490" s="132"/>
      <c r="O490" s="132">
        <v>28.594000000000001</v>
      </c>
      <c r="P490" s="132"/>
      <c r="Q490" s="73"/>
      <c r="R490" s="45">
        <f t="shared" si="118"/>
        <v>28.594000000000001</v>
      </c>
      <c r="S490" s="321"/>
      <c r="T490" s="18"/>
      <c r="U490" s="18"/>
      <c r="V490" s="18"/>
      <c r="W490" s="18"/>
      <c r="X490" s="18"/>
      <c r="Y490" s="18"/>
      <c r="Z490" s="18"/>
    </row>
    <row r="491" spans="1:26" s="28" customFormat="1" ht="25.5">
      <c r="A491" s="491"/>
      <c r="B491" s="501"/>
      <c r="C491" s="512"/>
      <c r="D491" s="512"/>
      <c r="E491" s="488"/>
      <c r="F491" s="488"/>
      <c r="G491" s="488"/>
      <c r="H491" s="488"/>
      <c r="I491" s="129" t="s">
        <v>107</v>
      </c>
      <c r="J491" s="491"/>
      <c r="K491" s="80" t="s">
        <v>128</v>
      </c>
      <c r="L491" s="44"/>
      <c r="M491" s="44"/>
      <c r="N491" s="81">
        <f t="shared" ref="N491" si="127">N492+N493+N494</f>
        <v>0</v>
      </c>
      <c r="O491" s="81">
        <f>O492+O493+O494</f>
        <v>514.625</v>
      </c>
      <c r="P491" s="81">
        <f t="shared" ref="P491" si="128">P492+P493+P494</f>
        <v>0</v>
      </c>
      <c r="Q491" s="82"/>
      <c r="R491" s="45">
        <f t="shared" si="118"/>
        <v>514.625</v>
      </c>
      <c r="S491" s="321"/>
      <c r="T491" s="18"/>
      <c r="U491" s="18"/>
      <c r="V491" s="18"/>
      <c r="W491" s="18"/>
      <c r="X491" s="18"/>
      <c r="Y491" s="18"/>
      <c r="Z491" s="18"/>
    </row>
    <row r="492" spans="1:26" s="28" customFormat="1" ht="25.5">
      <c r="A492" s="491"/>
      <c r="B492" s="501"/>
      <c r="C492" s="512"/>
      <c r="D492" s="512"/>
      <c r="E492" s="488"/>
      <c r="F492" s="488"/>
      <c r="G492" s="488"/>
      <c r="H492" s="488"/>
      <c r="I492" s="130" t="s">
        <v>16</v>
      </c>
      <c r="J492" s="491"/>
      <c r="K492" s="131" t="s">
        <v>12</v>
      </c>
      <c r="L492" s="44"/>
      <c r="M492" s="44"/>
      <c r="N492" s="132"/>
      <c r="O492" s="132">
        <v>89.218999999999994</v>
      </c>
      <c r="P492" s="132"/>
      <c r="Q492" s="73"/>
      <c r="R492" s="45">
        <f t="shared" si="118"/>
        <v>89.218999999999994</v>
      </c>
      <c r="S492" s="321"/>
      <c r="T492" s="18"/>
      <c r="U492" s="18"/>
      <c r="V492" s="18"/>
      <c r="W492" s="18"/>
      <c r="X492" s="18"/>
      <c r="Y492" s="18"/>
      <c r="Z492" s="18"/>
    </row>
    <row r="493" spans="1:26" s="28" customFormat="1" ht="25.5">
      <c r="A493" s="491"/>
      <c r="B493" s="501"/>
      <c r="C493" s="512"/>
      <c r="D493" s="512"/>
      <c r="E493" s="488"/>
      <c r="F493" s="488"/>
      <c r="G493" s="488"/>
      <c r="H493" s="488"/>
      <c r="I493" s="133" t="s">
        <v>33</v>
      </c>
      <c r="J493" s="491"/>
      <c r="K493" s="131" t="s">
        <v>39</v>
      </c>
      <c r="L493" s="44"/>
      <c r="M493" s="44"/>
      <c r="N493" s="132"/>
      <c r="O493" s="132">
        <v>244.869</v>
      </c>
      <c r="P493" s="132"/>
      <c r="Q493" s="82"/>
      <c r="R493" s="45">
        <f t="shared" si="118"/>
        <v>244.869</v>
      </c>
      <c r="S493" s="321"/>
      <c r="T493" s="18"/>
      <c r="U493" s="18"/>
      <c r="V493" s="18"/>
      <c r="W493" s="18"/>
      <c r="X493" s="18"/>
      <c r="Y493" s="18"/>
      <c r="Z493" s="18"/>
    </row>
    <row r="494" spans="1:26" s="28" customFormat="1" ht="38.25">
      <c r="A494" s="491"/>
      <c r="B494" s="501"/>
      <c r="C494" s="512"/>
      <c r="D494" s="512"/>
      <c r="E494" s="488"/>
      <c r="F494" s="488"/>
      <c r="G494" s="488"/>
      <c r="H494" s="488"/>
      <c r="I494" s="133" t="s">
        <v>104</v>
      </c>
      <c r="J494" s="491"/>
      <c r="K494" s="131" t="s">
        <v>124</v>
      </c>
      <c r="L494" s="44"/>
      <c r="M494" s="44"/>
      <c r="N494" s="132"/>
      <c r="O494" s="132">
        <v>180.53700000000001</v>
      </c>
      <c r="P494" s="132"/>
      <c r="Q494" s="73"/>
      <c r="R494" s="45">
        <f t="shared" si="118"/>
        <v>180.53700000000001</v>
      </c>
      <c r="S494" s="321"/>
      <c r="T494" s="18"/>
      <c r="U494" s="18"/>
      <c r="V494" s="18"/>
      <c r="W494" s="18"/>
      <c r="X494" s="18"/>
      <c r="Y494" s="18"/>
      <c r="Z494" s="18"/>
    </row>
    <row r="495" spans="1:26" s="28" customFormat="1" ht="25.5">
      <c r="A495" s="491"/>
      <c r="B495" s="501"/>
      <c r="C495" s="512"/>
      <c r="D495" s="512"/>
      <c r="E495" s="488"/>
      <c r="F495" s="488"/>
      <c r="G495" s="488"/>
      <c r="H495" s="488"/>
      <c r="I495" s="129" t="s">
        <v>110</v>
      </c>
      <c r="J495" s="491"/>
      <c r="K495" s="80" t="s">
        <v>130</v>
      </c>
      <c r="L495" s="44"/>
      <c r="M495" s="44"/>
      <c r="N495" s="81">
        <f t="shared" ref="N495" si="129">N496+N497</f>
        <v>0</v>
      </c>
      <c r="O495" s="81">
        <f>O496+O497</f>
        <v>13.39</v>
      </c>
      <c r="P495" s="81">
        <f t="shared" ref="P495" si="130">P496+P497</f>
        <v>0</v>
      </c>
      <c r="Q495" s="73"/>
      <c r="R495" s="45">
        <f t="shared" si="118"/>
        <v>13.39</v>
      </c>
      <c r="S495" s="321"/>
      <c r="T495" s="18"/>
      <c r="U495" s="18"/>
      <c r="V495" s="18"/>
      <c r="W495" s="18"/>
      <c r="X495" s="18"/>
      <c r="Y495" s="18"/>
      <c r="Z495" s="18"/>
    </row>
    <row r="496" spans="1:26" s="28" customFormat="1" ht="25.5">
      <c r="A496" s="491"/>
      <c r="B496" s="501"/>
      <c r="C496" s="512"/>
      <c r="D496" s="512"/>
      <c r="E496" s="488"/>
      <c r="F496" s="488"/>
      <c r="G496" s="488"/>
      <c r="H496" s="488"/>
      <c r="I496" s="130" t="s">
        <v>16</v>
      </c>
      <c r="J496" s="491"/>
      <c r="K496" s="131" t="s">
        <v>12</v>
      </c>
      <c r="L496" s="44"/>
      <c r="M496" s="44"/>
      <c r="N496" s="132"/>
      <c r="O496" s="132">
        <v>0.83</v>
      </c>
      <c r="P496" s="132"/>
      <c r="Q496" s="82"/>
      <c r="R496" s="45">
        <f t="shared" si="118"/>
        <v>0.83</v>
      </c>
      <c r="S496" s="321"/>
      <c r="T496" s="18"/>
      <c r="U496" s="18"/>
      <c r="V496" s="18"/>
      <c r="W496" s="18"/>
      <c r="X496" s="18"/>
      <c r="Y496" s="18"/>
      <c r="Z496" s="18"/>
    </row>
    <row r="497" spans="1:26" s="28" customFormat="1" ht="51">
      <c r="A497" s="491"/>
      <c r="B497" s="501"/>
      <c r="C497" s="512"/>
      <c r="D497" s="512"/>
      <c r="E497" s="488"/>
      <c r="F497" s="488"/>
      <c r="G497" s="488"/>
      <c r="H497" s="488"/>
      <c r="I497" s="133" t="s">
        <v>751</v>
      </c>
      <c r="J497" s="491"/>
      <c r="K497" s="131" t="s">
        <v>239</v>
      </c>
      <c r="L497" s="44"/>
      <c r="M497" s="44"/>
      <c r="N497" s="132"/>
      <c r="O497" s="132">
        <v>12.56</v>
      </c>
      <c r="P497" s="132"/>
      <c r="Q497" s="73"/>
      <c r="R497" s="45">
        <f t="shared" si="118"/>
        <v>12.56</v>
      </c>
      <c r="S497" s="321"/>
      <c r="T497" s="18"/>
      <c r="U497" s="18"/>
      <c r="V497" s="18"/>
      <c r="W497" s="18"/>
      <c r="X497" s="18"/>
      <c r="Y497" s="18"/>
      <c r="Z497" s="18"/>
    </row>
    <row r="498" spans="1:26" s="28" customFormat="1" ht="25.5">
      <c r="A498" s="491"/>
      <c r="B498" s="501"/>
      <c r="C498" s="512"/>
      <c r="D498" s="512"/>
      <c r="E498" s="488"/>
      <c r="F498" s="488"/>
      <c r="G498" s="488"/>
      <c r="H498" s="488"/>
      <c r="I498" s="129" t="s">
        <v>111</v>
      </c>
      <c r="J498" s="491"/>
      <c r="K498" s="80" t="s">
        <v>72</v>
      </c>
      <c r="L498" s="44"/>
      <c r="M498" s="44"/>
      <c r="N498" s="81">
        <f t="shared" ref="N498" si="131">N499+N500</f>
        <v>0</v>
      </c>
      <c r="O498" s="81">
        <f>O499+O500</f>
        <v>22.479999999999997</v>
      </c>
      <c r="P498" s="81">
        <f t="shared" ref="P498" si="132">P499+P500</f>
        <v>0</v>
      </c>
      <c r="Q498" s="73"/>
      <c r="R498" s="45">
        <f t="shared" si="118"/>
        <v>22.479999999999997</v>
      </c>
      <c r="S498" s="321"/>
      <c r="T498" s="18"/>
      <c r="U498" s="18"/>
      <c r="V498" s="18"/>
      <c r="W498" s="18"/>
      <c r="X498" s="18"/>
      <c r="Y498" s="18"/>
      <c r="Z498" s="18"/>
    </row>
    <row r="499" spans="1:26" s="28" customFormat="1" ht="25.5">
      <c r="A499" s="491"/>
      <c r="B499" s="501"/>
      <c r="C499" s="512"/>
      <c r="D499" s="512"/>
      <c r="E499" s="488"/>
      <c r="F499" s="488"/>
      <c r="G499" s="488"/>
      <c r="H499" s="488"/>
      <c r="I499" s="130" t="s">
        <v>16</v>
      </c>
      <c r="J499" s="491"/>
      <c r="K499" s="131" t="s">
        <v>12</v>
      </c>
      <c r="L499" s="44"/>
      <c r="M499" s="44"/>
      <c r="N499" s="132"/>
      <c r="O499" s="132">
        <v>6.266</v>
      </c>
      <c r="P499" s="132"/>
      <c r="Q499" s="82"/>
      <c r="R499" s="45">
        <f t="shared" si="118"/>
        <v>6.266</v>
      </c>
      <c r="S499" s="321"/>
      <c r="T499" s="18"/>
      <c r="U499" s="18"/>
      <c r="V499" s="18"/>
      <c r="W499" s="18"/>
      <c r="X499" s="18"/>
      <c r="Y499" s="18"/>
      <c r="Z499" s="18"/>
    </row>
    <row r="500" spans="1:26" s="28" customFormat="1" ht="38.25">
      <c r="A500" s="491"/>
      <c r="B500" s="501"/>
      <c r="C500" s="512"/>
      <c r="D500" s="512"/>
      <c r="E500" s="488"/>
      <c r="F500" s="488"/>
      <c r="G500" s="488"/>
      <c r="H500" s="488"/>
      <c r="I500" s="133" t="s">
        <v>112</v>
      </c>
      <c r="J500" s="491"/>
      <c r="K500" s="131" t="s">
        <v>125</v>
      </c>
      <c r="L500" s="44"/>
      <c r="M500" s="44"/>
      <c r="N500" s="132"/>
      <c r="O500" s="132">
        <v>16.213999999999999</v>
      </c>
      <c r="P500" s="132"/>
      <c r="Q500" s="73"/>
      <c r="R500" s="45">
        <f t="shared" si="118"/>
        <v>16.213999999999999</v>
      </c>
      <c r="S500" s="321"/>
      <c r="T500" s="18"/>
      <c r="U500" s="18"/>
      <c r="V500" s="18"/>
      <c r="W500" s="18"/>
      <c r="X500" s="18"/>
      <c r="Y500" s="18"/>
      <c r="Z500" s="18"/>
    </row>
    <row r="501" spans="1:26" s="28" customFormat="1" ht="51">
      <c r="A501" s="491"/>
      <c r="B501" s="501"/>
      <c r="C501" s="512"/>
      <c r="D501" s="512"/>
      <c r="E501" s="488"/>
      <c r="F501" s="488"/>
      <c r="G501" s="488"/>
      <c r="H501" s="488"/>
      <c r="I501" s="129" t="s">
        <v>236</v>
      </c>
      <c r="J501" s="491"/>
      <c r="K501" s="80" t="s">
        <v>131</v>
      </c>
      <c r="L501" s="44"/>
      <c r="M501" s="44"/>
      <c r="N501" s="81">
        <f t="shared" ref="N501" si="133">N502</f>
        <v>0</v>
      </c>
      <c r="O501" s="81">
        <f>O502</f>
        <v>0</v>
      </c>
      <c r="P501" s="81">
        <f t="shared" ref="P501" si="134">P502</f>
        <v>0</v>
      </c>
      <c r="Q501" s="73"/>
      <c r="R501" s="45"/>
      <c r="S501" s="321"/>
      <c r="T501" s="18"/>
      <c r="U501" s="18"/>
      <c r="V501" s="18"/>
      <c r="W501" s="18"/>
      <c r="X501" s="18"/>
      <c r="Y501" s="18"/>
      <c r="Z501" s="18"/>
    </row>
    <row r="502" spans="1:26" s="28" customFormat="1" ht="25.5">
      <c r="A502" s="491"/>
      <c r="B502" s="501"/>
      <c r="C502" s="512"/>
      <c r="D502" s="512"/>
      <c r="E502" s="488"/>
      <c r="F502" s="488"/>
      <c r="G502" s="488"/>
      <c r="H502" s="488"/>
      <c r="I502" s="133" t="s">
        <v>33</v>
      </c>
      <c r="J502" s="491"/>
      <c r="K502" s="131" t="s">
        <v>39</v>
      </c>
      <c r="L502" s="44"/>
      <c r="M502" s="44"/>
      <c r="N502" s="132"/>
      <c r="O502" s="132">
        <v>0</v>
      </c>
      <c r="P502" s="132"/>
      <c r="Q502" s="73"/>
      <c r="R502" s="45"/>
      <c r="S502" s="321"/>
      <c r="T502" s="18"/>
      <c r="U502" s="18"/>
      <c r="V502" s="18"/>
      <c r="W502" s="18"/>
      <c r="X502" s="18"/>
      <c r="Y502" s="18"/>
      <c r="Z502" s="18"/>
    </row>
    <row r="503" spans="1:26" s="28" customFormat="1" ht="51">
      <c r="A503" s="491"/>
      <c r="B503" s="501"/>
      <c r="C503" s="512"/>
      <c r="D503" s="512"/>
      <c r="E503" s="488"/>
      <c r="F503" s="488"/>
      <c r="G503" s="488"/>
      <c r="H503" s="488"/>
      <c r="I503" s="129" t="s">
        <v>237</v>
      </c>
      <c r="J503" s="491"/>
      <c r="K503" s="80" t="s">
        <v>132</v>
      </c>
      <c r="L503" s="44"/>
      <c r="M503" s="44"/>
      <c r="N503" s="81">
        <f t="shared" ref="N503" si="135">N504+N505</f>
        <v>0</v>
      </c>
      <c r="O503" s="81">
        <f>O504+O505</f>
        <v>245.52199999999999</v>
      </c>
      <c r="P503" s="81">
        <f t="shared" ref="P503" si="136">P504+P505</f>
        <v>0</v>
      </c>
      <c r="Q503" s="73"/>
      <c r="R503" s="45"/>
      <c r="S503" s="321"/>
      <c r="T503" s="18"/>
      <c r="U503" s="18"/>
      <c r="V503" s="18"/>
      <c r="W503" s="18"/>
      <c r="X503" s="18"/>
      <c r="Y503" s="18"/>
      <c r="Z503" s="18"/>
    </row>
    <row r="504" spans="1:26" s="28" customFormat="1" ht="25.5">
      <c r="A504" s="491"/>
      <c r="B504" s="501"/>
      <c r="C504" s="512"/>
      <c r="D504" s="512"/>
      <c r="E504" s="488"/>
      <c r="F504" s="488"/>
      <c r="G504" s="488"/>
      <c r="H504" s="488"/>
      <c r="I504" s="130" t="s">
        <v>16</v>
      </c>
      <c r="J504" s="491"/>
      <c r="K504" s="131" t="s">
        <v>12</v>
      </c>
      <c r="L504" s="44"/>
      <c r="M504" s="44"/>
      <c r="N504" s="132"/>
      <c r="O504" s="132">
        <v>134.79</v>
      </c>
      <c r="P504" s="132"/>
      <c r="Q504" s="73"/>
      <c r="R504" s="45"/>
      <c r="S504" s="321"/>
      <c r="T504" s="18"/>
      <c r="U504" s="18"/>
      <c r="V504" s="18"/>
      <c r="W504" s="18"/>
      <c r="X504" s="18"/>
      <c r="Y504" s="18"/>
      <c r="Z504" s="18"/>
    </row>
    <row r="505" spans="1:26" s="28" customFormat="1" ht="25.5">
      <c r="A505" s="491"/>
      <c r="B505" s="501"/>
      <c r="C505" s="512"/>
      <c r="D505" s="512"/>
      <c r="E505" s="488"/>
      <c r="F505" s="488"/>
      <c r="G505" s="488"/>
      <c r="H505" s="488"/>
      <c r="I505" s="133" t="s">
        <v>33</v>
      </c>
      <c r="J505" s="491"/>
      <c r="K505" s="131" t="s">
        <v>39</v>
      </c>
      <c r="L505" s="44"/>
      <c r="M505" s="44"/>
      <c r="N505" s="132"/>
      <c r="O505" s="132">
        <v>110.732</v>
      </c>
      <c r="P505" s="132"/>
      <c r="Q505" s="73"/>
      <c r="R505" s="45"/>
      <c r="S505" s="321"/>
      <c r="T505" s="18"/>
      <c r="U505" s="18"/>
      <c r="V505" s="18"/>
      <c r="W505" s="18"/>
      <c r="X505" s="18"/>
      <c r="Y505" s="18"/>
      <c r="Z505" s="18"/>
    </row>
    <row r="506" spans="1:26" s="28" customFormat="1" ht="25.5">
      <c r="A506" s="491"/>
      <c r="B506" s="501"/>
      <c r="C506" s="512"/>
      <c r="D506" s="512"/>
      <c r="E506" s="488"/>
      <c r="F506" s="488"/>
      <c r="G506" s="488"/>
      <c r="H506" s="488"/>
      <c r="I506" s="129" t="s">
        <v>238</v>
      </c>
      <c r="J506" s="491"/>
      <c r="K506" s="80" t="s">
        <v>39</v>
      </c>
      <c r="L506" s="44"/>
      <c r="M506" s="44"/>
      <c r="N506" s="81">
        <f t="shared" ref="N506" si="137">N507</f>
        <v>0</v>
      </c>
      <c r="O506" s="81">
        <f>O507</f>
        <v>2.0009999999999999</v>
      </c>
      <c r="P506" s="81">
        <f t="shared" ref="P506" si="138">P507</f>
        <v>0</v>
      </c>
      <c r="Q506" s="73"/>
      <c r="R506" s="45"/>
      <c r="S506" s="321"/>
      <c r="T506" s="18"/>
      <c r="U506" s="18"/>
      <c r="V506" s="18"/>
      <c r="W506" s="18"/>
      <c r="X506" s="18"/>
      <c r="Y506" s="18"/>
      <c r="Z506" s="18"/>
    </row>
    <row r="507" spans="1:26" s="28" customFormat="1" ht="25.5">
      <c r="A507" s="491"/>
      <c r="B507" s="501"/>
      <c r="C507" s="512"/>
      <c r="D507" s="512"/>
      <c r="E507" s="488"/>
      <c r="F507" s="488"/>
      <c r="G507" s="488"/>
      <c r="H507" s="488"/>
      <c r="I507" s="130" t="s">
        <v>16</v>
      </c>
      <c r="J507" s="491"/>
      <c r="K507" s="131" t="s">
        <v>12</v>
      </c>
      <c r="L507" s="44"/>
      <c r="M507" s="44"/>
      <c r="N507" s="132"/>
      <c r="O507" s="132">
        <v>2.0009999999999999</v>
      </c>
      <c r="P507" s="132"/>
      <c r="Q507" s="73"/>
      <c r="R507" s="45"/>
      <c r="S507" s="321"/>
      <c r="T507" s="18"/>
      <c r="U507" s="18"/>
      <c r="V507" s="18"/>
      <c r="W507" s="18"/>
      <c r="X507" s="18"/>
      <c r="Y507" s="18"/>
      <c r="Z507" s="18"/>
    </row>
    <row r="508" spans="1:26" s="28" customFormat="1" ht="25.5">
      <c r="A508" s="491"/>
      <c r="B508" s="501"/>
      <c r="C508" s="512"/>
      <c r="D508" s="512"/>
      <c r="E508" s="488"/>
      <c r="F508" s="488"/>
      <c r="G508" s="488"/>
      <c r="H508" s="488"/>
      <c r="I508" s="129" t="s">
        <v>230</v>
      </c>
      <c r="J508" s="491"/>
      <c r="K508" s="80" t="s">
        <v>188</v>
      </c>
      <c r="L508" s="44"/>
      <c r="M508" s="44"/>
      <c r="N508" s="81">
        <f t="shared" ref="N508" si="139">N509</f>
        <v>0</v>
      </c>
      <c r="O508" s="81">
        <f>O509</f>
        <v>4</v>
      </c>
      <c r="P508" s="81">
        <f t="shared" ref="P508" si="140">P509</f>
        <v>0</v>
      </c>
      <c r="Q508" s="73"/>
      <c r="R508" s="45"/>
      <c r="S508" s="321"/>
      <c r="T508" s="18"/>
      <c r="U508" s="18"/>
      <c r="V508" s="18"/>
      <c r="W508" s="18"/>
      <c r="X508" s="18"/>
      <c r="Y508" s="18"/>
      <c r="Z508" s="18"/>
    </row>
    <row r="509" spans="1:26" s="28" customFormat="1" ht="25.5">
      <c r="A509" s="491"/>
      <c r="B509" s="501"/>
      <c r="C509" s="512"/>
      <c r="D509" s="512"/>
      <c r="E509" s="488"/>
      <c r="F509" s="488"/>
      <c r="G509" s="488"/>
      <c r="H509" s="488"/>
      <c r="I509" s="130" t="s">
        <v>16</v>
      </c>
      <c r="J509" s="491"/>
      <c r="K509" s="131" t="s">
        <v>12</v>
      </c>
      <c r="L509" s="44"/>
      <c r="M509" s="44"/>
      <c r="N509" s="132"/>
      <c r="O509" s="132">
        <v>4</v>
      </c>
      <c r="P509" s="132"/>
      <c r="Q509" s="73"/>
      <c r="R509" s="45"/>
      <c r="S509" s="321"/>
      <c r="T509" s="18"/>
      <c r="U509" s="18"/>
      <c r="V509" s="18"/>
      <c r="W509" s="18"/>
      <c r="X509" s="18"/>
      <c r="Y509" s="18"/>
      <c r="Z509" s="18"/>
    </row>
    <row r="510" spans="1:26" s="28" customFormat="1" ht="38.25">
      <c r="A510" s="491"/>
      <c r="B510" s="501"/>
      <c r="C510" s="512"/>
      <c r="D510" s="512"/>
      <c r="E510" s="488"/>
      <c r="F510" s="488"/>
      <c r="G510" s="488"/>
      <c r="H510" s="488"/>
      <c r="I510" s="129" t="s">
        <v>116</v>
      </c>
      <c r="J510" s="491"/>
      <c r="K510" s="80" t="s">
        <v>133</v>
      </c>
      <c r="L510" s="44"/>
      <c r="M510" s="44"/>
      <c r="N510" s="81">
        <f t="shared" ref="N510" si="141">N511</f>
        <v>0</v>
      </c>
      <c r="O510" s="81">
        <f>O511</f>
        <v>0.1</v>
      </c>
      <c r="P510" s="81">
        <f t="shared" ref="P510" si="142">P511</f>
        <v>0</v>
      </c>
      <c r="Q510" s="73"/>
      <c r="R510" s="45"/>
      <c r="S510" s="321"/>
      <c r="T510" s="18"/>
      <c r="U510" s="18"/>
      <c r="V510" s="18"/>
      <c r="W510" s="18"/>
      <c r="X510" s="18"/>
      <c r="Y510" s="18"/>
      <c r="Z510" s="18"/>
    </row>
    <row r="511" spans="1:26" s="28" customFormat="1" ht="25.5">
      <c r="A511" s="491"/>
      <c r="B511" s="501"/>
      <c r="C511" s="512"/>
      <c r="D511" s="512"/>
      <c r="E511" s="488"/>
      <c r="F511" s="488"/>
      <c r="G511" s="488"/>
      <c r="H511" s="488"/>
      <c r="I511" s="130" t="s">
        <v>16</v>
      </c>
      <c r="J511" s="491"/>
      <c r="K511" s="131" t="s">
        <v>12</v>
      </c>
      <c r="L511" s="44"/>
      <c r="M511" s="44"/>
      <c r="N511" s="132"/>
      <c r="O511" s="132">
        <v>0.1</v>
      </c>
      <c r="P511" s="132"/>
      <c r="Q511" s="73"/>
      <c r="R511" s="45"/>
      <c r="S511" s="321"/>
      <c r="T511" s="18"/>
      <c r="U511" s="18"/>
      <c r="V511" s="18"/>
      <c r="W511" s="18"/>
      <c r="X511" s="18"/>
      <c r="Y511" s="18"/>
      <c r="Z511" s="18"/>
    </row>
    <row r="512" spans="1:26" s="28" customFormat="1" ht="15">
      <c r="A512" s="491"/>
      <c r="B512" s="501"/>
      <c r="C512" s="512"/>
      <c r="D512" s="512"/>
      <c r="E512" s="488"/>
      <c r="F512" s="488"/>
      <c r="G512" s="488"/>
      <c r="H512" s="488"/>
      <c r="I512" s="129" t="s">
        <v>117</v>
      </c>
      <c r="J512" s="491"/>
      <c r="K512" s="80" t="s">
        <v>134</v>
      </c>
      <c r="L512" s="44"/>
      <c r="M512" s="44"/>
      <c r="N512" s="81">
        <f t="shared" ref="N512" si="143">N513</f>
        <v>0</v>
      </c>
      <c r="O512" s="81">
        <f>O513</f>
        <v>0.5</v>
      </c>
      <c r="P512" s="81">
        <f t="shared" ref="P512" si="144">P513</f>
        <v>0</v>
      </c>
      <c r="Q512" s="73"/>
      <c r="R512" s="45"/>
      <c r="S512" s="321"/>
      <c r="T512" s="18"/>
      <c r="U512" s="18"/>
      <c r="V512" s="18"/>
      <c r="W512" s="18"/>
      <c r="X512" s="18"/>
      <c r="Y512" s="18"/>
      <c r="Z512" s="18"/>
    </row>
    <row r="513" spans="1:26" s="28" customFormat="1" ht="25.5">
      <c r="A513" s="491"/>
      <c r="B513" s="501"/>
      <c r="C513" s="512"/>
      <c r="D513" s="512"/>
      <c r="E513" s="488"/>
      <c r="F513" s="488"/>
      <c r="G513" s="488"/>
      <c r="H513" s="488"/>
      <c r="I513" s="130" t="s">
        <v>16</v>
      </c>
      <c r="J513" s="491"/>
      <c r="K513" s="131" t="s">
        <v>12</v>
      </c>
      <c r="L513" s="44"/>
      <c r="M513" s="44"/>
      <c r="N513" s="132"/>
      <c r="O513" s="132">
        <v>0.5</v>
      </c>
      <c r="P513" s="132"/>
      <c r="Q513" s="73"/>
      <c r="R513" s="45"/>
      <c r="S513" s="321"/>
      <c r="T513" s="18"/>
      <c r="U513" s="18"/>
      <c r="V513" s="18"/>
      <c r="W513" s="18"/>
      <c r="X513" s="18"/>
      <c r="Y513" s="18"/>
      <c r="Z513" s="18"/>
    </row>
    <row r="514" spans="1:26" s="28" customFormat="1" ht="63.75">
      <c r="A514" s="491"/>
      <c r="B514" s="501"/>
      <c r="C514" s="512"/>
      <c r="D514" s="512"/>
      <c r="E514" s="488"/>
      <c r="F514" s="488"/>
      <c r="G514" s="488"/>
      <c r="H514" s="488"/>
      <c r="I514" s="129" t="s">
        <v>250</v>
      </c>
      <c r="J514" s="491"/>
      <c r="K514" s="80" t="s">
        <v>135</v>
      </c>
      <c r="L514" s="44"/>
      <c r="M514" s="44"/>
      <c r="N514" s="81">
        <f t="shared" ref="N514" si="145">N515</f>
        <v>0</v>
      </c>
      <c r="O514" s="81">
        <f>O515</f>
        <v>139.97900000000001</v>
      </c>
      <c r="P514" s="81">
        <f t="shared" ref="P514" si="146">P515</f>
        <v>0</v>
      </c>
      <c r="Q514" s="73"/>
      <c r="R514" s="45"/>
      <c r="S514" s="321"/>
      <c r="T514" s="18"/>
      <c r="U514" s="18"/>
      <c r="V514" s="18"/>
      <c r="W514" s="18"/>
      <c r="X514" s="18"/>
      <c r="Y514" s="18"/>
      <c r="Z514" s="18"/>
    </row>
    <row r="515" spans="1:26" s="28" customFormat="1" ht="25.5">
      <c r="A515" s="491"/>
      <c r="B515" s="501"/>
      <c r="C515" s="512"/>
      <c r="D515" s="512"/>
      <c r="E515" s="488"/>
      <c r="F515" s="488"/>
      <c r="G515" s="488"/>
      <c r="H515" s="488"/>
      <c r="I515" s="130" t="s">
        <v>16</v>
      </c>
      <c r="J515" s="491"/>
      <c r="K515" s="131" t="s">
        <v>12</v>
      </c>
      <c r="L515" s="44"/>
      <c r="M515" s="44"/>
      <c r="N515" s="132"/>
      <c r="O515" s="132">
        <v>139.97900000000001</v>
      </c>
      <c r="P515" s="132"/>
      <c r="Q515" s="73"/>
      <c r="R515" s="45"/>
      <c r="S515" s="321"/>
      <c r="T515" s="18"/>
      <c r="U515" s="18"/>
      <c r="V515" s="18"/>
      <c r="W515" s="18"/>
      <c r="X515" s="18"/>
      <c r="Y515" s="18"/>
      <c r="Z515" s="18"/>
    </row>
    <row r="516" spans="1:26" s="28" customFormat="1" ht="38.25">
      <c r="A516" s="491"/>
      <c r="B516" s="501"/>
      <c r="C516" s="512"/>
      <c r="D516" s="512"/>
      <c r="E516" s="488"/>
      <c r="F516" s="488"/>
      <c r="G516" s="488"/>
      <c r="H516" s="488"/>
      <c r="I516" s="129" t="s">
        <v>292</v>
      </c>
      <c r="J516" s="491"/>
      <c r="K516" s="80" t="s">
        <v>155</v>
      </c>
      <c r="L516" s="44"/>
      <c r="M516" s="44"/>
      <c r="N516" s="81">
        <f t="shared" ref="N516" si="147">N517</f>
        <v>0</v>
      </c>
      <c r="O516" s="81">
        <f>O517</f>
        <v>259.20699999999999</v>
      </c>
      <c r="P516" s="81">
        <f t="shared" ref="P516" si="148">P517</f>
        <v>0</v>
      </c>
      <c r="Q516" s="73"/>
      <c r="R516" s="45"/>
      <c r="S516" s="321"/>
      <c r="T516" s="18"/>
      <c r="U516" s="18"/>
      <c r="V516" s="18"/>
      <c r="W516" s="18"/>
      <c r="X516" s="18"/>
      <c r="Y516" s="18"/>
      <c r="Z516" s="18"/>
    </row>
    <row r="517" spans="1:26" s="28" customFormat="1" ht="38.25">
      <c r="A517" s="491"/>
      <c r="B517" s="501"/>
      <c r="C517" s="512"/>
      <c r="D517" s="512"/>
      <c r="E517" s="488"/>
      <c r="F517" s="488"/>
      <c r="G517" s="488"/>
      <c r="H517" s="488"/>
      <c r="I517" s="133" t="s">
        <v>112</v>
      </c>
      <c r="J517" s="491"/>
      <c r="K517" s="131" t="s">
        <v>125</v>
      </c>
      <c r="L517" s="44"/>
      <c r="M517" s="44"/>
      <c r="N517" s="132"/>
      <c r="O517" s="132">
        <v>259.20699999999999</v>
      </c>
      <c r="P517" s="132"/>
      <c r="Q517" s="73"/>
      <c r="R517" s="45"/>
      <c r="S517" s="321"/>
      <c r="T517" s="18"/>
      <c r="U517" s="18"/>
      <c r="V517" s="18"/>
      <c r="W517" s="18"/>
      <c r="X517" s="18"/>
      <c r="Y517" s="18"/>
      <c r="Z517" s="18"/>
    </row>
    <row r="518" spans="1:26" s="28" customFormat="1" ht="63.75">
      <c r="A518" s="491"/>
      <c r="B518" s="501"/>
      <c r="C518" s="512"/>
      <c r="D518" s="512"/>
      <c r="E518" s="488"/>
      <c r="F518" s="488"/>
      <c r="G518" s="488"/>
      <c r="H518" s="488"/>
      <c r="I518" s="129" t="s">
        <v>211</v>
      </c>
      <c r="J518" s="491"/>
      <c r="K518" s="80" t="s">
        <v>240</v>
      </c>
      <c r="L518" s="44"/>
      <c r="M518" s="44"/>
      <c r="N518" s="81">
        <f t="shared" ref="N518" si="149">N519+N520</f>
        <v>0</v>
      </c>
      <c r="O518" s="81">
        <f>O519+O520</f>
        <v>21.537000000000003</v>
      </c>
      <c r="P518" s="81">
        <f t="shared" ref="P518" si="150">P519+P520</f>
        <v>0</v>
      </c>
      <c r="Q518" s="73"/>
      <c r="R518" s="45"/>
      <c r="S518" s="321"/>
      <c r="T518" s="18"/>
      <c r="U518" s="18"/>
      <c r="V518" s="18"/>
      <c r="W518" s="18"/>
      <c r="X518" s="18"/>
      <c r="Y518" s="18"/>
      <c r="Z518" s="18"/>
    </row>
    <row r="519" spans="1:26" s="28" customFormat="1" ht="25.5">
      <c r="A519" s="491"/>
      <c r="B519" s="501"/>
      <c r="C519" s="512"/>
      <c r="D519" s="512"/>
      <c r="E519" s="488"/>
      <c r="F519" s="488"/>
      <c r="G519" s="488"/>
      <c r="H519" s="488"/>
      <c r="I519" s="133" t="s">
        <v>33</v>
      </c>
      <c r="J519" s="491"/>
      <c r="K519" s="131" t="s">
        <v>39</v>
      </c>
      <c r="L519" s="44"/>
      <c r="M519" s="44"/>
      <c r="N519" s="132"/>
      <c r="O519" s="136">
        <v>2.7E-2</v>
      </c>
      <c r="P519" s="132"/>
      <c r="Q519" s="73"/>
      <c r="R519" s="45"/>
      <c r="S519" s="321"/>
      <c r="T519" s="18"/>
      <c r="U519" s="18"/>
      <c r="V519" s="18"/>
      <c r="W519" s="18"/>
      <c r="X519" s="18"/>
      <c r="Y519" s="18"/>
      <c r="Z519" s="18"/>
    </row>
    <row r="520" spans="1:26" s="28" customFormat="1" ht="38.25">
      <c r="A520" s="492"/>
      <c r="B520" s="502"/>
      <c r="C520" s="512"/>
      <c r="D520" s="512"/>
      <c r="E520" s="488"/>
      <c r="F520" s="488"/>
      <c r="G520" s="488"/>
      <c r="H520" s="488"/>
      <c r="I520" s="133" t="s">
        <v>18</v>
      </c>
      <c r="J520" s="492"/>
      <c r="K520" s="131" t="s">
        <v>17</v>
      </c>
      <c r="L520" s="44"/>
      <c r="M520" s="44"/>
      <c r="N520" s="132"/>
      <c r="O520" s="132">
        <v>21.51</v>
      </c>
      <c r="P520" s="132"/>
      <c r="Q520" s="73"/>
      <c r="R520" s="45"/>
      <c r="S520" s="321"/>
      <c r="T520" s="18"/>
      <c r="U520" s="18"/>
      <c r="V520" s="18"/>
      <c r="W520" s="18"/>
      <c r="X520" s="18"/>
      <c r="Y520" s="18"/>
      <c r="Z520" s="18"/>
    </row>
    <row r="521" spans="1:26" s="19" customFormat="1" ht="29.25" customHeight="1">
      <c r="A521" s="490">
        <v>22</v>
      </c>
      <c r="B521" s="487" t="s">
        <v>752</v>
      </c>
      <c r="C521" s="512"/>
      <c r="D521" s="512"/>
      <c r="E521" s="488"/>
      <c r="F521" s="488"/>
      <c r="G521" s="488"/>
      <c r="H521" s="488"/>
      <c r="I521" s="47" t="s">
        <v>13</v>
      </c>
      <c r="J521" s="490">
        <v>492</v>
      </c>
      <c r="K521" s="340"/>
      <c r="L521" s="44"/>
      <c r="M521" s="44"/>
      <c r="N521" s="81"/>
      <c r="O521" s="81">
        <f>O522+O529</f>
        <v>190.73300000000003</v>
      </c>
      <c r="P521" s="81">
        <f>P522+P529</f>
        <v>409.26400000000001</v>
      </c>
      <c r="Q521" s="81">
        <f>Q522+Q529</f>
        <v>0</v>
      </c>
      <c r="R521" s="45">
        <f t="shared" si="118"/>
        <v>599.99700000000007</v>
      </c>
      <c r="S521" s="321"/>
      <c r="T521" s="18"/>
      <c r="U521" s="18"/>
      <c r="V521" s="18"/>
      <c r="W521" s="18"/>
      <c r="X521" s="18"/>
      <c r="Y521" s="18"/>
      <c r="Z521" s="18"/>
    </row>
    <row r="522" spans="1:26" s="19" customFormat="1" ht="63.75">
      <c r="A522" s="491"/>
      <c r="B522" s="488"/>
      <c r="C522" s="512"/>
      <c r="D522" s="512"/>
      <c r="E522" s="488"/>
      <c r="F522" s="488"/>
      <c r="G522" s="488"/>
      <c r="H522" s="488"/>
      <c r="I522" s="129" t="s">
        <v>750</v>
      </c>
      <c r="J522" s="491"/>
      <c r="K522" s="80" t="s">
        <v>745</v>
      </c>
      <c r="L522" s="44"/>
      <c r="M522" s="44"/>
      <c r="N522" s="81">
        <f>N523+N527</f>
        <v>0</v>
      </c>
      <c r="O522" s="81">
        <f>O523+O527</f>
        <v>190.73300000000003</v>
      </c>
      <c r="P522" s="81">
        <f>P523+P527</f>
        <v>0</v>
      </c>
      <c r="Q522" s="81">
        <f>Q523+Q527</f>
        <v>0</v>
      </c>
      <c r="R522" s="45">
        <f t="shared" si="118"/>
        <v>190.73300000000003</v>
      </c>
      <c r="S522" s="321"/>
      <c r="T522" s="18"/>
      <c r="U522" s="18"/>
      <c r="V522" s="18"/>
      <c r="W522" s="18"/>
      <c r="X522" s="18"/>
      <c r="Y522" s="18"/>
      <c r="Z522" s="18"/>
    </row>
    <row r="523" spans="1:26" s="19" customFormat="1" ht="25.5">
      <c r="A523" s="491"/>
      <c r="B523" s="488"/>
      <c r="C523" s="512"/>
      <c r="D523" s="512"/>
      <c r="E523" s="488"/>
      <c r="F523" s="488"/>
      <c r="G523" s="488"/>
      <c r="H523" s="488"/>
      <c r="I523" s="129" t="s">
        <v>107</v>
      </c>
      <c r="J523" s="491"/>
      <c r="K523" s="80" t="s">
        <v>128</v>
      </c>
      <c r="L523" s="44"/>
      <c r="M523" s="44"/>
      <c r="N523" s="81">
        <f t="shared" ref="N523" si="151">N524+N525+N526</f>
        <v>0</v>
      </c>
      <c r="O523" s="81">
        <f>O524+O525+O526</f>
        <v>187.55200000000002</v>
      </c>
      <c r="P523" s="81">
        <f t="shared" ref="P523:Q523" si="152">P524+P525+P526</f>
        <v>0</v>
      </c>
      <c r="Q523" s="81">
        <f t="shared" si="152"/>
        <v>0</v>
      </c>
      <c r="R523" s="45">
        <f t="shared" si="118"/>
        <v>187.55200000000002</v>
      </c>
      <c r="S523" s="321"/>
      <c r="T523" s="18"/>
      <c r="U523" s="18"/>
      <c r="V523" s="18"/>
      <c r="W523" s="18"/>
      <c r="X523" s="18"/>
      <c r="Y523" s="18"/>
      <c r="Z523" s="18"/>
    </row>
    <row r="524" spans="1:26" s="19" customFormat="1" ht="25.5">
      <c r="A524" s="491"/>
      <c r="B524" s="488"/>
      <c r="C524" s="512"/>
      <c r="D524" s="512"/>
      <c r="E524" s="488"/>
      <c r="F524" s="488"/>
      <c r="G524" s="488"/>
      <c r="H524" s="488"/>
      <c r="I524" s="133" t="s">
        <v>164</v>
      </c>
      <c r="J524" s="491"/>
      <c r="K524" s="93" t="s">
        <v>11</v>
      </c>
      <c r="L524" s="44"/>
      <c r="M524" s="44"/>
      <c r="N524" s="134"/>
      <c r="O524" s="134">
        <v>4.4109999999999996</v>
      </c>
      <c r="P524" s="134"/>
      <c r="Q524" s="73"/>
      <c r="R524" s="45">
        <f t="shared" si="118"/>
        <v>4.4109999999999996</v>
      </c>
      <c r="S524" s="321"/>
      <c r="T524" s="18"/>
      <c r="U524" s="18"/>
      <c r="V524" s="18"/>
      <c r="W524" s="18"/>
      <c r="X524" s="18"/>
      <c r="Y524" s="18"/>
      <c r="Z524" s="18"/>
    </row>
    <row r="525" spans="1:26" s="19" customFormat="1" ht="25.5">
      <c r="A525" s="491"/>
      <c r="B525" s="488"/>
      <c r="C525" s="512"/>
      <c r="D525" s="512"/>
      <c r="E525" s="488"/>
      <c r="F525" s="488"/>
      <c r="G525" s="488"/>
      <c r="H525" s="488"/>
      <c r="I525" s="130" t="s">
        <v>16</v>
      </c>
      <c r="J525" s="491"/>
      <c r="K525" s="93" t="s">
        <v>12</v>
      </c>
      <c r="L525" s="44"/>
      <c r="M525" s="44"/>
      <c r="N525" s="134"/>
      <c r="O525" s="134">
        <v>36.716000000000001</v>
      </c>
      <c r="P525" s="134"/>
      <c r="Q525" s="73"/>
      <c r="R525" s="45">
        <f t="shared" si="118"/>
        <v>36.716000000000001</v>
      </c>
      <c r="S525" s="321"/>
      <c r="T525" s="18"/>
      <c r="U525" s="18"/>
      <c r="V525" s="18"/>
      <c r="W525" s="18"/>
      <c r="X525" s="18"/>
      <c r="Y525" s="18"/>
      <c r="Z525" s="18"/>
    </row>
    <row r="526" spans="1:26" s="19" customFormat="1" ht="38.25">
      <c r="A526" s="491"/>
      <c r="B526" s="488"/>
      <c r="C526" s="512"/>
      <c r="D526" s="512"/>
      <c r="E526" s="488"/>
      <c r="F526" s="488"/>
      <c r="G526" s="488"/>
      <c r="H526" s="488"/>
      <c r="I526" s="133" t="s">
        <v>104</v>
      </c>
      <c r="J526" s="491"/>
      <c r="K526" s="93" t="s">
        <v>124</v>
      </c>
      <c r="L526" s="44"/>
      <c r="M526" s="44"/>
      <c r="N526" s="134"/>
      <c r="O526" s="134">
        <v>146.42500000000001</v>
      </c>
      <c r="P526" s="134"/>
      <c r="Q526" s="73"/>
      <c r="R526" s="45">
        <f t="shared" si="118"/>
        <v>146.42500000000001</v>
      </c>
      <c r="S526" s="321"/>
      <c r="T526" s="18"/>
      <c r="U526" s="18"/>
      <c r="V526" s="18"/>
      <c r="W526" s="18"/>
      <c r="X526" s="18"/>
      <c r="Y526" s="18"/>
      <c r="Z526" s="18"/>
    </row>
    <row r="527" spans="1:26" s="19" customFormat="1" ht="25.5">
      <c r="A527" s="491"/>
      <c r="B527" s="488"/>
      <c r="C527" s="512"/>
      <c r="D527" s="512"/>
      <c r="E527" s="488"/>
      <c r="F527" s="488"/>
      <c r="G527" s="488"/>
      <c r="H527" s="488"/>
      <c r="I527" s="129" t="s">
        <v>110</v>
      </c>
      <c r="J527" s="491"/>
      <c r="K527" s="80" t="s">
        <v>130</v>
      </c>
      <c r="L527" s="44"/>
      <c r="M527" s="44"/>
      <c r="N527" s="81">
        <f t="shared" ref="N527" si="153">N528</f>
        <v>0</v>
      </c>
      <c r="O527" s="81">
        <f>O528</f>
        <v>3.181</v>
      </c>
      <c r="P527" s="81">
        <f t="shared" ref="P527" si="154">P528</f>
        <v>0</v>
      </c>
      <c r="Q527" s="73"/>
      <c r="R527" s="45">
        <f t="shared" si="118"/>
        <v>3.181</v>
      </c>
      <c r="S527" s="321"/>
      <c r="T527" s="18"/>
      <c r="U527" s="18"/>
      <c r="V527" s="18"/>
      <c r="W527" s="18"/>
      <c r="X527" s="18"/>
      <c r="Y527" s="18"/>
      <c r="Z527" s="18"/>
    </row>
    <row r="528" spans="1:26" s="19" customFormat="1" ht="25.5">
      <c r="A528" s="491"/>
      <c r="B528" s="488"/>
      <c r="C528" s="512"/>
      <c r="D528" s="512"/>
      <c r="E528" s="488"/>
      <c r="F528" s="488"/>
      <c r="G528" s="488"/>
      <c r="H528" s="488"/>
      <c r="I528" s="130" t="s">
        <v>16</v>
      </c>
      <c r="J528" s="491"/>
      <c r="K528" s="93" t="s">
        <v>12</v>
      </c>
      <c r="L528" s="44"/>
      <c r="M528" s="44"/>
      <c r="N528" s="134"/>
      <c r="O528" s="134">
        <v>3.181</v>
      </c>
      <c r="P528" s="134"/>
      <c r="Q528" s="73"/>
      <c r="R528" s="45">
        <f t="shared" si="118"/>
        <v>3.181</v>
      </c>
      <c r="S528" s="321"/>
      <c r="T528" s="18"/>
      <c r="U528" s="18"/>
      <c r="V528" s="18"/>
      <c r="W528" s="18"/>
      <c r="X528" s="18"/>
      <c r="Y528" s="18"/>
      <c r="Z528" s="18"/>
    </row>
    <row r="529" spans="1:26" s="19" customFormat="1" ht="51">
      <c r="A529" s="491"/>
      <c r="B529" s="488"/>
      <c r="C529" s="512"/>
      <c r="D529" s="512"/>
      <c r="E529" s="488"/>
      <c r="F529" s="488"/>
      <c r="G529" s="488"/>
      <c r="H529" s="488"/>
      <c r="I529" s="47" t="s">
        <v>746</v>
      </c>
      <c r="J529" s="491"/>
      <c r="K529" s="80" t="s">
        <v>634</v>
      </c>
      <c r="L529" s="44"/>
      <c r="M529" s="44"/>
      <c r="N529" s="81">
        <f>N530</f>
        <v>0</v>
      </c>
      <c r="O529" s="81">
        <f t="shared" ref="O529:P529" si="155">O530</f>
        <v>0</v>
      </c>
      <c r="P529" s="81">
        <f t="shared" si="155"/>
        <v>409.26400000000001</v>
      </c>
      <c r="Q529" s="73"/>
      <c r="R529" s="45">
        <f t="shared" si="118"/>
        <v>409.26400000000001</v>
      </c>
      <c r="S529" s="321"/>
      <c r="T529" s="18"/>
      <c r="U529" s="18"/>
      <c r="V529" s="18"/>
      <c r="W529" s="18"/>
      <c r="X529" s="18"/>
      <c r="Y529" s="18"/>
      <c r="Z529" s="18"/>
    </row>
    <row r="530" spans="1:26" s="19" customFormat="1" ht="25.5">
      <c r="A530" s="491"/>
      <c r="B530" s="488"/>
      <c r="C530" s="512"/>
      <c r="D530" s="512"/>
      <c r="E530" s="488"/>
      <c r="F530" s="488"/>
      <c r="G530" s="488"/>
      <c r="H530" s="488"/>
      <c r="I530" s="129" t="s">
        <v>749</v>
      </c>
      <c r="J530" s="491"/>
      <c r="K530" s="80" t="s">
        <v>232</v>
      </c>
      <c r="L530" s="44"/>
      <c r="M530" s="44"/>
      <c r="N530" s="81"/>
      <c r="O530" s="81"/>
      <c r="P530" s="81">
        <f>P531</f>
        <v>409.26400000000001</v>
      </c>
      <c r="Q530" s="73"/>
      <c r="R530" s="45">
        <f t="shared" si="118"/>
        <v>409.26400000000001</v>
      </c>
      <c r="S530" s="321"/>
      <c r="T530" s="18"/>
      <c r="U530" s="18"/>
      <c r="V530" s="18"/>
      <c r="W530" s="18"/>
      <c r="X530" s="18"/>
      <c r="Y530" s="18"/>
      <c r="Z530" s="18"/>
    </row>
    <row r="531" spans="1:26" s="19" customFormat="1" ht="25.5">
      <c r="A531" s="492"/>
      <c r="B531" s="489"/>
      <c r="C531" s="512"/>
      <c r="D531" s="512"/>
      <c r="E531" s="488"/>
      <c r="F531" s="488"/>
      <c r="G531" s="488"/>
      <c r="H531" s="488"/>
      <c r="I531" s="130" t="s">
        <v>16</v>
      </c>
      <c r="J531" s="492"/>
      <c r="K531" s="93" t="s">
        <v>12</v>
      </c>
      <c r="L531" s="44"/>
      <c r="M531" s="44"/>
      <c r="N531" s="134"/>
      <c r="O531" s="134"/>
      <c r="P531" s="134">
        <v>409.26400000000001</v>
      </c>
      <c r="Q531" s="73"/>
      <c r="R531" s="45">
        <f t="shared" si="118"/>
        <v>409.26400000000001</v>
      </c>
      <c r="S531" s="321"/>
      <c r="T531" s="18"/>
      <c r="U531" s="18"/>
      <c r="V531" s="18"/>
      <c r="W531" s="18"/>
      <c r="X531" s="18"/>
      <c r="Y531" s="18"/>
      <c r="Z531" s="18"/>
    </row>
    <row r="532" spans="1:26" s="19" customFormat="1" ht="36" customHeight="1">
      <c r="A532" s="490">
        <v>23</v>
      </c>
      <c r="B532" s="487" t="s">
        <v>753</v>
      </c>
      <c r="C532" s="512"/>
      <c r="D532" s="512"/>
      <c r="E532" s="488"/>
      <c r="F532" s="488"/>
      <c r="G532" s="488"/>
      <c r="H532" s="488"/>
      <c r="I532" s="47" t="s">
        <v>13</v>
      </c>
      <c r="J532" s="519"/>
      <c r="K532" s="340"/>
      <c r="L532" s="44"/>
      <c r="M532" s="44"/>
      <c r="N532" s="44"/>
      <c r="O532" s="45">
        <f>+O533</f>
        <v>7.3849999999999998</v>
      </c>
      <c r="P532" s="81">
        <f t="shared" ref="P532" si="156">P533+P537</f>
        <v>38.015999999999998</v>
      </c>
      <c r="Q532" s="45"/>
      <c r="R532" s="45">
        <f t="shared" si="118"/>
        <v>45.400999999999996</v>
      </c>
      <c r="S532" s="321"/>
      <c r="T532" s="18"/>
      <c r="U532" s="18"/>
      <c r="V532" s="18"/>
      <c r="W532" s="18"/>
      <c r="X532" s="18"/>
      <c r="Y532" s="18"/>
      <c r="Z532" s="18"/>
    </row>
    <row r="533" spans="1:26" s="19" customFormat="1" ht="63.75">
      <c r="A533" s="491"/>
      <c r="B533" s="488"/>
      <c r="C533" s="512"/>
      <c r="D533" s="512"/>
      <c r="E533" s="488"/>
      <c r="F533" s="488"/>
      <c r="G533" s="488"/>
      <c r="H533" s="488"/>
      <c r="I533" s="137" t="s">
        <v>750</v>
      </c>
      <c r="J533" s="520"/>
      <c r="K533" s="138" t="s">
        <v>745</v>
      </c>
      <c r="L533" s="139"/>
      <c r="M533" s="139"/>
      <c r="N533" s="139"/>
      <c r="O533" s="140">
        <f t="shared" ref="O533:P533" si="157">O534</f>
        <v>7.3849999999999998</v>
      </c>
      <c r="P533" s="140">
        <f t="shared" si="157"/>
        <v>0</v>
      </c>
      <c r="Q533" s="141"/>
      <c r="R533" s="142">
        <f t="shared" si="118"/>
        <v>7.3849999999999998</v>
      </c>
      <c r="S533" s="321"/>
      <c r="T533" s="18"/>
      <c r="U533" s="18"/>
      <c r="V533" s="18"/>
      <c r="W533" s="18"/>
      <c r="X533" s="18"/>
      <c r="Y533" s="18"/>
      <c r="Z533" s="18"/>
    </row>
    <row r="534" spans="1:26" s="19" customFormat="1" ht="51">
      <c r="A534" s="491"/>
      <c r="B534" s="488"/>
      <c r="C534" s="512"/>
      <c r="D534" s="512"/>
      <c r="E534" s="488"/>
      <c r="F534" s="488"/>
      <c r="G534" s="488"/>
      <c r="H534" s="488"/>
      <c r="I534" s="137" t="s">
        <v>237</v>
      </c>
      <c r="J534" s="520"/>
      <c r="K534" s="138" t="s">
        <v>132</v>
      </c>
      <c r="L534" s="139"/>
      <c r="M534" s="139"/>
      <c r="N534" s="139"/>
      <c r="O534" s="140">
        <f t="shared" ref="O534:P534" si="158">O535+O536</f>
        <v>7.3849999999999998</v>
      </c>
      <c r="P534" s="140">
        <f t="shared" si="158"/>
        <v>0</v>
      </c>
      <c r="Q534" s="141"/>
      <c r="R534" s="142">
        <f t="shared" si="118"/>
        <v>7.3849999999999998</v>
      </c>
      <c r="S534" s="321"/>
      <c r="T534" s="18"/>
      <c r="U534" s="18"/>
      <c r="V534" s="18"/>
      <c r="W534" s="18"/>
      <c r="X534" s="18"/>
      <c r="Y534" s="18"/>
      <c r="Z534" s="18"/>
    </row>
    <row r="535" spans="1:26" s="19" customFormat="1" ht="25.5">
      <c r="A535" s="491"/>
      <c r="B535" s="488"/>
      <c r="C535" s="512"/>
      <c r="D535" s="512"/>
      <c r="E535" s="488"/>
      <c r="F535" s="488"/>
      <c r="G535" s="488"/>
      <c r="H535" s="488"/>
      <c r="I535" s="143" t="s">
        <v>164</v>
      </c>
      <c r="J535" s="521"/>
      <c r="K535" s="144" t="s">
        <v>11</v>
      </c>
      <c r="L535" s="139"/>
      <c r="M535" s="139"/>
      <c r="N535" s="139"/>
      <c r="O535" s="145">
        <v>0.56499999999999995</v>
      </c>
      <c r="P535" s="145"/>
      <c r="Q535" s="141"/>
      <c r="R535" s="142">
        <f t="shared" si="118"/>
        <v>0.56499999999999995</v>
      </c>
      <c r="S535" s="321"/>
      <c r="T535" s="18"/>
      <c r="U535" s="18"/>
      <c r="V535" s="18"/>
      <c r="W535" s="18"/>
      <c r="X535" s="18"/>
      <c r="Y535" s="18"/>
      <c r="Z535" s="18"/>
    </row>
    <row r="536" spans="1:26" s="19" customFormat="1" ht="25.5">
      <c r="A536" s="491"/>
      <c r="B536" s="488"/>
      <c r="C536" s="512"/>
      <c r="D536" s="512"/>
      <c r="E536" s="488"/>
      <c r="F536" s="488"/>
      <c r="G536" s="316"/>
      <c r="H536" s="316"/>
      <c r="I536" s="146" t="s">
        <v>16</v>
      </c>
      <c r="J536" s="327"/>
      <c r="K536" s="144" t="s">
        <v>12</v>
      </c>
      <c r="L536" s="139"/>
      <c r="M536" s="139"/>
      <c r="N536" s="139"/>
      <c r="O536" s="145">
        <v>6.82</v>
      </c>
      <c r="P536" s="145"/>
      <c r="Q536" s="141"/>
      <c r="R536" s="142">
        <f t="shared" si="118"/>
        <v>6.82</v>
      </c>
      <c r="S536" s="321"/>
      <c r="T536" s="18"/>
      <c r="U536" s="18"/>
      <c r="V536" s="18"/>
      <c r="W536" s="18"/>
      <c r="X536" s="18"/>
      <c r="Y536" s="18"/>
      <c r="Z536" s="18"/>
    </row>
    <row r="537" spans="1:26" s="19" customFormat="1" ht="51">
      <c r="A537" s="491"/>
      <c r="B537" s="488"/>
      <c r="C537" s="512"/>
      <c r="D537" s="512"/>
      <c r="E537" s="488"/>
      <c r="F537" s="488"/>
      <c r="G537" s="316"/>
      <c r="H537" s="316"/>
      <c r="I537" s="147" t="s">
        <v>746</v>
      </c>
      <c r="J537" s="327"/>
      <c r="K537" s="138" t="s">
        <v>634</v>
      </c>
      <c r="L537" s="139"/>
      <c r="M537" s="139"/>
      <c r="N537" s="139"/>
      <c r="O537" s="140">
        <f t="shared" ref="O537:P538" si="159">O538</f>
        <v>0</v>
      </c>
      <c r="P537" s="140">
        <f t="shared" si="159"/>
        <v>38.015999999999998</v>
      </c>
      <c r="Q537" s="141"/>
      <c r="R537" s="142">
        <f t="shared" si="118"/>
        <v>38.015999999999998</v>
      </c>
      <c r="S537" s="321"/>
      <c r="T537" s="18"/>
      <c r="U537" s="18"/>
      <c r="V537" s="18"/>
      <c r="W537" s="18"/>
      <c r="X537" s="18"/>
      <c r="Y537" s="18"/>
      <c r="Z537" s="18"/>
    </row>
    <row r="538" spans="1:26" s="19" customFormat="1" ht="51">
      <c r="A538" s="491"/>
      <c r="B538" s="488"/>
      <c r="C538" s="512"/>
      <c r="D538" s="512"/>
      <c r="E538" s="488"/>
      <c r="F538" s="488"/>
      <c r="G538" s="316"/>
      <c r="H538" s="316"/>
      <c r="I538" s="137" t="s">
        <v>229</v>
      </c>
      <c r="J538" s="327"/>
      <c r="K538" s="138" t="s">
        <v>132</v>
      </c>
      <c r="L538" s="139"/>
      <c r="M538" s="139"/>
      <c r="N538" s="139"/>
      <c r="O538" s="140">
        <f t="shared" si="159"/>
        <v>0</v>
      </c>
      <c r="P538" s="140">
        <f t="shared" si="159"/>
        <v>38.015999999999998</v>
      </c>
      <c r="Q538" s="141"/>
      <c r="R538" s="142">
        <f t="shared" si="118"/>
        <v>38.015999999999998</v>
      </c>
      <c r="S538" s="321"/>
      <c r="T538" s="18"/>
      <c r="U538" s="18"/>
      <c r="V538" s="18"/>
      <c r="W538" s="18"/>
      <c r="X538" s="18"/>
      <c r="Y538" s="18"/>
      <c r="Z538" s="18"/>
    </row>
    <row r="539" spans="1:26" s="19" customFormat="1" ht="25.5">
      <c r="A539" s="492"/>
      <c r="B539" s="489"/>
      <c r="C539" s="513"/>
      <c r="D539" s="513"/>
      <c r="E539" s="489"/>
      <c r="F539" s="489"/>
      <c r="G539" s="316"/>
      <c r="H539" s="316"/>
      <c r="I539" s="146" t="s">
        <v>16</v>
      </c>
      <c r="J539" s="327"/>
      <c r="K539" s="144" t="s">
        <v>12</v>
      </c>
      <c r="L539" s="139"/>
      <c r="M539" s="139"/>
      <c r="N539" s="139"/>
      <c r="O539" s="145"/>
      <c r="P539" s="145">
        <v>38.015999999999998</v>
      </c>
      <c r="Q539" s="141"/>
      <c r="R539" s="142">
        <f t="shared" si="118"/>
        <v>38.015999999999998</v>
      </c>
      <c r="S539" s="321"/>
      <c r="T539" s="18"/>
      <c r="U539" s="18"/>
      <c r="V539" s="18"/>
      <c r="W539" s="18"/>
      <c r="X539" s="18"/>
      <c r="Y539" s="18"/>
      <c r="Z539" s="18"/>
    </row>
    <row r="540" spans="1:26" s="27" customFormat="1" ht="27.75" customHeight="1">
      <c r="A540" s="148"/>
      <c r="B540" s="149" t="s">
        <v>338</v>
      </c>
      <c r="C540" s="149"/>
      <c r="D540" s="149"/>
      <c r="E540" s="149">
        <v>4</v>
      </c>
      <c r="F540" s="150"/>
      <c r="G540" s="150"/>
      <c r="H540" s="150"/>
      <c r="I540" s="151"/>
      <c r="J540" s="150"/>
      <c r="K540" s="152"/>
      <c r="L540" s="153">
        <f>L52+L26+L22+L9</f>
        <v>0</v>
      </c>
      <c r="M540" s="153">
        <f>M52+M26+M22+M9</f>
        <v>0</v>
      </c>
      <c r="N540" s="153">
        <f>N52+N26+N22+N9</f>
        <v>3244.5619999999549</v>
      </c>
      <c r="O540" s="153">
        <f>O52+O26+O22+O9</f>
        <v>7251.4450000000006</v>
      </c>
      <c r="P540" s="153">
        <f>P52+P26+P22+P9</f>
        <v>17173.794999999995</v>
      </c>
      <c r="Q540" s="153"/>
      <c r="R540" s="153">
        <f>P540+O540+N540+M540+L540</f>
        <v>27669.801999999949</v>
      </c>
      <c r="S540" s="154">
        <f>S2346+S542+S52</f>
        <v>1</v>
      </c>
      <c r="T540" s="26"/>
      <c r="U540" s="26"/>
      <c r="V540" s="26"/>
      <c r="W540" s="26"/>
      <c r="X540" s="26"/>
      <c r="Y540" s="26"/>
      <c r="Z540" s="26"/>
    </row>
    <row r="541" spans="1:26" s="16" customFormat="1" ht="24" customHeight="1">
      <c r="A541" s="559" t="s">
        <v>539</v>
      </c>
      <c r="B541" s="560"/>
      <c r="C541" s="560"/>
      <c r="D541" s="560"/>
      <c r="E541" s="560"/>
      <c r="F541" s="560"/>
      <c r="G541" s="560"/>
      <c r="H541" s="560"/>
      <c r="I541" s="560"/>
      <c r="J541" s="560"/>
      <c r="K541" s="560"/>
      <c r="L541" s="560"/>
      <c r="M541" s="560"/>
      <c r="N541" s="560"/>
      <c r="O541" s="560"/>
      <c r="P541" s="560"/>
      <c r="Q541" s="560"/>
      <c r="R541" s="560"/>
      <c r="S541" s="560"/>
      <c r="T541" s="10"/>
      <c r="U541" s="10"/>
      <c r="V541" s="10"/>
      <c r="W541" s="10"/>
      <c r="X541" s="10"/>
      <c r="Y541" s="10"/>
      <c r="Z541" s="10"/>
    </row>
    <row r="542" spans="1:26" ht="153">
      <c r="A542" s="20">
        <v>1</v>
      </c>
      <c r="B542" s="155"/>
      <c r="C542" s="52" t="s">
        <v>301</v>
      </c>
      <c r="D542" s="52" t="s">
        <v>15</v>
      </c>
      <c r="E542" s="21" t="s">
        <v>630</v>
      </c>
      <c r="F542" s="20" t="s">
        <v>302</v>
      </c>
      <c r="G542" s="20" t="s">
        <v>19</v>
      </c>
      <c r="H542" s="20" t="s">
        <v>20</v>
      </c>
      <c r="I542" s="156"/>
      <c r="J542" s="11"/>
      <c r="K542" s="157"/>
      <c r="L542" s="22"/>
      <c r="M542" s="22"/>
      <c r="N542" s="22"/>
      <c r="O542" s="158"/>
      <c r="P542" s="158">
        <f>P543+P545</f>
        <v>688.33900000000006</v>
      </c>
      <c r="Q542" s="158"/>
      <c r="R542" s="23">
        <f>P542+O542</f>
        <v>688.33900000000006</v>
      </c>
      <c r="S542" s="11"/>
    </row>
    <row r="543" spans="1:26" s="6" customFormat="1" ht="63.75">
      <c r="A543" s="519">
        <v>1</v>
      </c>
      <c r="B543" s="487" t="s">
        <v>300</v>
      </c>
      <c r="C543" s="511" t="s">
        <v>301</v>
      </c>
      <c r="D543" s="511" t="s">
        <v>15</v>
      </c>
      <c r="E543" s="511" t="s">
        <v>630</v>
      </c>
      <c r="F543" s="519" t="s">
        <v>302</v>
      </c>
      <c r="G543" s="519" t="s">
        <v>19</v>
      </c>
      <c r="H543" s="519" t="s">
        <v>20</v>
      </c>
      <c r="I543" s="159" t="s">
        <v>339</v>
      </c>
      <c r="J543" s="519">
        <v>258</v>
      </c>
      <c r="K543" s="160" t="s">
        <v>10</v>
      </c>
      <c r="L543" s="142"/>
      <c r="M543" s="142"/>
      <c r="N543" s="142"/>
      <c r="O543" s="161"/>
      <c r="P543" s="161">
        <f>P544</f>
        <v>687.79300000000001</v>
      </c>
      <c r="Q543" s="161"/>
      <c r="R543" s="45">
        <f>P543+O543</f>
        <v>687.79300000000001</v>
      </c>
      <c r="S543" s="162"/>
      <c r="T543" s="7"/>
      <c r="U543" s="7"/>
      <c r="V543" s="7"/>
      <c r="W543" s="7"/>
      <c r="X543" s="7"/>
      <c r="Y543" s="7"/>
      <c r="Z543" s="7"/>
    </row>
    <row r="544" spans="1:26" ht="19.149999999999999" customHeight="1">
      <c r="A544" s="520"/>
      <c r="B544" s="488"/>
      <c r="C544" s="512"/>
      <c r="D544" s="512"/>
      <c r="E544" s="512"/>
      <c r="F544" s="520"/>
      <c r="G544" s="520"/>
      <c r="H544" s="520"/>
      <c r="I544" s="163" t="s">
        <v>16</v>
      </c>
      <c r="J544" s="520"/>
      <c r="K544" s="164" t="s">
        <v>12</v>
      </c>
      <c r="L544" s="139"/>
      <c r="M544" s="139"/>
      <c r="N544" s="139"/>
      <c r="O544" s="73"/>
      <c r="P544" s="141">
        <v>687.79300000000001</v>
      </c>
      <c r="Q544" s="141"/>
      <c r="R544" s="45">
        <f>P544+O544</f>
        <v>687.79300000000001</v>
      </c>
      <c r="S544" s="165"/>
    </row>
    <row r="545" spans="1:26" s="6" customFormat="1" ht="25.5">
      <c r="A545" s="520"/>
      <c r="B545" s="488"/>
      <c r="C545" s="512"/>
      <c r="D545" s="512"/>
      <c r="E545" s="512"/>
      <c r="F545" s="520"/>
      <c r="G545" s="520"/>
      <c r="H545" s="520"/>
      <c r="I545" s="159" t="s">
        <v>29</v>
      </c>
      <c r="J545" s="520"/>
      <c r="K545" s="160" t="s">
        <v>31</v>
      </c>
      <c r="L545" s="142"/>
      <c r="M545" s="142"/>
      <c r="N545" s="142"/>
      <c r="O545" s="82"/>
      <c r="P545" s="161">
        <f>P546</f>
        <v>0.54600000000000004</v>
      </c>
      <c r="Q545" s="161"/>
      <c r="R545" s="45">
        <f>P545+O545</f>
        <v>0.54600000000000004</v>
      </c>
      <c r="S545" s="162"/>
      <c r="T545" s="7"/>
      <c r="U545" s="7"/>
      <c r="V545" s="7"/>
      <c r="W545" s="7"/>
      <c r="X545" s="7"/>
      <c r="Y545" s="7"/>
      <c r="Z545" s="7"/>
    </row>
    <row r="546" spans="1:26" ht="45.75" customHeight="1">
      <c r="A546" s="520"/>
      <c r="B546" s="488"/>
      <c r="C546" s="512"/>
      <c r="D546" s="512"/>
      <c r="E546" s="512"/>
      <c r="F546" s="520"/>
      <c r="G546" s="520"/>
      <c r="H546" s="520"/>
      <c r="I546" s="163" t="s">
        <v>16</v>
      </c>
      <c r="J546" s="520"/>
      <c r="K546" s="164" t="s">
        <v>12</v>
      </c>
      <c r="L546" s="139"/>
      <c r="M546" s="139"/>
      <c r="N546" s="139"/>
      <c r="O546" s="73"/>
      <c r="P546" s="166">
        <v>0.54600000000000004</v>
      </c>
      <c r="Q546" s="166"/>
      <c r="R546" s="45">
        <f>P546+O546</f>
        <v>0.54600000000000004</v>
      </c>
      <c r="S546" s="165"/>
    </row>
    <row r="547" spans="1:26" ht="76.5">
      <c r="A547" s="20">
        <v>2</v>
      </c>
      <c r="B547" s="21" t="s">
        <v>510</v>
      </c>
      <c r="C547" s="21" t="s">
        <v>301</v>
      </c>
      <c r="D547" s="21" t="s">
        <v>15</v>
      </c>
      <c r="E547" s="21" t="s">
        <v>633</v>
      </c>
      <c r="F547" s="20" t="s">
        <v>304</v>
      </c>
      <c r="G547" s="20" t="s">
        <v>19</v>
      </c>
      <c r="H547" s="20" t="s">
        <v>20</v>
      </c>
      <c r="I547" s="167"/>
      <c r="J547" s="20"/>
      <c r="K547" s="20"/>
      <c r="L547" s="23">
        <f>L548</f>
        <v>0</v>
      </c>
      <c r="M547" s="23">
        <f t="shared" ref="M547:P547" si="160">M548</f>
        <v>0</v>
      </c>
      <c r="N547" s="23">
        <f t="shared" si="160"/>
        <v>0</v>
      </c>
      <c r="O547" s="23">
        <f t="shared" si="160"/>
        <v>409.51959619999997</v>
      </c>
      <c r="P547" s="23">
        <f t="shared" si="160"/>
        <v>35356.085999999996</v>
      </c>
      <c r="Q547" s="23"/>
      <c r="R547" s="23">
        <f t="shared" ref="R547:R559" si="161">P547+O547+N547+M547+L547</f>
        <v>35765.605596199995</v>
      </c>
      <c r="S547" s="20"/>
    </row>
    <row r="548" spans="1:26" ht="59.25" customHeight="1">
      <c r="A548" s="490">
        <v>1</v>
      </c>
      <c r="B548" s="487" t="s">
        <v>510</v>
      </c>
      <c r="C548" s="487" t="s">
        <v>301</v>
      </c>
      <c r="D548" s="487" t="s">
        <v>15</v>
      </c>
      <c r="E548" s="487" t="s">
        <v>632</v>
      </c>
      <c r="F548" s="490" t="s">
        <v>304</v>
      </c>
      <c r="G548" s="490" t="s">
        <v>19</v>
      </c>
      <c r="H548" s="490" t="s">
        <v>20</v>
      </c>
      <c r="I548" s="168" t="s">
        <v>13</v>
      </c>
      <c r="J548" s="505">
        <v>255</v>
      </c>
      <c r="K548" s="46"/>
      <c r="L548" s="45">
        <f>L549+L554+L556+L558</f>
        <v>0</v>
      </c>
      <c r="M548" s="45">
        <f t="shared" ref="M548:P548" si="162">M549+M554+M556+M558</f>
        <v>0</v>
      </c>
      <c r="N548" s="45">
        <f t="shared" si="162"/>
        <v>0</v>
      </c>
      <c r="O548" s="45">
        <f t="shared" si="162"/>
        <v>409.51959619999997</v>
      </c>
      <c r="P548" s="45">
        <f t="shared" si="162"/>
        <v>35356.085999999996</v>
      </c>
      <c r="Q548" s="45"/>
      <c r="R548" s="45">
        <f t="shared" si="161"/>
        <v>35765.605596199995</v>
      </c>
      <c r="S548" s="46"/>
    </row>
    <row r="549" spans="1:26" ht="51">
      <c r="A549" s="491"/>
      <c r="B549" s="488"/>
      <c r="C549" s="488"/>
      <c r="D549" s="488"/>
      <c r="E549" s="488"/>
      <c r="F549" s="491"/>
      <c r="G549" s="491"/>
      <c r="H549" s="491"/>
      <c r="I549" s="47" t="s">
        <v>473</v>
      </c>
      <c r="J549" s="504"/>
      <c r="K549" s="169" t="s">
        <v>10</v>
      </c>
      <c r="L549" s="142">
        <f>L550+L551</f>
        <v>0</v>
      </c>
      <c r="M549" s="142">
        <f t="shared" ref="M549" si="163">M550+M551</f>
        <v>0</v>
      </c>
      <c r="N549" s="142">
        <f>N550+N551+N552</f>
        <v>0</v>
      </c>
      <c r="O549" s="142">
        <f>O550+O551+O552+O553</f>
        <v>409.51959619999997</v>
      </c>
      <c r="P549" s="142">
        <f>P550+P551+P552+P553</f>
        <v>401.86399999999998</v>
      </c>
      <c r="Q549" s="142"/>
      <c r="R549" s="142">
        <f t="shared" si="161"/>
        <v>811.38359619999994</v>
      </c>
      <c r="S549" s="162"/>
    </row>
    <row r="550" spans="1:26" ht="25.5">
      <c r="A550" s="491"/>
      <c r="B550" s="488"/>
      <c r="C550" s="488"/>
      <c r="D550" s="488"/>
      <c r="E550" s="488"/>
      <c r="F550" s="491"/>
      <c r="G550" s="491"/>
      <c r="H550" s="491"/>
      <c r="I550" s="49" t="s">
        <v>164</v>
      </c>
      <c r="J550" s="504"/>
      <c r="K550" s="170" t="s">
        <v>11</v>
      </c>
      <c r="L550" s="139"/>
      <c r="M550" s="139"/>
      <c r="N550" s="139"/>
      <c r="O550" s="139">
        <v>1.431</v>
      </c>
      <c r="P550" s="139"/>
      <c r="Q550" s="139"/>
      <c r="R550" s="139">
        <f t="shared" si="161"/>
        <v>1.431</v>
      </c>
      <c r="S550" s="165"/>
    </row>
    <row r="551" spans="1:26">
      <c r="A551" s="491"/>
      <c r="B551" s="488"/>
      <c r="C551" s="488"/>
      <c r="D551" s="488"/>
      <c r="E551" s="488"/>
      <c r="F551" s="491"/>
      <c r="G551" s="491"/>
      <c r="H551" s="491"/>
      <c r="I551" s="49" t="s">
        <v>16</v>
      </c>
      <c r="J551" s="504"/>
      <c r="K551" s="170" t="s">
        <v>12</v>
      </c>
      <c r="L551" s="139"/>
      <c r="M551" s="139"/>
      <c r="N551" s="139"/>
      <c r="O551" s="139"/>
      <c r="P551" s="139">
        <v>401.86399999999998</v>
      </c>
      <c r="Q551" s="139"/>
      <c r="R551" s="139">
        <f t="shared" si="161"/>
        <v>401.86399999999998</v>
      </c>
      <c r="S551" s="165"/>
    </row>
    <row r="552" spans="1:26" ht="76.5">
      <c r="A552" s="491"/>
      <c r="B552" s="488"/>
      <c r="C552" s="488"/>
      <c r="D552" s="488"/>
      <c r="E552" s="488"/>
      <c r="F552" s="491"/>
      <c r="G552" s="491"/>
      <c r="H552" s="491"/>
      <c r="I552" s="49" t="s">
        <v>154</v>
      </c>
      <c r="J552" s="504"/>
      <c r="K552" s="170" t="s">
        <v>56</v>
      </c>
      <c r="L552" s="139"/>
      <c r="M552" s="139"/>
      <c r="N552" s="139"/>
      <c r="O552" s="139">
        <v>406.37659619999999</v>
      </c>
      <c r="P552" s="139"/>
      <c r="Q552" s="139"/>
      <c r="R552" s="139">
        <f t="shared" si="161"/>
        <v>406.37659619999999</v>
      </c>
      <c r="S552" s="165"/>
    </row>
    <row r="553" spans="1:26" ht="38.25">
      <c r="A553" s="491"/>
      <c r="B553" s="488"/>
      <c r="C553" s="488"/>
      <c r="D553" s="488"/>
      <c r="E553" s="488"/>
      <c r="F553" s="491"/>
      <c r="G553" s="491"/>
      <c r="H553" s="491"/>
      <c r="I553" s="49" t="s">
        <v>18</v>
      </c>
      <c r="J553" s="504"/>
      <c r="K553" s="170" t="s">
        <v>17</v>
      </c>
      <c r="L553" s="139"/>
      <c r="M553" s="139"/>
      <c r="N553" s="139"/>
      <c r="O553" s="139">
        <v>1.712</v>
      </c>
      <c r="P553" s="139"/>
      <c r="Q553" s="139"/>
      <c r="R553" s="139">
        <f t="shared" si="161"/>
        <v>1.712</v>
      </c>
      <c r="S553" s="165"/>
    </row>
    <row r="554" spans="1:26" s="6" customFormat="1" ht="63.75">
      <c r="A554" s="491"/>
      <c r="B554" s="488"/>
      <c r="C554" s="488"/>
      <c r="D554" s="488"/>
      <c r="E554" s="488"/>
      <c r="F554" s="491"/>
      <c r="G554" s="491"/>
      <c r="H554" s="491"/>
      <c r="I554" s="47" t="s">
        <v>474</v>
      </c>
      <c r="J554" s="504"/>
      <c r="K554" s="169" t="s">
        <v>475</v>
      </c>
      <c r="L554" s="142">
        <f>+L555</f>
        <v>0</v>
      </c>
      <c r="M554" s="142">
        <f t="shared" ref="M554:P554" si="164">+M555</f>
        <v>0</v>
      </c>
      <c r="N554" s="142">
        <f t="shared" si="164"/>
        <v>0</v>
      </c>
      <c r="O554" s="142">
        <f t="shared" si="164"/>
        <v>0</v>
      </c>
      <c r="P554" s="142">
        <f t="shared" si="164"/>
        <v>9181.8119999999999</v>
      </c>
      <c r="Q554" s="142"/>
      <c r="R554" s="142">
        <f t="shared" si="161"/>
        <v>9181.8119999999999</v>
      </c>
      <c r="S554" s="162"/>
      <c r="T554" s="7"/>
      <c r="U554" s="7"/>
      <c r="V554" s="7"/>
      <c r="W554" s="7"/>
      <c r="X554" s="7"/>
      <c r="Y554" s="7"/>
      <c r="Z554" s="7"/>
    </row>
    <row r="555" spans="1:26">
      <c r="A555" s="491"/>
      <c r="B555" s="488"/>
      <c r="C555" s="488"/>
      <c r="D555" s="488"/>
      <c r="E555" s="488"/>
      <c r="F555" s="491"/>
      <c r="G555" s="491"/>
      <c r="H555" s="491"/>
      <c r="I555" s="49" t="s">
        <v>16</v>
      </c>
      <c r="J555" s="504"/>
      <c r="K555" s="170" t="s">
        <v>12</v>
      </c>
      <c r="L555" s="139"/>
      <c r="M555" s="139"/>
      <c r="N555" s="139"/>
      <c r="O555" s="139"/>
      <c r="P555" s="139">
        <v>9181.8119999999999</v>
      </c>
      <c r="Q555" s="139"/>
      <c r="R555" s="139">
        <f t="shared" si="161"/>
        <v>9181.8119999999999</v>
      </c>
      <c r="S555" s="165"/>
    </row>
    <row r="556" spans="1:26" s="6" customFormat="1" ht="51">
      <c r="A556" s="491"/>
      <c r="B556" s="488"/>
      <c r="C556" s="488"/>
      <c r="D556" s="488"/>
      <c r="E556" s="488"/>
      <c r="F556" s="491"/>
      <c r="G556" s="491"/>
      <c r="H556" s="491"/>
      <c r="I556" s="47" t="s">
        <v>476</v>
      </c>
      <c r="J556" s="504"/>
      <c r="K556" s="169" t="s">
        <v>388</v>
      </c>
      <c r="L556" s="142"/>
      <c r="M556" s="142"/>
      <c r="N556" s="142"/>
      <c r="O556" s="142"/>
      <c r="P556" s="142">
        <f>P557</f>
        <v>19772.41</v>
      </c>
      <c r="Q556" s="142"/>
      <c r="R556" s="142">
        <f t="shared" si="161"/>
        <v>19772.41</v>
      </c>
      <c r="S556" s="162"/>
      <c r="T556" s="7"/>
      <c r="U556" s="7"/>
      <c r="V556" s="7"/>
      <c r="W556" s="7"/>
      <c r="X556" s="7"/>
      <c r="Y556" s="7"/>
      <c r="Z556" s="7"/>
    </row>
    <row r="557" spans="1:26" ht="25.5">
      <c r="A557" s="491"/>
      <c r="B557" s="488"/>
      <c r="C557" s="488"/>
      <c r="D557" s="488"/>
      <c r="E557" s="488"/>
      <c r="F557" s="491"/>
      <c r="G557" s="491"/>
      <c r="H557" s="491"/>
      <c r="I557" s="49" t="s">
        <v>218</v>
      </c>
      <c r="J557" s="504"/>
      <c r="K557" s="170" t="s">
        <v>52</v>
      </c>
      <c r="L557" s="139"/>
      <c r="M557" s="139"/>
      <c r="N557" s="139"/>
      <c r="O557" s="139"/>
      <c r="P557" s="139">
        <v>19772.41</v>
      </c>
      <c r="Q557" s="139"/>
      <c r="R557" s="139">
        <f t="shared" si="161"/>
        <v>19772.41</v>
      </c>
      <c r="S557" s="165"/>
    </row>
    <row r="558" spans="1:26" s="6" customFormat="1" ht="25.5">
      <c r="A558" s="491"/>
      <c r="B558" s="488"/>
      <c r="C558" s="488"/>
      <c r="D558" s="488"/>
      <c r="E558" s="488"/>
      <c r="F558" s="491"/>
      <c r="G558" s="491"/>
      <c r="H558" s="491"/>
      <c r="I558" s="47" t="s">
        <v>477</v>
      </c>
      <c r="J558" s="504"/>
      <c r="K558" s="169" t="s">
        <v>478</v>
      </c>
      <c r="L558" s="142"/>
      <c r="M558" s="142"/>
      <c r="N558" s="142"/>
      <c r="O558" s="142"/>
      <c r="P558" s="142">
        <f>P559</f>
        <v>6000</v>
      </c>
      <c r="Q558" s="142"/>
      <c r="R558" s="142">
        <f t="shared" si="161"/>
        <v>6000</v>
      </c>
      <c r="S558" s="162"/>
      <c r="T558" s="7"/>
      <c r="U558" s="7"/>
      <c r="V558" s="7"/>
      <c r="W558" s="7"/>
      <c r="X558" s="7"/>
      <c r="Y558" s="7"/>
      <c r="Z558" s="7"/>
    </row>
    <row r="559" spans="1:26" ht="25.5">
      <c r="A559" s="491"/>
      <c r="B559" s="489"/>
      <c r="C559" s="489"/>
      <c r="D559" s="488"/>
      <c r="E559" s="488"/>
      <c r="F559" s="491"/>
      <c r="G559" s="491"/>
      <c r="H559" s="491"/>
      <c r="I559" s="49" t="s">
        <v>218</v>
      </c>
      <c r="J559" s="504"/>
      <c r="K559" s="170" t="s">
        <v>52</v>
      </c>
      <c r="L559" s="139"/>
      <c r="M559" s="139"/>
      <c r="N559" s="139"/>
      <c r="O559" s="139"/>
      <c r="P559" s="139">
        <v>6000</v>
      </c>
      <c r="Q559" s="139"/>
      <c r="R559" s="139">
        <f t="shared" si="161"/>
        <v>6000</v>
      </c>
      <c r="S559" s="165"/>
    </row>
    <row r="560" spans="1:26" ht="38.25">
      <c r="A560" s="321">
        <v>2</v>
      </c>
      <c r="B560" s="171" t="s">
        <v>756</v>
      </c>
      <c r="C560" s="171" t="s">
        <v>609</v>
      </c>
      <c r="D560" s="489"/>
      <c r="E560" s="489"/>
      <c r="F560" s="492"/>
      <c r="G560" s="492"/>
      <c r="H560" s="492"/>
      <c r="I560" s="49"/>
      <c r="J560" s="323"/>
      <c r="K560" s="170"/>
      <c r="L560" s="139"/>
      <c r="M560" s="139"/>
      <c r="N560" s="139"/>
      <c r="O560" s="139"/>
      <c r="P560" s="139"/>
      <c r="Q560" s="139"/>
      <c r="R560" s="139"/>
      <c r="S560" s="172"/>
    </row>
    <row r="561" spans="1:20" ht="76.5">
      <c r="A561" s="20">
        <v>3</v>
      </c>
      <c r="B561" s="21"/>
      <c r="C561" s="52" t="s">
        <v>14</v>
      </c>
      <c r="D561" s="52" t="s">
        <v>15</v>
      </c>
      <c r="E561" s="21" t="s">
        <v>850</v>
      </c>
      <c r="F561" s="62" t="s">
        <v>403</v>
      </c>
      <c r="G561" s="62" t="s">
        <v>610</v>
      </c>
      <c r="H561" s="62" t="s">
        <v>853</v>
      </c>
      <c r="I561" s="12"/>
      <c r="J561" s="11"/>
      <c r="K561" s="13"/>
      <c r="L561" s="23">
        <f>L562+L569+L586+L604+L621+L640+L660+L681+L699+L717+L743+L763+L784+L801+L822+L849+L867+L885+L888+L897+L906+L913+L935+L942+L947+L962+K973+K1001+L1020+L1065</f>
        <v>0</v>
      </c>
      <c r="M561" s="23">
        <f>M562+M569+M586+M604+M621+M640+M660+M681+M699+M717+M743+M763+M784+M801+M822+M849+M867+M885+M888+M897+M906+M913+M935+M942+M947+M962+L973+L1001+M1020+M1065</f>
        <v>0</v>
      </c>
      <c r="N561" s="23">
        <f>N562+N569+N586+N604+N621+N640+N660+N681+N699+N717+N743+N763+N784+N801+N822+N849+N867+N885+N888+N895+N897+N906+N913+N935+N942+N947+N962+N973+N1001+N1020+N1065</f>
        <v>3879.9509899999998</v>
      </c>
      <c r="O561" s="23">
        <f t="shared" ref="O561:Q561" si="165">O562+O569+O586+O604+O621+O640+O660+O681+O699+O717+O743+O763+O784+O801+O822+O849+O867+O885+O888+O895+O897+O906+O913+O935+O942+O947+O962+O973+O1001+O1020+O1065</f>
        <v>9099.4809999999998</v>
      </c>
      <c r="P561" s="23">
        <f t="shared" si="165"/>
        <v>12233.637900000003</v>
      </c>
      <c r="Q561" s="23">
        <f t="shared" si="165"/>
        <v>4408.021999999999</v>
      </c>
      <c r="R561" s="23">
        <f>M561+N561+O561+P561+Q561</f>
        <v>29621.091890000003</v>
      </c>
      <c r="S561" s="14"/>
      <c r="T561" s="476"/>
    </row>
    <row r="562" spans="1:20" ht="25.5" customHeight="1">
      <c r="A562" s="490">
        <v>1</v>
      </c>
      <c r="B562" s="487" t="s">
        <v>306</v>
      </c>
      <c r="C562" s="511" t="s">
        <v>14</v>
      </c>
      <c r="D562" s="511" t="s">
        <v>15</v>
      </c>
      <c r="E562" s="487" t="s">
        <v>850</v>
      </c>
      <c r="F562" s="557" t="s">
        <v>403</v>
      </c>
      <c r="G562" s="557" t="s">
        <v>303</v>
      </c>
      <c r="H562" s="557" t="s">
        <v>610</v>
      </c>
      <c r="I562" s="47" t="s">
        <v>13</v>
      </c>
      <c r="J562" s="490">
        <v>112</v>
      </c>
      <c r="K562" s="478"/>
      <c r="L562" s="45"/>
      <c r="M562" s="45"/>
      <c r="N562" s="45">
        <f>+N563+N567</f>
        <v>22.8384</v>
      </c>
      <c r="O562" s="45">
        <f t="shared" ref="O562" si="166">+O563+O567</f>
        <v>48.787800000000004</v>
      </c>
      <c r="P562" s="45">
        <f>+P563+P567</f>
        <v>53.420999999999999</v>
      </c>
      <c r="Q562" s="45">
        <f>+Q563+Q567</f>
        <v>32.133000000000003</v>
      </c>
      <c r="R562" s="45">
        <f>P562+O562+N562+Q562</f>
        <v>157.18020000000001</v>
      </c>
      <c r="S562" s="173"/>
      <c r="T562" s="555"/>
    </row>
    <row r="563" spans="1:20" ht="38.25">
      <c r="A563" s="491"/>
      <c r="B563" s="488"/>
      <c r="C563" s="512"/>
      <c r="D563" s="512"/>
      <c r="E563" s="488"/>
      <c r="F563" s="558"/>
      <c r="G563" s="558"/>
      <c r="H563" s="558"/>
      <c r="I563" s="174" t="s">
        <v>25</v>
      </c>
      <c r="J563" s="491"/>
      <c r="K563" s="175" t="s">
        <v>10</v>
      </c>
      <c r="L563" s="73"/>
      <c r="M563" s="73"/>
      <c r="N563" s="82">
        <f>N564+N565+N566</f>
        <v>22.8384</v>
      </c>
      <c r="O563" s="82">
        <f>O564+O565+O566</f>
        <v>47.276000000000003</v>
      </c>
      <c r="P563" s="82">
        <f>P564+P565+P566</f>
        <v>52.820999999999998</v>
      </c>
      <c r="Q563" s="82">
        <f>Q564+Q565+Q566</f>
        <v>32.133000000000003</v>
      </c>
      <c r="R563" s="45">
        <f t="shared" ref="R563:R622" si="167">P563+O563+N563+Q563</f>
        <v>155.06840000000003</v>
      </c>
      <c r="S563" s="173"/>
      <c r="T563" s="555"/>
    </row>
    <row r="564" spans="1:20" ht="25.5">
      <c r="A564" s="491"/>
      <c r="B564" s="488"/>
      <c r="C564" s="512"/>
      <c r="D564" s="512"/>
      <c r="E564" s="488"/>
      <c r="F564" s="558"/>
      <c r="G564" s="558"/>
      <c r="H564" s="558"/>
      <c r="I564" s="174" t="s">
        <v>164</v>
      </c>
      <c r="J564" s="491"/>
      <c r="K564" s="176" t="s">
        <v>11</v>
      </c>
      <c r="L564" s="44"/>
      <c r="M564" s="44"/>
      <c r="N564" s="44">
        <v>0</v>
      </c>
      <c r="O564" s="177">
        <v>0.42399999999999999</v>
      </c>
      <c r="P564" s="44">
        <v>0</v>
      </c>
      <c r="Q564" s="44">
        <v>0</v>
      </c>
      <c r="R564" s="45">
        <f t="shared" si="167"/>
        <v>0.42399999999999999</v>
      </c>
      <c r="S564" s="173"/>
      <c r="T564" s="555"/>
    </row>
    <row r="565" spans="1:20">
      <c r="A565" s="491"/>
      <c r="B565" s="488"/>
      <c r="C565" s="512"/>
      <c r="D565" s="512"/>
      <c r="E565" s="488"/>
      <c r="F565" s="558"/>
      <c r="G565" s="558"/>
      <c r="H565" s="558"/>
      <c r="I565" s="174" t="s">
        <v>16</v>
      </c>
      <c r="J565" s="491"/>
      <c r="K565" s="176" t="s">
        <v>12</v>
      </c>
      <c r="L565" s="44"/>
      <c r="M565" s="44"/>
      <c r="N565" s="44">
        <v>22.8384</v>
      </c>
      <c r="O565" s="177">
        <v>46.246000000000002</v>
      </c>
      <c r="P565" s="177">
        <v>52.820999999999998</v>
      </c>
      <c r="Q565" s="177">
        <v>32.133000000000003</v>
      </c>
      <c r="R565" s="45">
        <f t="shared" si="167"/>
        <v>154.03840000000002</v>
      </c>
      <c r="S565" s="173"/>
      <c r="T565" s="555"/>
    </row>
    <row r="566" spans="1:20">
      <c r="A566" s="491"/>
      <c r="B566" s="488"/>
      <c r="C566" s="512"/>
      <c r="D566" s="512"/>
      <c r="E566" s="488"/>
      <c r="F566" s="558"/>
      <c r="G566" s="558"/>
      <c r="H566" s="558"/>
      <c r="I566" s="174" t="s">
        <v>267</v>
      </c>
      <c r="J566" s="491"/>
      <c r="K566" s="176" t="s">
        <v>17</v>
      </c>
      <c r="L566" s="44"/>
      <c r="M566" s="44"/>
      <c r="N566" s="44">
        <v>0</v>
      </c>
      <c r="O566" s="177">
        <v>0.60599999999999998</v>
      </c>
      <c r="P566" s="44">
        <v>0</v>
      </c>
      <c r="Q566" s="44">
        <v>0</v>
      </c>
      <c r="R566" s="45">
        <f t="shared" si="167"/>
        <v>0.60599999999999998</v>
      </c>
      <c r="S566" s="173"/>
      <c r="T566" s="555"/>
    </row>
    <row r="567" spans="1:20" ht="25.5">
      <c r="A567" s="491"/>
      <c r="B567" s="488"/>
      <c r="C567" s="512"/>
      <c r="D567" s="512"/>
      <c r="E567" s="488"/>
      <c r="F567" s="558"/>
      <c r="G567" s="558"/>
      <c r="H567" s="558"/>
      <c r="I567" s="174" t="s">
        <v>241</v>
      </c>
      <c r="J567" s="491"/>
      <c r="K567" s="175" t="s">
        <v>31</v>
      </c>
      <c r="L567" s="177"/>
      <c r="M567" s="177"/>
      <c r="N567" s="101">
        <f>SUM(N568)</f>
        <v>0</v>
      </c>
      <c r="O567" s="101">
        <f>SUM(O568)</f>
        <v>1.5118</v>
      </c>
      <c r="P567" s="101">
        <f>SUM(P568)</f>
        <v>0.6</v>
      </c>
      <c r="Q567" s="101">
        <f>SUM(Q568)</f>
        <v>0</v>
      </c>
      <c r="R567" s="45">
        <f t="shared" si="167"/>
        <v>2.1118000000000001</v>
      </c>
      <c r="S567" s="173"/>
      <c r="T567" s="555"/>
    </row>
    <row r="568" spans="1:20" ht="25.5">
      <c r="A568" s="492"/>
      <c r="B568" s="489"/>
      <c r="C568" s="512"/>
      <c r="D568" s="512"/>
      <c r="E568" s="488"/>
      <c r="F568" s="558"/>
      <c r="G568" s="558"/>
      <c r="H568" s="558"/>
      <c r="I568" s="174" t="s">
        <v>164</v>
      </c>
      <c r="J568" s="492"/>
      <c r="K568" s="176" t="s">
        <v>11</v>
      </c>
      <c r="L568" s="44"/>
      <c r="M568" s="44"/>
      <c r="N568" s="44">
        <v>0</v>
      </c>
      <c r="O568" s="177">
        <v>1.5118</v>
      </c>
      <c r="P568" s="177">
        <v>0.6</v>
      </c>
      <c r="Q568" s="177">
        <v>0</v>
      </c>
      <c r="R568" s="45">
        <f t="shared" si="167"/>
        <v>2.1118000000000001</v>
      </c>
      <c r="S568" s="173"/>
      <c r="T568" s="555"/>
    </row>
    <row r="569" spans="1:20" ht="12.75" customHeight="1">
      <c r="A569" s="490">
        <v>2</v>
      </c>
      <c r="B569" s="487" t="s">
        <v>307</v>
      </c>
      <c r="C569" s="512"/>
      <c r="D569" s="512"/>
      <c r="E569" s="488"/>
      <c r="F569" s="558"/>
      <c r="G569" s="558"/>
      <c r="H569" s="558"/>
      <c r="I569" s="47" t="s">
        <v>13</v>
      </c>
      <c r="J569" s="490">
        <v>122</v>
      </c>
      <c r="K569" s="478"/>
      <c r="L569" s="45"/>
      <c r="M569" s="45"/>
      <c r="N569" s="45">
        <f t="shared" ref="N569:O569" si="168">+N570+N574+N576+N580+N582+N584+N585</f>
        <v>193.83299999999997</v>
      </c>
      <c r="O569" s="45">
        <f t="shared" si="168"/>
        <v>265.12170000000003</v>
      </c>
      <c r="P569" s="45">
        <f>+P570+P574+P576+P580+P582+P584+P585</f>
        <v>361.63099999999997</v>
      </c>
      <c r="Q569" s="45">
        <f t="shared" ref="Q569" si="169">+Q570+Q574+Q576+Q580+Q582+Q584+Q585</f>
        <v>228.56099999999998</v>
      </c>
      <c r="R569" s="45">
        <f>P569+O569+N569+Q569</f>
        <v>1049.1467</v>
      </c>
      <c r="S569" s="173"/>
      <c r="T569" s="476"/>
    </row>
    <row r="570" spans="1:20" ht="38.25">
      <c r="A570" s="491"/>
      <c r="B570" s="488"/>
      <c r="C570" s="512"/>
      <c r="D570" s="512"/>
      <c r="E570" s="488"/>
      <c r="F570" s="558"/>
      <c r="G570" s="558"/>
      <c r="H570" s="558"/>
      <c r="I570" s="174" t="s">
        <v>32</v>
      </c>
      <c r="J570" s="491"/>
      <c r="K570" s="175" t="s">
        <v>10</v>
      </c>
      <c r="L570" s="73"/>
      <c r="M570" s="73"/>
      <c r="N570" s="73">
        <f>SUM(N571:N573)</f>
        <v>99.683499999999995</v>
      </c>
      <c r="O570" s="73">
        <f>SUM(O571:O573)</f>
        <v>200.15900000000002</v>
      </c>
      <c r="P570" s="73">
        <f>SUM(P571:P573)</f>
        <v>248.47300000000001</v>
      </c>
      <c r="Q570" s="73">
        <f>SUM(Q571:Q573)</f>
        <v>130.648</v>
      </c>
      <c r="R570" s="45">
        <f>P570+O570+N570+Q570</f>
        <v>678.96350000000007</v>
      </c>
      <c r="S570" s="173"/>
      <c r="T570" s="555"/>
    </row>
    <row r="571" spans="1:20" ht="25.5">
      <c r="A571" s="491"/>
      <c r="B571" s="488"/>
      <c r="C571" s="512"/>
      <c r="D571" s="512"/>
      <c r="E571" s="488"/>
      <c r="F571" s="558"/>
      <c r="G571" s="558"/>
      <c r="H571" s="558"/>
      <c r="I571" s="174" t="s">
        <v>164</v>
      </c>
      <c r="J571" s="491"/>
      <c r="K571" s="176" t="s">
        <v>11</v>
      </c>
      <c r="L571" s="44"/>
      <c r="M571" s="44"/>
      <c r="N571" s="44">
        <v>0</v>
      </c>
      <c r="O571" s="177">
        <v>2.5030000000000001</v>
      </c>
      <c r="P571" s="44">
        <v>0</v>
      </c>
      <c r="Q571" s="44">
        <v>0</v>
      </c>
      <c r="R571" s="45">
        <f t="shared" si="167"/>
        <v>2.5030000000000001</v>
      </c>
      <c r="S571" s="173"/>
      <c r="T571" s="555"/>
    </row>
    <row r="572" spans="1:20">
      <c r="A572" s="491"/>
      <c r="B572" s="488"/>
      <c r="C572" s="512"/>
      <c r="D572" s="512"/>
      <c r="E572" s="488"/>
      <c r="F572" s="558"/>
      <c r="G572" s="558"/>
      <c r="H572" s="558"/>
      <c r="I572" s="174" t="s">
        <v>16</v>
      </c>
      <c r="J572" s="491"/>
      <c r="K572" s="176" t="s">
        <v>12</v>
      </c>
      <c r="L572" s="44"/>
      <c r="M572" s="44"/>
      <c r="N572" s="44">
        <v>99.683499999999995</v>
      </c>
      <c r="O572" s="177">
        <v>193.023</v>
      </c>
      <c r="P572" s="177">
        <v>248.47300000000001</v>
      </c>
      <c r="Q572" s="177">
        <v>130.648</v>
      </c>
      <c r="R572" s="45">
        <f t="shared" si="167"/>
        <v>671.82749999999999</v>
      </c>
      <c r="S572" s="173"/>
      <c r="T572" s="555"/>
    </row>
    <row r="573" spans="1:20" ht="38.25">
      <c r="A573" s="491"/>
      <c r="B573" s="488"/>
      <c r="C573" s="512"/>
      <c r="D573" s="512"/>
      <c r="E573" s="488"/>
      <c r="F573" s="558"/>
      <c r="G573" s="558"/>
      <c r="H573" s="558"/>
      <c r="I573" s="174" t="s">
        <v>18</v>
      </c>
      <c r="J573" s="491"/>
      <c r="K573" s="176" t="s">
        <v>17</v>
      </c>
      <c r="L573" s="44"/>
      <c r="M573" s="44"/>
      <c r="N573" s="44">
        <v>0</v>
      </c>
      <c r="O573" s="177">
        <v>4.633</v>
      </c>
      <c r="P573" s="44">
        <v>0</v>
      </c>
      <c r="Q573" s="44">
        <v>0</v>
      </c>
      <c r="R573" s="45">
        <f t="shared" si="167"/>
        <v>4.633</v>
      </c>
      <c r="S573" s="173"/>
      <c r="T573" s="555"/>
    </row>
    <row r="574" spans="1:20" ht="25.5">
      <c r="A574" s="491"/>
      <c r="B574" s="488"/>
      <c r="C574" s="512"/>
      <c r="D574" s="512"/>
      <c r="E574" s="488"/>
      <c r="F574" s="558"/>
      <c r="G574" s="558"/>
      <c r="H574" s="558"/>
      <c r="I574" s="174" t="s">
        <v>29</v>
      </c>
      <c r="J574" s="491"/>
      <c r="K574" s="175" t="s">
        <v>30</v>
      </c>
      <c r="L574" s="177"/>
      <c r="M574" s="177"/>
      <c r="N574" s="101">
        <f>N575</f>
        <v>0.18</v>
      </c>
      <c r="O574" s="101">
        <f>O575</f>
        <v>2.7330000000000001</v>
      </c>
      <c r="P574" s="82">
        <f>P575</f>
        <v>19.573</v>
      </c>
      <c r="Q574" s="82">
        <f>Q575</f>
        <v>16.718</v>
      </c>
      <c r="R574" s="45">
        <f t="shared" si="167"/>
        <v>39.204000000000001</v>
      </c>
      <c r="S574" s="173"/>
      <c r="T574" s="555"/>
    </row>
    <row r="575" spans="1:20">
      <c r="A575" s="491"/>
      <c r="B575" s="488"/>
      <c r="C575" s="512"/>
      <c r="D575" s="512"/>
      <c r="E575" s="488"/>
      <c r="F575" s="558"/>
      <c r="G575" s="558"/>
      <c r="H575" s="558"/>
      <c r="I575" s="174" t="s">
        <v>16</v>
      </c>
      <c r="J575" s="491"/>
      <c r="K575" s="176" t="s">
        <v>12</v>
      </c>
      <c r="L575" s="44"/>
      <c r="M575" s="44"/>
      <c r="N575" s="44">
        <v>0.18</v>
      </c>
      <c r="O575" s="177">
        <v>2.7330000000000001</v>
      </c>
      <c r="P575" s="177">
        <v>19.573</v>
      </c>
      <c r="Q575" s="177">
        <v>16.718</v>
      </c>
      <c r="R575" s="45">
        <f t="shared" si="167"/>
        <v>39.204000000000001</v>
      </c>
      <c r="S575" s="173"/>
      <c r="T575" s="555"/>
    </row>
    <row r="576" spans="1:20" ht="25.5">
      <c r="A576" s="491"/>
      <c r="B576" s="488"/>
      <c r="C576" s="512"/>
      <c r="D576" s="512"/>
      <c r="E576" s="488"/>
      <c r="F576" s="558"/>
      <c r="G576" s="558"/>
      <c r="H576" s="558"/>
      <c r="I576" s="174" t="s">
        <v>34</v>
      </c>
      <c r="J576" s="491"/>
      <c r="K576" s="175" t="s">
        <v>31</v>
      </c>
      <c r="L576" s="177"/>
      <c r="M576" s="177"/>
      <c r="N576" s="101">
        <f>SUM(N577:N579)</f>
        <v>8.1035000000000004</v>
      </c>
      <c r="O576" s="101">
        <f>SUM(O577:O579)</f>
        <v>21.2988</v>
      </c>
      <c r="P576" s="82">
        <f>SUM(P577:P579)</f>
        <v>22.213000000000001</v>
      </c>
      <c r="Q576" s="82">
        <f>SUM(Q577:Q579)</f>
        <v>12.606999999999999</v>
      </c>
      <c r="R576" s="45">
        <f t="shared" si="167"/>
        <v>64.222300000000004</v>
      </c>
      <c r="S576" s="173"/>
      <c r="T576" s="555"/>
    </row>
    <row r="577" spans="1:26" ht="25.5">
      <c r="A577" s="491"/>
      <c r="B577" s="488"/>
      <c r="C577" s="512"/>
      <c r="D577" s="512"/>
      <c r="E577" s="488"/>
      <c r="F577" s="558"/>
      <c r="G577" s="558"/>
      <c r="H577" s="558"/>
      <c r="I577" s="174" t="s">
        <v>164</v>
      </c>
      <c r="J577" s="491"/>
      <c r="K577" s="176" t="s">
        <v>11</v>
      </c>
      <c r="L577" s="44"/>
      <c r="M577" s="44"/>
      <c r="N577" s="44">
        <v>0</v>
      </c>
      <c r="O577" s="177">
        <v>0.91100000000000003</v>
      </c>
      <c r="P577" s="44">
        <v>0</v>
      </c>
      <c r="Q577" s="44">
        <v>0</v>
      </c>
      <c r="R577" s="45">
        <f t="shared" si="167"/>
        <v>0.91100000000000003</v>
      </c>
      <c r="S577" s="173"/>
      <c r="T577" s="555"/>
    </row>
    <row r="578" spans="1:26">
      <c r="A578" s="491"/>
      <c r="B578" s="488"/>
      <c r="C578" s="512"/>
      <c r="D578" s="512"/>
      <c r="E578" s="488"/>
      <c r="F578" s="558"/>
      <c r="G578" s="558"/>
      <c r="H578" s="558"/>
      <c r="I578" s="174" t="s">
        <v>16</v>
      </c>
      <c r="J578" s="491"/>
      <c r="K578" s="176" t="s">
        <v>12</v>
      </c>
      <c r="L578" s="44"/>
      <c r="M578" s="44"/>
      <c r="N578" s="44">
        <v>8.1035000000000004</v>
      </c>
      <c r="O578" s="177">
        <v>18.631</v>
      </c>
      <c r="P578" s="177">
        <v>22.213000000000001</v>
      </c>
      <c r="Q578" s="177">
        <v>12.606999999999999</v>
      </c>
      <c r="R578" s="45">
        <f t="shared" si="167"/>
        <v>61.554500000000004</v>
      </c>
      <c r="S578" s="173"/>
      <c r="T578" s="555"/>
    </row>
    <row r="579" spans="1:26" ht="38.25">
      <c r="A579" s="491"/>
      <c r="B579" s="488"/>
      <c r="C579" s="512"/>
      <c r="D579" s="512"/>
      <c r="E579" s="488"/>
      <c r="F579" s="558"/>
      <c r="G579" s="558"/>
      <c r="H579" s="558"/>
      <c r="I579" s="174" t="s">
        <v>18</v>
      </c>
      <c r="J579" s="491"/>
      <c r="K579" s="176" t="s">
        <v>17</v>
      </c>
      <c r="L579" s="44"/>
      <c r="M579" s="44"/>
      <c r="N579" s="44">
        <v>0</v>
      </c>
      <c r="O579" s="177">
        <v>1.7567999999999999</v>
      </c>
      <c r="P579" s="44">
        <v>0</v>
      </c>
      <c r="Q579" s="44">
        <v>0</v>
      </c>
      <c r="R579" s="45">
        <f t="shared" si="167"/>
        <v>1.7567999999999999</v>
      </c>
      <c r="S579" s="173"/>
      <c r="T579" s="555"/>
    </row>
    <row r="580" spans="1:26" ht="38.25">
      <c r="A580" s="491"/>
      <c r="B580" s="488"/>
      <c r="C580" s="512"/>
      <c r="D580" s="512"/>
      <c r="E580" s="488"/>
      <c r="F580" s="558"/>
      <c r="G580" s="558"/>
      <c r="H580" s="558"/>
      <c r="I580" s="174" t="s">
        <v>36</v>
      </c>
      <c r="J580" s="491"/>
      <c r="K580" s="175" t="s">
        <v>43</v>
      </c>
      <c r="L580" s="177"/>
      <c r="M580" s="177"/>
      <c r="N580" s="101">
        <f>N581</f>
        <v>72.125</v>
      </c>
      <c r="O580" s="101">
        <f>O581</f>
        <v>27.199000000000002</v>
      </c>
      <c r="P580" s="101">
        <f t="shared" ref="P580:Q580" si="170">P581</f>
        <v>27.298999999999999</v>
      </c>
      <c r="Q580" s="101">
        <f t="shared" si="170"/>
        <v>68.587999999999994</v>
      </c>
      <c r="R580" s="45">
        <f t="shared" si="167"/>
        <v>195.21100000000001</v>
      </c>
      <c r="S580" s="173"/>
      <c r="T580" s="476"/>
    </row>
    <row r="581" spans="1:26">
      <c r="A581" s="491"/>
      <c r="B581" s="488"/>
      <c r="C581" s="512"/>
      <c r="D581" s="512"/>
      <c r="E581" s="488"/>
      <c r="F581" s="558"/>
      <c r="G581" s="558"/>
      <c r="H581" s="558"/>
      <c r="I581" s="174" t="s">
        <v>16</v>
      </c>
      <c r="J581" s="491"/>
      <c r="K581" s="176" t="s">
        <v>12</v>
      </c>
      <c r="L581" s="44"/>
      <c r="M581" s="44"/>
      <c r="N581" s="44">
        <v>72.125</v>
      </c>
      <c r="O581" s="177">
        <v>27.199000000000002</v>
      </c>
      <c r="P581" s="177">
        <v>27.298999999999999</v>
      </c>
      <c r="Q581" s="177">
        <v>68.587999999999994</v>
      </c>
      <c r="R581" s="45">
        <f t="shared" si="167"/>
        <v>195.21100000000001</v>
      </c>
      <c r="S581" s="173"/>
      <c r="T581" s="476"/>
    </row>
    <row r="582" spans="1:26" ht="76.5">
      <c r="A582" s="491"/>
      <c r="B582" s="488"/>
      <c r="C582" s="512"/>
      <c r="D582" s="512"/>
      <c r="E582" s="488"/>
      <c r="F582" s="558"/>
      <c r="G582" s="558"/>
      <c r="H582" s="558"/>
      <c r="I582" s="174" t="s">
        <v>37</v>
      </c>
      <c r="J582" s="491"/>
      <c r="K582" s="175" t="s">
        <v>44</v>
      </c>
      <c r="L582" s="177"/>
      <c r="M582" s="177"/>
      <c r="N582" s="101">
        <f>N583</f>
        <v>13.741</v>
      </c>
      <c r="O582" s="101">
        <f t="shared" ref="O582:Q582" si="171">O583</f>
        <v>13.7319</v>
      </c>
      <c r="P582" s="101">
        <f t="shared" si="171"/>
        <v>11.83</v>
      </c>
      <c r="Q582" s="101">
        <f t="shared" si="171"/>
        <v>0</v>
      </c>
      <c r="R582" s="45">
        <f t="shared" si="167"/>
        <v>39.302900000000001</v>
      </c>
      <c r="S582" s="173"/>
      <c r="T582" s="476"/>
    </row>
    <row r="583" spans="1:26">
      <c r="A583" s="491"/>
      <c r="B583" s="488"/>
      <c r="C583" s="512"/>
      <c r="D583" s="512"/>
      <c r="E583" s="488"/>
      <c r="F583" s="558"/>
      <c r="G583" s="558"/>
      <c r="H583" s="558"/>
      <c r="I583" s="174" t="s">
        <v>16</v>
      </c>
      <c r="J583" s="491"/>
      <c r="K583" s="176" t="s">
        <v>12</v>
      </c>
      <c r="L583" s="44"/>
      <c r="M583" s="44"/>
      <c r="N583" s="44">
        <v>13.741</v>
      </c>
      <c r="O583" s="177">
        <v>13.7319</v>
      </c>
      <c r="P583" s="177">
        <v>11.83</v>
      </c>
      <c r="Q583" s="177"/>
      <c r="R583" s="45">
        <f t="shared" si="167"/>
        <v>39.302900000000001</v>
      </c>
      <c r="S583" s="173"/>
      <c r="T583" s="476"/>
    </row>
    <row r="584" spans="1:26" ht="38.25">
      <c r="A584" s="491"/>
      <c r="B584" s="488"/>
      <c r="C584" s="512"/>
      <c r="D584" s="512"/>
      <c r="E584" s="488"/>
      <c r="F584" s="558"/>
      <c r="G584" s="558"/>
      <c r="H584" s="558"/>
      <c r="I584" s="174" t="s">
        <v>821</v>
      </c>
      <c r="J584" s="492"/>
      <c r="K584" s="175" t="s">
        <v>47</v>
      </c>
      <c r="L584" s="82"/>
      <c r="M584" s="82"/>
      <c r="N584" s="82">
        <v>0</v>
      </c>
      <c r="O584" s="82">
        <v>0</v>
      </c>
      <c r="P584" s="82">
        <v>28.039000000000001</v>
      </c>
      <c r="Q584" s="82">
        <v>0</v>
      </c>
      <c r="R584" s="45">
        <f t="shared" si="167"/>
        <v>28.039000000000001</v>
      </c>
      <c r="S584" s="173"/>
      <c r="T584" s="476"/>
    </row>
    <row r="585" spans="1:26" ht="63.75">
      <c r="A585" s="492"/>
      <c r="B585" s="489"/>
      <c r="C585" s="512"/>
      <c r="D585" s="512"/>
      <c r="E585" s="488"/>
      <c r="F585" s="558"/>
      <c r="G585" s="558"/>
      <c r="H585" s="558"/>
      <c r="I585" s="174" t="s">
        <v>172</v>
      </c>
      <c r="J585" s="475"/>
      <c r="K585" s="175" t="s">
        <v>144</v>
      </c>
      <c r="L585" s="82"/>
      <c r="M585" s="82"/>
      <c r="N585" s="82">
        <v>0</v>
      </c>
      <c r="O585" s="82">
        <v>0</v>
      </c>
      <c r="P585" s="82">
        <v>4.2039999999999997</v>
      </c>
      <c r="Q585" s="82">
        <v>0</v>
      </c>
      <c r="R585" s="45">
        <f t="shared" si="167"/>
        <v>4.2039999999999997</v>
      </c>
      <c r="S585" s="173"/>
      <c r="T585" s="476"/>
    </row>
    <row r="586" spans="1:26">
      <c r="A586" s="490">
        <v>3</v>
      </c>
      <c r="B586" s="487" t="s">
        <v>269</v>
      </c>
      <c r="C586" s="512"/>
      <c r="D586" s="512"/>
      <c r="E586" s="488"/>
      <c r="F586" s="558"/>
      <c r="G586" s="558"/>
      <c r="H586" s="558"/>
      <c r="I586" s="47" t="s">
        <v>13</v>
      </c>
      <c r="J586" s="490">
        <v>124</v>
      </c>
      <c r="K586" s="478"/>
      <c r="L586" s="45"/>
      <c r="M586" s="45"/>
      <c r="N586" s="45">
        <f>+N587+N592+N595+N597+N600+N602</f>
        <v>53.896999999999998</v>
      </c>
      <c r="O586" s="45">
        <f t="shared" ref="O586:Q586" si="172">+O587+O592+O595+O597+O600+O602</f>
        <v>72.313999999999993</v>
      </c>
      <c r="P586" s="45">
        <f t="shared" si="172"/>
        <v>77.108999999999995</v>
      </c>
      <c r="Q586" s="45">
        <f t="shared" si="172"/>
        <v>37.371000000000002</v>
      </c>
      <c r="R586" s="45">
        <f t="shared" si="167"/>
        <v>240.691</v>
      </c>
      <c r="S586" s="173"/>
      <c r="T586" s="476"/>
    </row>
    <row r="587" spans="1:26" s="6" customFormat="1" ht="51">
      <c r="A587" s="491"/>
      <c r="B587" s="488"/>
      <c r="C587" s="512"/>
      <c r="D587" s="512"/>
      <c r="E587" s="488"/>
      <c r="F587" s="558"/>
      <c r="G587" s="558"/>
      <c r="H587" s="558"/>
      <c r="I587" s="178" t="s">
        <v>176</v>
      </c>
      <c r="J587" s="491"/>
      <c r="K587" s="175" t="s">
        <v>10</v>
      </c>
      <c r="L587" s="101"/>
      <c r="M587" s="101"/>
      <c r="N587" s="101">
        <f t="shared" ref="N587" si="173">N588+N589+N590+N591</f>
        <v>21.602</v>
      </c>
      <c r="O587" s="101">
        <f>O588+O589+O590+O591</f>
        <v>49.28</v>
      </c>
      <c r="P587" s="101">
        <f>P588+P589+P590+P591</f>
        <v>51.143000000000001</v>
      </c>
      <c r="Q587" s="101">
        <f>Q588+Q589+Q590+Q591</f>
        <v>28.39</v>
      </c>
      <c r="R587" s="45">
        <f t="shared" si="167"/>
        <v>150.41500000000002</v>
      </c>
      <c r="S587" s="179"/>
      <c r="T587" s="556"/>
      <c r="U587" s="7"/>
      <c r="V587" s="7"/>
      <c r="W587" s="7"/>
      <c r="X587" s="7"/>
      <c r="Y587" s="7"/>
      <c r="Z587" s="7"/>
    </row>
    <row r="588" spans="1:26" ht="25.5">
      <c r="A588" s="491"/>
      <c r="B588" s="488"/>
      <c r="C588" s="512"/>
      <c r="D588" s="512"/>
      <c r="E588" s="488"/>
      <c r="F588" s="558"/>
      <c r="G588" s="558"/>
      <c r="H588" s="558"/>
      <c r="I588" s="174" t="s">
        <v>164</v>
      </c>
      <c r="J588" s="491"/>
      <c r="K588" s="176" t="s">
        <v>11</v>
      </c>
      <c r="L588" s="44"/>
      <c r="M588" s="44"/>
      <c r="N588" s="44">
        <v>0</v>
      </c>
      <c r="O588" s="177">
        <v>0.86</v>
      </c>
      <c r="P588" s="44">
        <v>0</v>
      </c>
      <c r="Q588" s="44">
        <v>0</v>
      </c>
      <c r="R588" s="45">
        <f t="shared" si="167"/>
        <v>0.86</v>
      </c>
      <c r="S588" s="173"/>
      <c r="T588" s="556"/>
    </row>
    <row r="589" spans="1:26">
      <c r="A589" s="491"/>
      <c r="B589" s="488"/>
      <c r="C589" s="512"/>
      <c r="D589" s="512"/>
      <c r="E589" s="488"/>
      <c r="F589" s="558"/>
      <c r="G589" s="558"/>
      <c r="H589" s="558"/>
      <c r="I589" s="174" t="s">
        <v>16</v>
      </c>
      <c r="J589" s="491"/>
      <c r="K589" s="176" t="s">
        <v>12</v>
      </c>
      <c r="L589" s="44"/>
      <c r="M589" s="44"/>
      <c r="N589" s="44">
        <v>6.4349999999999996</v>
      </c>
      <c r="O589" s="177">
        <v>28.465</v>
      </c>
      <c r="P589" s="177">
        <v>51.143000000000001</v>
      </c>
      <c r="Q589" s="177">
        <v>28.39</v>
      </c>
      <c r="R589" s="45">
        <f t="shared" si="167"/>
        <v>114.43300000000001</v>
      </c>
      <c r="S589" s="173"/>
      <c r="T589" s="556"/>
    </row>
    <row r="590" spans="1:26" ht="25.5">
      <c r="A590" s="491"/>
      <c r="B590" s="488"/>
      <c r="C590" s="512"/>
      <c r="D590" s="512"/>
      <c r="E590" s="488"/>
      <c r="F590" s="558"/>
      <c r="G590" s="558"/>
      <c r="H590" s="558"/>
      <c r="I590" s="174" t="s">
        <v>262</v>
      </c>
      <c r="J590" s="491"/>
      <c r="K590" s="176" t="s">
        <v>188</v>
      </c>
      <c r="L590" s="44"/>
      <c r="M590" s="44"/>
      <c r="N590" s="44">
        <v>15.167</v>
      </c>
      <c r="O590" s="177">
        <v>19.033000000000001</v>
      </c>
      <c r="P590" s="44">
        <v>0</v>
      </c>
      <c r="Q590" s="44">
        <v>0</v>
      </c>
      <c r="R590" s="45">
        <f t="shared" si="167"/>
        <v>34.200000000000003</v>
      </c>
      <c r="S590" s="173"/>
      <c r="T590" s="556"/>
    </row>
    <row r="591" spans="1:26" ht="38.25">
      <c r="A591" s="491"/>
      <c r="B591" s="488"/>
      <c r="C591" s="512"/>
      <c r="D591" s="512"/>
      <c r="E591" s="488"/>
      <c r="F591" s="558"/>
      <c r="G591" s="558"/>
      <c r="H591" s="558"/>
      <c r="I591" s="174" t="s">
        <v>18</v>
      </c>
      <c r="J591" s="491"/>
      <c r="K591" s="176" t="s">
        <v>17</v>
      </c>
      <c r="L591" s="44"/>
      <c r="M591" s="44"/>
      <c r="N591" s="44">
        <v>0</v>
      </c>
      <c r="O591" s="177">
        <v>0.92200000000000004</v>
      </c>
      <c r="P591" s="44">
        <v>0</v>
      </c>
      <c r="Q591" s="44">
        <v>0</v>
      </c>
      <c r="R591" s="45">
        <f t="shared" si="167"/>
        <v>0.92200000000000004</v>
      </c>
      <c r="S591" s="173"/>
      <c r="T591" s="556"/>
    </row>
    <row r="592" spans="1:26" s="6" customFormat="1" ht="25.5">
      <c r="A592" s="491"/>
      <c r="B592" s="488"/>
      <c r="C592" s="512"/>
      <c r="D592" s="512"/>
      <c r="E592" s="488"/>
      <c r="F592" s="558"/>
      <c r="G592" s="558"/>
      <c r="H592" s="558"/>
      <c r="I592" s="178" t="s">
        <v>177</v>
      </c>
      <c r="J592" s="491"/>
      <c r="K592" s="175" t="s">
        <v>51</v>
      </c>
      <c r="L592" s="45"/>
      <c r="M592" s="45"/>
      <c r="N592" s="45">
        <f>N594+N593</f>
        <v>0.622</v>
      </c>
      <c r="O592" s="45">
        <f t="shared" ref="O592:Q592" si="174">O594+O593</f>
        <v>2.5</v>
      </c>
      <c r="P592" s="45">
        <f t="shared" si="174"/>
        <v>2.5</v>
      </c>
      <c r="Q592" s="45">
        <f t="shared" si="174"/>
        <v>3.403</v>
      </c>
      <c r="R592" s="45">
        <f t="shared" si="167"/>
        <v>9.0250000000000004</v>
      </c>
      <c r="S592" s="179"/>
      <c r="T592" s="556"/>
      <c r="U592" s="7"/>
      <c r="V592" s="7"/>
      <c r="W592" s="7"/>
      <c r="X592" s="7"/>
      <c r="Y592" s="7"/>
      <c r="Z592" s="7"/>
    </row>
    <row r="593" spans="1:26" s="6" customFormat="1">
      <c r="A593" s="491"/>
      <c r="B593" s="488"/>
      <c r="C593" s="512"/>
      <c r="D593" s="512"/>
      <c r="E593" s="488"/>
      <c r="F593" s="558"/>
      <c r="G593" s="558"/>
      <c r="H593" s="558"/>
      <c r="I593" s="174" t="s">
        <v>16</v>
      </c>
      <c r="J593" s="491"/>
      <c r="K593" s="176" t="s">
        <v>12</v>
      </c>
      <c r="L593" s="45"/>
      <c r="M593" s="45"/>
      <c r="N593" s="44">
        <v>0</v>
      </c>
      <c r="O593" s="44">
        <v>0</v>
      </c>
      <c r="P593" s="44">
        <v>0</v>
      </c>
      <c r="Q593" s="44">
        <v>0.40300000000000002</v>
      </c>
      <c r="R593" s="45">
        <f t="shared" si="167"/>
        <v>0.40300000000000002</v>
      </c>
      <c r="S593" s="179"/>
      <c r="T593" s="477"/>
      <c r="U593" s="7"/>
      <c r="V593" s="7"/>
      <c r="W593" s="7"/>
      <c r="X593" s="7"/>
      <c r="Y593" s="7"/>
      <c r="Z593" s="7"/>
    </row>
    <row r="594" spans="1:26" ht="25.5">
      <c r="A594" s="491"/>
      <c r="B594" s="488"/>
      <c r="C594" s="512"/>
      <c r="D594" s="512"/>
      <c r="E594" s="488"/>
      <c r="F594" s="558"/>
      <c r="G594" s="558"/>
      <c r="H594" s="558"/>
      <c r="I594" s="174" t="s">
        <v>262</v>
      </c>
      <c r="J594" s="491"/>
      <c r="K594" s="176" t="s">
        <v>188</v>
      </c>
      <c r="L594" s="44"/>
      <c r="M594" s="44"/>
      <c r="N594" s="44">
        <v>0.622</v>
      </c>
      <c r="O594" s="177">
        <v>2.5</v>
      </c>
      <c r="P594" s="177">
        <v>2.5</v>
      </c>
      <c r="Q594" s="177">
        <v>3</v>
      </c>
      <c r="R594" s="45">
        <f t="shared" si="167"/>
        <v>8.6219999999999999</v>
      </c>
      <c r="S594" s="173"/>
      <c r="T594" s="476"/>
    </row>
    <row r="595" spans="1:26" s="6" customFormat="1" ht="25.5">
      <c r="A595" s="491"/>
      <c r="B595" s="488"/>
      <c r="C595" s="512"/>
      <c r="D595" s="512"/>
      <c r="E595" s="488"/>
      <c r="F595" s="558"/>
      <c r="G595" s="558"/>
      <c r="H595" s="558"/>
      <c r="I595" s="178" t="s">
        <v>178</v>
      </c>
      <c r="J595" s="491"/>
      <c r="K595" s="175" t="s">
        <v>45</v>
      </c>
      <c r="L595" s="45"/>
      <c r="M595" s="45"/>
      <c r="N595" s="45">
        <f>N596</f>
        <v>1.3919999999999999</v>
      </c>
      <c r="O595" s="45">
        <f t="shared" ref="O595:Q595" si="175">O596</f>
        <v>1.736</v>
      </c>
      <c r="P595" s="45">
        <f t="shared" si="175"/>
        <v>2.4569999999999999</v>
      </c>
      <c r="Q595" s="45">
        <f t="shared" si="175"/>
        <v>1.34</v>
      </c>
      <c r="R595" s="45">
        <f t="shared" si="167"/>
        <v>6.9249999999999989</v>
      </c>
      <c r="S595" s="179"/>
      <c r="T595" s="477"/>
      <c r="U595" s="7"/>
      <c r="V595" s="7"/>
      <c r="W595" s="7"/>
      <c r="X595" s="7"/>
      <c r="Y595" s="7"/>
      <c r="Z595" s="7"/>
    </row>
    <row r="596" spans="1:26" ht="25.5">
      <c r="A596" s="491"/>
      <c r="B596" s="488"/>
      <c r="C596" s="512"/>
      <c r="D596" s="512"/>
      <c r="E596" s="488"/>
      <c r="F596" s="558"/>
      <c r="G596" s="558"/>
      <c r="H596" s="558"/>
      <c r="I596" s="174" t="s">
        <v>262</v>
      </c>
      <c r="J596" s="491"/>
      <c r="K596" s="176" t="s">
        <v>188</v>
      </c>
      <c r="L596" s="44"/>
      <c r="M596" s="44"/>
      <c r="N596" s="44">
        <v>1.3919999999999999</v>
      </c>
      <c r="O596" s="177">
        <v>1.736</v>
      </c>
      <c r="P596" s="177">
        <v>2.4569999999999999</v>
      </c>
      <c r="Q596" s="177">
        <v>1.34</v>
      </c>
      <c r="R596" s="45">
        <f t="shared" si="167"/>
        <v>6.9249999999999989</v>
      </c>
      <c r="S596" s="173"/>
      <c r="T596" s="476"/>
    </row>
    <row r="597" spans="1:26" s="6" customFormat="1" ht="25.5">
      <c r="A597" s="491"/>
      <c r="B597" s="488"/>
      <c r="C597" s="512"/>
      <c r="D597" s="512"/>
      <c r="E597" s="488"/>
      <c r="F597" s="558"/>
      <c r="G597" s="558"/>
      <c r="H597" s="558"/>
      <c r="I597" s="178" t="s">
        <v>179</v>
      </c>
      <c r="J597" s="491"/>
      <c r="K597" s="175" t="s">
        <v>11</v>
      </c>
      <c r="L597" s="45"/>
      <c r="M597" s="45"/>
      <c r="N597" s="45">
        <f t="shared" ref="N597:Q597" si="176">+N598+N599</f>
        <v>4.3419999999999996</v>
      </c>
      <c r="O597" s="45">
        <f t="shared" si="176"/>
        <v>18.797999999999998</v>
      </c>
      <c r="P597" s="45">
        <f t="shared" si="176"/>
        <v>19.283999999999999</v>
      </c>
      <c r="Q597" s="45">
        <f t="shared" si="176"/>
        <v>1.6830000000000001</v>
      </c>
      <c r="R597" s="45">
        <f t="shared" si="167"/>
        <v>44.106999999999992</v>
      </c>
      <c r="S597" s="179"/>
      <c r="T597" s="477"/>
      <c r="U597" s="7"/>
      <c r="V597" s="7"/>
      <c r="W597" s="7"/>
      <c r="X597" s="7"/>
      <c r="Y597" s="7"/>
      <c r="Z597" s="7"/>
    </row>
    <row r="598" spans="1:26">
      <c r="A598" s="491"/>
      <c r="B598" s="488"/>
      <c r="C598" s="512"/>
      <c r="D598" s="512"/>
      <c r="E598" s="488"/>
      <c r="F598" s="558"/>
      <c r="G598" s="558"/>
      <c r="H598" s="558"/>
      <c r="I598" s="174" t="s">
        <v>16</v>
      </c>
      <c r="J598" s="491"/>
      <c r="K598" s="176" t="s">
        <v>12</v>
      </c>
      <c r="L598" s="44"/>
      <c r="M598" s="44"/>
      <c r="N598" s="44">
        <v>0</v>
      </c>
      <c r="O598" s="44">
        <v>0</v>
      </c>
      <c r="P598" s="177">
        <v>12.32</v>
      </c>
      <c r="Q598" s="44">
        <v>0</v>
      </c>
      <c r="R598" s="45">
        <f t="shared" si="167"/>
        <v>12.32</v>
      </c>
      <c r="S598" s="173"/>
      <c r="T598" s="476"/>
    </row>
    <row r="599" spans="1:26" ht="25.5">
      <c r="A599" s="491"/>
      <c r="B599" s="488"/>
      <c r="C599" s="512"/>
      <c r="D599" s="512"/>
      <c r="E599" s="488"/>
      <c r="F599" s="558"/>
      <c r="G599" s="558"/>
      <c r="H599" s="558"/>
      <c r="I599" s="174" t="s">
        <v>262</v>
      </c>
      <c r="J599" s="491"/>
      <c r="K599" s="176" t="s">
        <v>188</v>
      </c>
      <c r="L599" s="44"/>
      <c r="M599" s="44"/>
      <c r="N599" s="44">
        <v>4.3419999999999996</v>
      </c>
      <c r="O599" s="177">
        <v>18.797999999999998</v>
      </c>
      <c r="P599" s="177">
        <v>6.9640000000000004</v>
      </c>
      <c r="Q599" s="177">
        <v>1.6830000000000001</v>
      </c>
      <c r="R599" s="45">
        <f t="shared" si="167"/>
        <v>31.786999999999999</v>
      </c>
      <c r="S599" s="173"/>
      <c r="T599" s="476"/>
    </row>
    <row r="600" spans="1:26" s="6" customFormat="1" ht="51">
      <c r="A600" s="491"/>
      <c r="B600" s="488"/>
      <c r="C600" s="512"/>
      <c r="D600" s="512"/>
      <c r="E600" s="488"/>
      <c r="F600" s="558"/>
      <c r="G600" s="558"/>
      <c r="H600" s="558"/>
      <c r="I600" s="178" t="s">
        <v>180</v>
      </c>
      <c r="J600" s="491"/>
      <c r="K600" s="175" t="s">
        <v>52</v>
      </c>
      <c r="L600" s="45"/>
      <c r="M600" s="45"/>
      <c r="N600" s="45">
        <f>N601</f>
        <v>24.119</v>
      </c>
      <c r="O600" s="45">
        <f t="shared" ref="O600:Q600" si="177">O601</f>
        <v>0</v>
      </c>
      <c r="P600" s="45">
        <f t="shared" si="177"/>
        <v>0</v>
      </c>
      <c r="Q600" s="45">
        <f t="shared" si="177"/>
        <v>0</v>
      </c>
      <c r="R600" s="45">
        <f t="shared" si="167"/>
        <v>24.119</v>
      </c>
      <c r="S600" s="179"/>
      <c r="T600" s="477"/>
      <c r="U600" s="7"/>
      <c r="V600" s="7"/>
      <c r="W600" s="7"/>
      <c r="X600" s="7"/>
      <c r="Y600" s="7"/>
      <c r="Z600" s="7"/>
    </row>
    <row r="601" spans="1:26" ht="25.5">
      <c r="A601" s="491"/>
      <c r="B601" s="488"/>
      <c r="C601" s="512"/>
      <c r="D601" s="512"/>
      <c r="E601" s="488"/>
      <c r="F601" s="558"/>
      <c r="G601" s="558"/>
      <c r="H601" s="558"/>
      <c r="I601" s="174" t="s">
        <v>262</v>
      </c>
      <c r="J601" s="491"/>
      <c r="K601" s="176" t="s">
        <v>188</v>
      </c>
      <c r="L601" s="44"/>
      <c r="M601" s="44"/>
      <c r="N601" s="44">
        <v>24.119</v>
      </c>
      <c r="O601" s="177">
        <v>0</v>
      </c>
      <c r="P601" s="177">
        <v>0</v>
      </c>
      <c r="Q601" s="177">
        <v>0</v>
      </c>
      <c r="R601" s="45">
        <f t="shared" si="167"/>
        <v>24.119</v>
      </c>
      <c r="S601" s="173"/>
      <c r="T601" s="476"/>
    </row>
    <row r="602" spans="1:26" ht="25.5">
      <c r="A602" s="491"/>
      <c r="B602" s="488"/>
      <c r="C602" s="512"/>
      <c r="D602" s="512"/>
      <c r="E602" s="488"/>
      <c r="F602" s="558"/>
      <c r="G602" s="558"/>
      <c r="H602" s="558"/>
      <c r="I602" s="174" t="s">
        <v>29</v>
      </c>
      <c r="J602" s="491"/>
      <c r="K602" s="175" t="s">
        <v>54</v>
      </c>
      <c r="L602" s="45"/>
      <c r="M602" s="45"/>
      <c r="N602" s="45">
        <f>+N603</f>
        <v>1.82</v>
      </c>
      <c r="O602" s="45">
        <f t="shared" ref="O602:Q602" si="178">+O603</f>
        <v>0</v>
      </c>
      <c r="P602" s="45">
        <f t="shared" si="178"/>
        <v>1.7250000000000001</v>
      </c>
      <c r="Q602" s="45">
        <f t="shared" si="178"/>
        <v>2.5550000000000002</v>
      </c>
      <c r="R602" s="45">
        <f t="shared" si="167"/>
        <v>6.1</v>
      </c>
      <c r="S602" s="173"/>
      <c r="T602" s="476"/>
    </row>
    <row r="603" spans="1:26" ht="25.5">
      <c r="A603" s="492"/>
      <c r="B603" s="489"/>
      <c r="C603" s="512"/>
      <c r="D603" s="512"/>
      <c r="E603" s="488"/>
      <c r="F603" s="558"/>
      <c r="G603" s="558"/>
      <c r="H603" s="558"/>
      <c r="I603" s="174" t="s">
        <v>262</v>
      </c>
      <c r="J603" s="492"/>
      <c r="K603" s="176" t="s">
        <v>188</v>
      </c>
      <c r="L603" s="44"/>
      <c r="M603" s="44"/>
      <c r="N603" s="44">
        <v>1.82</v>
      </c>
      <c r="O603" s="177">
        <v>0</v>
      </c>
      <c r="P603" s="177">
        <v>1.7250000000000001</v>
      </c>
      <c r="Q603" s="177">
        <v>2.5550000000000002</v>
      </c>
      <c r="R603" s="45">
        <f t="shared" si="167"/>
        <v>6.1</v>
      </c>
      <c r="S603" s="173"/>
      <c r="T603" s="476"/>
    </row>
    <row r="604" spans="1:26" s="5" customFormat="1">
      <c r="A604" s="490">
        <v>4</v>
      </c>
      <c r="B604" s="487" t="s">
        <v>270</v>
      </c>
      <c r="C604" s="512"/>
      <c r="D604" s="512"/>
      <c r="E604" s="488"/>
      <c r="F604" s="558"/>
      <c r="G604" s="558"/>
      <c r="H604" s="558"/>
      <c r="I604" s="47" t="s">
        <v>13</v>
      </c>
      <c r="J604" s="490">
        <v>124</v>
      </c>
      <c r="K604" s="478"/>
      <c r="L604" s="45"/>
      <c r="M604" s="45"/>
      <c r="N604" s="45">
        <f>+N605+N610+N612+N614+N617+N619</f>
        <v>38.327599999999997</v>
      </c>
      <c r="O604" s="45">
        <f>+O605+O610+O612+O614+O617+O619</f>
        <v>34.699999999999996</v>
      </c>
      <c r="P604" s="45">
        <f>+P605+P610+P612+P614+P617+P619</f>
        <v>39.757000000000005</v>
      </c>
      <c r="Q604" s="45">
        <f>+Q605+Q610+Q612+Q614+Q617+Q619</f>
        <v>29.190999999999999</v>
      </c>
      <c r="R604" s="45">
        <f t="shared" si="167"/>
        <v>141.97559999999999</v>
      </c>
      <c r="S604" s="173"/>
      <c r="T604" s="476"/>
    </row>
    <row r="605" spans="1:26" s="5" customFormat="1" ht="42.75" customHeight="1">
      <c r="A605" s="491"/>
      <c r="B605" s="488"/>
      <c r="C605" s="512"/>
      <c r="D605" s="512"/>
      <c r="E605" s="488"/>
      <c r="F605" s="558"/>
      <c r="G605" s="558"/>
      <c r="H605" s="558"/>
      <c r="I605" s="174" t="s">
        <v>176</v>
      </c>
      <c r="J605" s="491"/>
      <c r="K605" s="175" t="s">
        <v>10</v>
      </c>
      <c r="L605" s="177"/>
      <c r="M605" s="177"/>
      <c r="N605" s="101">
        <f t="shared" ref="N605" si="179">N606+N607+N608+N609</f>
        <v>13.8706</v>
      </c>
      <c r="O605" s="101">
        <f>O606+O607+O608+O609</f>
        <v>29.720999999999997</v>
      </c>
      <c r="P605" s="101">
        <f>P606+P607+P608+P609</f>
        <v>36.505000000000003</v>
      </c>
      <c r="Q605" s="101">
        <f>Q606+Q607+Q608+Q609</f>
        <v>19.658999999999999</v>
      </c>
      <c r="R605" s="45">
        <f t="shared" si="167"/>
        <v>99.755599999999987</v>
      </c>
      <c r="S605" s="173"/>
      <c r="T605" s="555"/>
    </row>
    <row r="606" spans="1:26" s="5" customFormat="1" ht="25.5">
      <c r="A606" s="491"/>
      <c r="B606" s="488"/>
      <c r="C606" s="512"/>
      <c r="D606" s="512"/>
      <c r="E606" s="488"/>
      <c r="F606" s="558"/>
      <c r="G606" s="558"/>
      <c r="H606" s="558"/>
      <c r="I606" s="174" t="s">
        <v>164</v>
      </c>
      <c r="J606" s="491"/>
      <c r="K606" s="176" t="s">
        <v>11</v>
      </c>
      <c r="L606" s="44"/>
      <c r="M606" s="44"/>
      <c r="N606" s="44">
        <v>0</v>
      </c>
      <c r="O606" s="177">
        <v>0.58399999999999996</v>
      </c>
      <c r="P606" s="44">
        <v>0</v>
      </c>
      <c r="Q606" s="44">
        <v>0</v>
      </c>
      <c r="R606" s="45">
        <f t="shared" si="167"/>
        <v>0.58399999999999996</v>
      </c>
      <c r="S606" s="173"/>
      <c r="T606" s="555"/>
    </row>
    <row r="607" spans="1:26" s="5" customFormat="1">
      <c r="A607" s="491"/>
      <c r="B607" s="488"/>
      <c r="C607" s="512"/>
      <c r="D607" s="512"/>
      <c r="E607" s="488"/>
      <c r="F607" s="558"/>
      <c r="G607" s="558"/>
      <c r="H607" s="558"/>
      <c r="I607" s="174" t="s">
        <v>16</v>
      </c>
      <c r="J607" s="491"/>
      <c r="K607" s="176" t="s">
        <v>12</v>
      </c>
      <c r="L607" s="44"/>
      <c r="M607" s="44"/>
      <c r="N607" s="44">
        <v>1.9870000000000001</v>
      </c>
      <c r="O607" s="177">
        <v>18.332999999999998</v>
      </c>
      <c r="P607" s="177">
        <v>31.584</v>
      </c>
      <c r="Q607" s="177">
        <v>19.658999999999999</v>
      </c>
      <c r="R607" s="45">
        <f t="shared" si="167"/>
        <v>71.563000000000002</v>
      </c>
      <c r="S607" s="173"/>
      <c r="T607" s="555"/>
    </row>
    <row r="608" spans="1:26" s="5" customFormat="1" ht="25.5">
      <c r="A608" s="491"/>
      <c r="B608" s="488"/>
      <c r="C608" s="512"/>
      <c r="D608" s="512"/>
      <c r="E608" s="488"/>
      <c r="F608" s="558"/>
      <c r="G608" s="558"/>
      <c r="H608" s="558"/>
      <c r="I608" s="174" t="s">
        <v>262</v>
      </c>
      <c r="J608" s="491"/>
      <c r="K608" s="176" t="s">
        <v>188</v>
      </c>
      <c r="L608" s="44"/>
      <c r="M608" s="44"/>
      <c r="N608" s="44">
        <v>11.883599999999999</v>
      </c>
      <c r="O608" s="177">
        <v>9.9879999999999995</v>
      </c>
      <c r="P608" s="177">
        <v>4.9210000000000003</v>
      </c>
      <c r="Q608" s="44">
        <v>0</v>
      </c>
      <c r="R608" s="45">
        <f t="shared" si="167"/>
        <v>26.7926</v>
      </c>
      <c r="S608" s="173"/>
      <c r="T608" s="555"/>
    </row>
    <row r="609" spans="1:20" s="5" customFormat="1" ht="38.25">
      <c r="A609" s="491"/>
      <c r="B609" s="488"/>
      <c r="C609" s="512"/>
      <c r="D609" s="512"/>
      <c r="E609" s="488"/>
      <c r="F609" s="558"/>
      <c r="G609" s="558"/>
      <c r="H609" s="558"/>
      <c r="I609" s="174" t="s">
        <v>18</v>
      </c>
      <c r="J609" s="491"/>
      <c r="K609" s="176" t="s">
        <v>17</v>
      </c>
      <c r="L609" s="44"/>
      <c r="M609" s="44"/>
      <c r="N609" s="44">
        <v>0</v>
      </c>
      <c r="O609" s="177">
        <v>0.81599999999999995</v>
      </c>
      <c r="P609" s="44">
        <v>0</v>
      </c>
      <c r="Q609" s="44">
        <v>0</v>
      </c>
      <c r="R609" s="45">
        <f t="shared" si="167"/>
        <v>0.81599999999999995</v>
      </c>
      <c r="S609" s="173"/>
      <c r="T609" s="555"/>
    </row>
    <row r="610" spans="1:20" s="5" customFormat="1" ht="25.5">
      <c r="A610" s="491"/>
      <c r="B610" s="488"/>
      <c r="C610" s="512"/>
      <c r="D610" s="512"/>
      <c r="E610" s="488"/>
      <c r="F610" s="558"/>
      <c r="G610" s="558"/>
      <c r="H610" s="558"/>
      <c r="I610" s="174" t="s">
        <v>177</v>
      </c>
      <c r="J610" s="491"/>
      <c r="K610" s="175" t="s">
        <v>51</v>
      </c>
      <c r="L610" s="45"/>
      <c r="M610" s="45"/>
      <c r="N610" s="45">
        <f>+N611</f>
        <v>0</v>
      </c>
      <c r="O610" s="45">
        <f t="shared" ref="O610:Q610" si="180">+O611</f>
        <v>0.45</v>
      </c>
      <c r="P610" s="45">
        <f t="shared" si="180"/>
        <v>0.3</v>
      </c>
      <c r="Q610" s="45">
        <f t="shared" si="180"/>
        <v>0.05</v>
      </c>
      <c r="R610" s="45">
        <f t="shared" si="167"/>
        <v>0.8</v>
      </c>
      <c r="S610" s="173"/>
      <c r="T610" s="476"/>
    </row>
    <row r="611" spans="1:20" s="5" customFormat="1" ht="25.5">
      <c r="A611" s="491"/>
      <c r="B611" s="488"/>
      <c r="C611" s="512"/>
      <c r="D611" s="512"/>
      <c r="E611" s="488"/>
      <c r="F611" s="558"/>
      <c r="G611" s="558"/>
      <c r="H611" s="558"/>
      <c r="I611" s="174" t="s">
        <v>262</v>
      </c>
      <c r="J611" s="491"/>
      <c r="K611" s="176" t="s">
        <v>188</v>
      </c>
      <c r="L611" s="44"/>
      <c r="M611" s="44"/>
      <c r="N611" s="44"/>
      <c r="O611" s="177">
        <v>0.45</v>
      </c>
      <c r="P611" s="177">
        <v>0.3</v>
      </c>
      <c r="Q611" s="177">
        <v>0.05</v>
      </c>
      <c r="R611" s="45">
        <f t="shared" si="167"/>
        <v>0.8</v>
      </c>
      <c r="S611" s="173"/>
      <c r="T611" s="476"/>
    </row>
    <row r="612" spans="1:20" s="5" customFormat="1" ht="25.5">
      <c r="A612" s="491"/>
      <c r="B612" s="488"/>
      <c r="C612" s="512"/>
      <c r="D612" s="512"/>
      <c r="E612" s="488"/>
      <c r="F612" s="558"/>
      <c r="G612" s="558"/>
      <c r="H612" s="558"/>
      <c r="I612" s="174" t="s">
        <v>178</v>
      </c>
      <c r="J612" s="491"/>
      <c r="K612" s="175" t="s">
        <v>45</v>
      </c>
      <c r="L612" s="45"/>
      <c r="M612" s="45"/>
      <c r="N612" s="45">
        <f>N613</f>
        <v>0.60299999999999998</v>
      </c>
      <c r="O612" s="45">
        <f t="shared" ref="O612:Q612" si="181">O613</f>
        <v>1.262</v>
      </c>
      <c r="P612" s="45">
        <f t="shared" si="181"/>
        <v>0.84</v>
      </c>
      <c r="Q612" s="45">
        <f t="shared" si="181"/>
        <v>0.55400000000000005</v>
      </c>
      <c r="R612" s="45">
        <f t="shared" si="167"/>
        <v>3.2590000000000003</v>
      </c>
      <c r="S612" s="173"/>
      <c r="T612" s="476"/>
    </row>
    <row r="613" spans="1:20" s="5" customFormat="1" ht="25.5">
      <c r="A613" s="491"/>
      <c r="B613" s="488"/>
      <c r="C613" s="512"/>
      <c r="D613" s="512"/>
      <c r="E613" s="488"/>
      <c r="F613" s="558"/>
      <c r="G613" s="558"/>
      <c r="H613" s="558"/>
      <c r="I613" s="174" t="s">
        <v>262</v>
      </c>
      <c r="J613" s="491"/>
      <c r="K613" s="176" t="s">
        <v>188</v>
      </c>
      <c r="L613" s="44"/>
      <c r="M613" s="44"/>
      <c r="N613" s="44">
        <v>0.60299999999999998</v>
      </c>
      <c r="O613" s="177">
        <v>1.262</v>
      </c>
      <c r="P613" s="177">
        <v>0.84</v>
      </c>
      <c r="Q613" s="177">
        <v>0.55400000000000005</v>
      </c>
      <c r="R613" s="45">
        <f t="shared" si="167"/>
        <v>3.2590000000000003</v>
      </c>
      <c r="S613" s="173"/>
      <c r="T613" s="476"/>
    </row>
    <row r="614" spans="1:20" s="5" customFormat="1" ht="25.5">
      <c r="A614" s="491"/>
      <c r="B614" s="488"/>
      <c r="C614" s="512"/>
      <c r="D614" s="512"/>
      <c r="E614" s="488"/>
      <c r="F614" s="558"/>
      <c r="G614" s="558"/>
      <c r="H614" s="558"/>
      <c r="I614" s="174" t="s">
        <v>179</v>
      </c>
      <c r="J614" s="491"/>
      <c r="K614" s="175" t="s">
        <v>11</v>
      </c>
      <c r="L614" s="45"/>
      <c r="M614" s="45"/>
      <c r="N614" s="45">
        <f t="shared" ref="N614:Q614" si="182">+N615+N616</f>
        <v>0</v>
      </c>
      <c r="O614" s="45">
        <f t="shared" si="182"/>
        <v>0.32999999999999996</v>
      </c>
      <c r="P614" s="45">
        <f t="shared" si="182"/>
        <v>1.1299999999999999</v>
      </c>
      <c r="Q614" s="45">
        <f t="shared" si="182"/>
        <v>8.9280000000000008</v>
      </c>
      <c r="R614" s="45">
        <f t="shared" si="167"/>
        <v>10.388000000000002</v>
      </c>
      <c r="S614" s="173"/>
      <c r="T614" s="476"/>
    </row>
    <row r="615" spans="1:20" s="5" customFormat="1">
      <c r="A615" s="491"/>
      <c r="B615" s="488"/>
      <c r="C615" s="512"/>
      <c r="D615" s="512"/>
      <c r="E615" s="488"/>
      <c r="F615" s="558"/>
      <c r="G615" s="558"/>
      <c r="H615" s="558"/>
      <c r="I615" s="174" t="s">
        <v>16</v>
      </c>
      <c r="J615" s="491"/>
      <c r="K615" s="176" t="s">
        <v>12</v>
      </c>
      <c r="L615" s="44"/>
      <c r="M615" s="44"/>
      <c r="N615" s="44">
        <v>0</v>
      </c>
      <c r="O615" s="177">
        <v>0.03</v>
      </c>
      <c r="P615" s="177">
        <v>0</v>
      </c>
      <c r="Q615" s="177">
        <v>2.3719999999999999</v>
      </c>
      <c r="R615" s="45">
        <f t="shared" si="167"/>
        <v>2.4019999999999997</v>
      </c>
      <c r="S615" s="173"/>
      <c r="T615" s="476"/>
    </row>
    <row r="616" spans="1:20" s="5" customFormat="1" ht="25.5">
      <c r="A616" s="491"/>
      <c r="B616" s="488"/>
      <c r="C616" s="512"/>
      <c r="D616" s="512"/>
      <c r="E616" s="488"/>
      <c r="F616" s="558"/>
      <c r="G616" s="558"/>
      <c r="H616" s="558"/>
      <c r="I616" s="174" t="s">
        <v>262</v>
      </c>
      <c r="J616" s="491"/>
      <c r="K616" s="176" t="s">
        <v>188</v>
      </c>
      <c r="L616" s="44"/>
      <c r="M616" s="44"/>
      <c r="N616" s="44">
        <v>0</v>
      </c>
      <c r="O616" s="177">
        <v>0.3</v>
      </c>
      <c r="P616" s="177">
        <v>1.1299999999999999</v>
      </c>
      <c r="Q616" s="177">
        <v>6.556</v>
      </c>
      <c r="R616" s="45">
        <f t="shared" si="167"/>
        <v>7.9859999999999998</v>
      </c>
      <c r="S616" s="173"/>
      <c r="T616" s="476"/>
    </row>
    <row r="617" spans="1:20" s="5" customFormat="1" ht="51">
      <c r="A617" s="491"/>
      <c r="B617" s="488"/>
      <c r="C617" s="512"/>
      <c r="D617" s="512"/>
      <c r="E617" s="488"/>
      <c r="F617" s="558"/>
      <c r="G617" s="558"/>
      <c r="H617" s="558"/>
      <c r="I617" s="174" t="s">
        <v>180</v>
      </c>
      <c r="J617" s="491"/>
      <c r="K617" s="175" t="s">
        <v>52</v>
      </c>
      <c r="L617" s="45"/>
      <c r="M617" s="45"/>
      <c r="N617" s="45">
        <f>N618</f>
        <v>23.853999999999999</v>
      </c>
      <c r="O617" s="45">
        <f t="shared" ref="O617:Q617" si="183">O618</f>
        <v>0</v>
      </c>
      <c r="P617" s="45">
        <f t="shared" si="183"/>
        <v>0</v>
      </c>
      <c r="Q617" s="45">
        <f t="shared" si="183"/>
        <v>0</v>
      </c>
      <c r="R617" s="45">
        <f t="shared" si="167"/>
        <v>23.853999999999999</v>
      </c>
      <c r="S617" s="173"/>
      <c r="T617" s="476"/>
    </row>
    <row r="618" spans="1:20" s="5" customFormat="1" ht="25.5">
      <c r="A618" s="491"/>
      <c r="B618" s="488"/>
      <c r="C618" s="512"/>
      <c r="D618" s="512"/>
      <c r="E618" s="488"/>
      <c r="F618" s="558"/>
      <c r="G618" s="558"/>
      <c r="H618" s="558"/>
      <c r="I618" s="174" t="s">
        <v>262</v>
      </c>
      <c r="J618" s="491"/>
      <c r="K618" s="176" t="s">
        <v>188</v>
      </c>
      <c r="L618" s="44"/>
      <c r="M618" s="44"/>
      <c r="N618" s="44">
        <v>23.853999999999999</v>
      </c>
      <c r="O618" s="177">
        <v>0</v>
      </c>
      <c r="P618" s="177">
        <v>0</v>
      </c>
      <c r="Q618" s="177">
        <v>0</v>
      </c>
      <c r="R618" s="45">
        <f t="shared" si="167"/>
        <v>23.853999999999999</v>
      </c>
      <c r="S618" s="173"/>
      <c r="T618" s="476"/>
    </row>
    <row r="619" spans="1:20" s="5" customFormat="1" ht="25.5">
      <c r="A619" s="491"/>
      <c r="B619" s="488"/>
      <c r="C619" s="512"/>
      <c r="D619" s="512"/>
      <c r="E619" s="488"/>
      <c r="F619" s="558"/>
      <c r="G619" s="558"/>
      <c r="H619" s="558"/>
      <c r="I619" s="174" t="s">
        <v>29</v>
      </c>
      <c r="J619" s="491"/>
      <c r="K619" s="175" t="s">
        <v>54</v>
      </c>
      <c r="L619" s="45"/>
      <c r="M619" s="45"/>
      <c r="N619" s="45">
        <f t="shared" ref="N619:O619" si="184">N620</f>
        <v>0</v>
      </c>
      <c r="O619" s="45">
        <f t="shared" si="184"/>
        <v>2.9369999999999998</v>
      </c>
      <c r="P619" s="45">
        <f>P620</f>
        <v>0.98199999999999998</v>
      </c>
      <c r="Q619" s="45">
        <f t="shared" ref="Q619" si="185">Q620</f>
        <v>0</v>
      </c>
      <c r="R619" s="45">
        <f t="shared" si="167"/>
        <v>3.9189999999999996</v>
      </c>
      <c r="S619" s="173"/>
      <c r="T619" s="476"/>
    </row>
    <row r="620" spans="1:20" s="5" customFormat="1" ht="25.5">
      <c r="A620" s="492"/>
      <c r="B620" s="489"/>
      <c r="C620" s="512"/>
      <c r="D620" s="512"/>
      <c r="E620" s="488"/>
      <c r="F620" s="558"/>
      <c r="G620" s="558"/>
      <c r="H620" s="558"/>
      <c r="I620" s="174" t="s">
        <v>262</v>
      </c>
      <c r="J620" s="492"/>
      <c r="K620" s="176" t="s">
        <v>188</v>
      </c>
      <c r="L620" s="44"/>
      <c r="M620" s="44"/>
      <c r="N620" s="44">
        <v>0</v>
      </c>
      <c r="O620" s="177">
        <v>2.9369999999999998</v>
      </c>
      <c r="P620" s="177">
        <v>0.98199999999999998</v>
      </c>
      <c r="Q620" s="177"/>
      <c r="R620" s="45">
        <f t="shared" si="167"/>
        <v>3.9189999999999996</v>
      </c>
      <c r="S620" s="173"/>
      <c r="T620" s="476"/>
    </row>
    <row r="621" spans="1:20" s="5" customFormat="1">
      <c r="A621" s="490">
        <v>5</v>
      </c>
      <c r="B621" s="487" t="s">
        <v>271</v>
      </c>
      <c r="C621" s="512"/>
      <c r="D621" s="512"/>
      <c r="E621" s="488"/>
      <c r="F621" s="558"/>
      <c r="G621" s="558"/>
      <c r="H621" s="558"/>
      <c r="I621" s="47" t="s">
        <v>13</v>
      </c>
      <c r="J621" s="490">
        <v>124</v>
      </c>
      <c r="K621" s="478"/>
      <c r="L621" s="45"/>
      <c r="M621" s="45"/>
      <c r="N621" s="45">
        <f>+N622+N627+N630+N633+N638+N636</f>
        <v>55.019000000000005</v>
      </c>
      <c r="O621" s="45">
        <f t="shared" ref="O621:Q621" si="186">+O622+O627+O630+O633+O638+O636</f>
        <v>101.34899999999999</v>
      </c>
      <c r="P621" s="45">
        <f t="shared" si="186"/>
        <v>98.757999999999996</v>
      </c>
      <c r="Q621" s="45">
        <f t="shared" si="186"/>
        <v>92.210999999999999</v>
      </c>
      <c r="R621" s="45">
        <f t="shared" si="167"/>
        <v>347.33699999999999</v>
      </c>
      <c r="S621" s="173"/>
      <c r="T621" s="476"/>
    </row>
    <row r="622" spans="1:20" s="5" customFormat="1" ht="38.25">
      <c r="A622" s="491"/>
      <c r="B622" s="488"/>
      <c r="C622" s="512"/>
      <c r="D622" s="512"/>
      <c r="E622" s="488"/>
      <c r="F622" s="558"/>
      <c r="G622" s="558"/>
      <c r="H622" s="558"/>
      <c r="I622" s="174" t="s">
        <v>176</v>
      </c>
      <c r="J622" s="491"/>
      <c r="K622" s="175" t="s">
        <v>10</v>
      </c>
      <c r="L622" s="101"/>
      <c r="M622" s="101"/>
      <c r="N622" s="101">
        <f t="shared" ref="N622" si="187">N623+N624+N625+N626</f>
        <v>34.632000000000005</v>
      </c>
      <c r="O622" s="101">
        <f>O623+O624+O625+O626</f>
        <v>68.685999999999993</v>
      </c>
      <c r="P622" s="101">
        <f>P623+P624+P625+P626</f>
        <v>76.635000000000005</v>
      </c>
      <c r="Q622" s="101">
        <f>Q623+Q624+Q625+Q626</f>
        <v>44.030999999999999</v>
      </c>
      <c r="R622" s="45">
        <f t="shared" si="167"/>
        <v>223.98400000000001</v>
      </c>
      <c r="S622" s="173"/>
      <c r="T622" s="555"/>
    </row>
    <row r="623" spans="1:20" s="5" customFormat="1" ht="25.5">
      <c r="A623" s="491"/>
      <c r="B623" s="488"/>
      <c r="C623" s="512"/>
      <c r="D623" s="512"/>
      <c r="E623" s="488"/>
      <c r="F623" s="558"/>
      <c r="G623" s="558"/>
      <c r="H623" s="558"/>
      <c r="I623" s="174" t="s">
        <v>164</v>
      </c>
      <c r="J623" s="491"/>
      <c r="K623" s="176" t="s">
        <v>11</v>
      </c>
      <c r="L623" s="44"/>
      <c r="M623" s="44"/>
      <c r="N623" s="44">
        <v>0</v>
      </c>
      <c r="O623" s="177">
        <v>0.86</v>
      </c>
      <c r="P623" s="44">
        <v>0</v>
      </c>
      <c r="Q623" s="44">
        <v>0</v>
      </c>
      <c r="R623" s="45">
        <f t="shared" ref="R623:R691" si="188">P623+O623+N623+Q623</f>
        <v>0.86</v>
      </c>
      <c r="S623" s="173"/>
      <c r="T623" s="555"/>
    </row>
    <row r="624" spans="1:20" s="5" customFormat="1">
      <c r="A624" s="491"/>
      <c r="B624" s="488"/>
      <c r="C624" s="512"/>
      <c r="D624" s="512"/>
      <c r="E624" s="488"/>
      <c r="F624" s="558"/>
      <c r="G624" s="558"/>
      <c r="H624" s="558"/>
      <c r="I624" s="174" t="s">
        <v>16</v>
      </c>
      <c r="J624" s="491"/>
      <c r="K624" s="176" t="s">
        <v>12</v>
      </c>
      <c r="L624" s="44"/>
      <c r="M624" s="44"/>
      <c r="N624" s="44">
        <v>13.291</v>
      </c>
      <c r="O624" s="177">
        <v>38.832000000000001</v>
      </c>
      <c r="P624" s="177">
        <v>76.635000000000005</v>
      </c>
      <c r="Q624" s="177">
        <v>44.030999999999999</v>
      </c>
      <c r="R624" s="45">
        <f t="shared" si="188"/>
        <v>172.78900000000002</v>
      </c>
      <c r="S624" s="173"/>
      <c r="T624" s="555"/>
    </row>
    <row r="625" spans="1:20" s="5" customFormat="1" ht="25.5">
      <c r="A625" s="491"/>
      <c r="B625" s="488"/>
      <c r="C625" s="512"/>
      <c r="D625" s="512"/>
      <c r="E625" s="488"/>
      <c r="F625" s="558"/>
      <c r="G625" s="558"/>
      <c r="H625" s="558"/>
      <c r="I625" s="174" t="s">
        <v>262</v>
      </c>
      <c r="J625" s="491"/>
      <c r="K625" s="176" t="s">
        <v>188</v>
      </c>
      <c r="L625" s="44"/>
      <c r="M625" s="44"/>
      <c r="N625" s="44">
        <v>21.341000000000001</v>
      </c>
      <c r="O625" s="177">
        <v>27.789000000000001</v>
      </c>
      <c r="P625" s="44">
        <v>0</v>
      </c>
      <c r="Q625" s="44">
        <v>0</v>
      </c>
      <c r="R625" s="45">
        <f t="shared" si="188"/>
        <v>49.13</v>
      </c>
      <c r="S625" s="173"/>
      <c r="T625" s="555"/>
    </row>
    <row r="626" spans="1:20" s="5" customFormat="1" ht="38.25">
      <c r="A626" s="491"/>
      <c r="B626" s="488"/>
      <c r="C626" s="512"/>
      <c r="D626" s="512"/>
      <c r="E626" s="488"/>
      <c r="F626" s="558"/>
      <c r="G626" s="558"/>
      <c r="H626" s="558"/>
      <c r="I626" s="174" t="s">
        <v>18</v>
      </c>
      <c r="J626" s="491"/>
      <c r="K626" s="176" t="s">
        <v>17</v>
      </c>
      <c r="L626" s="44"/>
      <c r="M626" s="44"/>
      <c r="N626" s="44">
        <v>0</v>
      </c>
      <c r="O626" s="177">
        <v>1.2050000000000001</v>
      </c>
      <c r="P626" s="44">
        <v>0</v>
      </c>
      <c r="Q626" s="44">
        <v>0</v>
      </c>
      <c r="R626" s="45">
        <f t="shared" si="188"/>
        <v>1.2050000000000001</v>
      </c>
      <c r="S626" s="173"/>
      <c r="T626" s="555"/>
    </row>
    <row r="627" spans="1:20" s="5" customFormat="1" ht="25.5">
      <c r="A627" s="491"/>
      <c r="B627" s="488"/>
      <c r="C627" s="512"/>
      <c r="D627" s="512"/>
      <c r="E627" s="488"/>
      <c r="F627" s="558"/>
      <c r="G627" s="558"/>
      <c r="H627" s="558"/>
      <c r="I627" s="174" t="s">
        <v>177</v>
      </c>
      <c r="J627" s="491"/>
      <c r="K627" s="175" t="s">
        <v>51</v>
      </c>
      <c r="L627" s="45"/>
      <c r="M627" s="45"/>
      <c r="N627" s="45">
        <f t="shared" ref="N627:Q627" si="189">+N628+N629</f>
        <v>1.9829999999999999</v>
      </c>
      <c r="O627" s="45">
        <f t="shared" si="189"/>
        <v>8.73</v>
      </c>
      <c r="P627" s="45">
        <f t="shared" si="189"/>
        <v>12.048999999999999</v>
      </c>
      <c r="Q627" s="45">
        <f t="shared" si="189"/>
        <v>10.964</v>
      </c>
      <c r="R627" s="45">
        <f t="shared" si="188"/>
        <v>33.725999999999999</v>
      </c>
      <c r="S627" s="173"/>
      <c r="T627" s="555"/>
    </row>
    <row r="628" spans="1:20" s="5" customFormat="1">
      <c r="A628" s="491"/>
      <c r="B628" s="488"/>
      <c r="C628" s="512"/>
      <c r="D628" s="512"/>
      <c r="E628" s="488"/>
      <c r="F628" s="558"/>
      <c r="G628" s="558"/>
      <c r="H628" s="558"/>
      <c r="I628" s="174" t="s">
        <v>16</v>
      </c>
      <c r="J628" s="491"/>
      <c r="K628" s="176" t="s">
        <v>12</v>
      </c>
      <c r="L628" s="44"/>
      <c r="M628" s="44"/>
      <c r="N628" s="44">
        <v>0.28299999999999997</v>
      </c>
      <c r="O628" s="177">
        <v>0.41</v>
      </c>
      <c r="P628" s="177">
        <v>3</v>
      </c>
      <c r="Q628" s="177"/>
      <c r="R628" s="45">
        <f t="shared" si="188"/>
        <v>3.6930000000000001</v>
      </c>
      <c r="S628" s="173"/>
      <c r="T628" s="555"/>
    </row>
    <row r="629" spans="1:20" s="5" customFormat="1" ht="25.5">
      <c r="A629" s="491"/>
      <c r="B629" s="488"/>
      <c r="C629" s="512"/>
      <c r="D629" s="512"/>
      <c r="E629" s="488"/>
      <c r="F629" s="558"/>
      <c r="G629" s="558"/>
      <c r="H629" s="558"/>
      <c r="I629" s="174" t="s">
        <v>262</v>
      </c>
      <c r="J629" s="491"/>
      <c r="K629" s="176" t="s">
        <v>188</v>
      </c>
      <c r="L629" s="44"/>
      <c r="M629" s="44"/>
      <c r="N629" s="44">
        <v>1.7</v>
      </c>
      <c r="O629" s="177">
        <v>8.32</v>
      </c>
      <c r="P629" s="177">
        <v>9.0489999999999995</v>
      </c>
      <c r="Q629" s="177">
        <v>10.964</v>
      </c>
      <c r="R629" s="45">
        <f t="shared" si="188"/>
        <v>30.033000000000001</v>
      </c>
      <c r="S629" s="173"/>
      <c r="T629" s="476"/>
    </row>
    <row r="630" spans="1:20" s="5" customFormat="1" ht="25.5">
      <c r="A630" s="491"/>
      <c r="B630" s="488"/>
      <c r="C630" s="512"/>
      <c r="D630" s="512"/>
      <c r="E630" s="488"/>
      <c r="F630" s="558"/>
      <c r="G630" s="558"/>
      <c r="H630" s="558"/>
      <c r="I630" s="174" t="s">
        <v>178</v>
      </c>
      <c r="J630" s="491"/>
      <c r="K630" s="175" t="s">
        <v>45</v>
      </c>
      <c r="L630" s="45"/>
      <c r="M630" s="45"/>
      <c r="N630" s="45">
        <f t="shared" ref="N630:Q630" si="190">+N631+N632</f>
        <v>3.5230000000000001</v>
      </c>
      <c r="O630" s="45">
        <f t="shared" si="190"/>
        <v>4.7989999999999995</v>
      </c>
      <c r="P630" s="45">
        <f t="shared" si="190"/>
        <v>2.4</v>
      </c>
      <c r="Q630" s="45">
        <f t="shared" si="190"/>
        <v>3.835</v>
      </c>
      <c r="R630" s="45">
        <f t="shared" si="188"/>
        <v>14.556999999999999</v>
      </c>
      <c r="S630" s="173"/>
      <c r="T630" s="476"/>
    </row>
    <row r="631" spans="1:20" s="5" customFormat="1">
      <c r="A631" s="491"/>
      <c r="B631" s="488"/>
      <c r="C631" s="512"/>
      <c r="D631" s="512"/>
      <c r="E631" s="488"/>
      <c r="F631" s="558"/>
      <c r="G631" s="558"/>
      <c r="H631" s="558"/>
      <c r="I631" s="174" t="s">
        <v>16</v>
      </c>
      <c r="J631" s="491"/>
      <c r="K631" s="176" t="s">
        <v>12</v>
      </c>
      <c r="L631" s="44"/>
      <c r="M631" s="44"/>
      <c r="N631" s="44"/>
      <c r="O631" s="177">
        <v>1.141</v>
      </c>
      <c r="P631" s="177"/>
      <c r="Q631" s="177">
        <v>3.835</v>
      </c>
      <c r="R631" s="45">
        <f t="shared" si="188"/>
        <v>4.976</v>
      </c>
      <c r="S631" s="173"/>
      <c r="T631" s="476"/>
    </row>
    <row r="632" spans="1:20" s="5" customFormat="1" ht="25.5">
      <c r="A632" s="491"/>
      <c r="B632" s="488"/>
      <c r="C632" s="512"/>
      <c r="D632" s="512"/>
      <c r="E632" s="488"/>
      <c r="F632" s="558"/>
      <c r="G632" s="558"/>
      <c r="H632" s="558"/>
      <c r="I632" s="174" t="s">
        <v>262</v>
      </c>
      <c r="J632" s="491"/>
      <c r="K632" s="176" t="s">
        <v>188</v>
      </c>
      <c r="L632" s="44"/>
      <c r="M632" s="44"/>
      <c r="N632" s="44">
        <v>3.5230000000000001</v>
      </c>
      <c r="O632" s="177">
        <v>3.6579999999999999</v>
      </c>
      <c r="P632" s="177">
        <v>2.4</v>
      </c>
      <c r="Q632" s="177"/>
      <c r="R632" s="45">
        <f t="shared" si="188"/>
        <v>9.5809999999999995</v>
      </c>
      <c r="S632" s="173"/>
      <c r="T632" s="476"/>
    </row>
    <row r="633" spans="1:20" s="5" customFormat="1" ht="25.5">
      <c r="A633" s="491"/>
      <c r="B633" s="488"/>
      <c r="C633" s="512"/>
      <c r="D633" s="512"/>
      <c r="E633" s="488"/>
      <c r="F633" s="558"/>
      <c r="G633" s="558"/>
      <c r="H633" s="558"/>
      <c r="I633" s="174" t="s">
        <v>179</v>
      </c>
      <c r="J633" s="491"/>
      <c r="K633" s="175" t="s">
        <v>11</v>
      </c>
      <c r="L633" s="45"/>
      <c r="M633" s="45"/>
      <c r="N633" s="45">
        <f>N635+N634</f>
        <v>5.4109999999999996</v>
      </c>
      <c r="O633" s="45">
        <f>O635+O634</f>
        <v>10.445</v>
      </c>
      <c r="P633" s="45">
        <f>P635+P634</f>
        <v>4.0060000000000002</v>
      </c>
      <c r="Q633" s="45">
        <f>Q635+Q634</f>
        <v>33.381</v>
      </c>
      <c r="R633" s="45">
        <f>P633+O633+N633+Q633</f>
        <v>53.243000000000002</v>
      </c>
      <c r="S633" s="173"/>
      <c r="T633" s="476"/>
    </row>
    <row r="634" spans="1:20" s="5" customFormat="1">
      <c r="A634" s="491"/>
      <c r="B634" s="488"/>
      <c r="C634" s="512"/>
      <c r="D634" s="512"/>
      <c r="E634" s="488"/>
      <c r="F634" s="558"/>
      <c r="G634" s="558"/>
      <c r="H634" s="558"/>
      <c r="I634" s="174" t="s">
        <v>16</v>
      </c>
      <c r="J634" s="491"/>
      <c r="K634" s="176" t="s">
        <v>12</v>
      </c>
      <c r="L634" s="44"/>
      <c r="M634" s="44"/>
      <c r="N634" s="44">
        <v>0</v>
      </c>
      <c r="O634" s="44"/>
      <c r="P634" s="44">
        <v>0.56799999999999995</v>
      </c>
      <c r="Q634" s="44">
        <v>1.17</v>
      </c>
      <c r="R634" s="45">
        <f>P634+O634+N634+Q634</f>
        <v>1.738</v>
      </c>
      <c r="S634" s="173"/>
      <c r="T634" s="476"/>
    </row>
    <row r="635" spans="1:20" s="5" customFormat="1" ht="25.5">
      <c r="A635" s="491"/>
      <c r="B635" s="488"/>
      <c r="C635" s="512"/>
      <c r="D635" s="512"/>
      <c r="E635" s="488"/>
      <c r="F635" s="558"/>
      <c r="G635" s="558"/>
      <c r="H635" s="558"/>
      <c r="I635" s="174" t="s">
        <v>262</v>
      </c>
      <c r="J635" s="491"/>
      <c r="K635" s="176" t="s">
        <v>188</v>
      </c>
      <c r="L635" s="44"/>
      <c r="M635" s="44"/>
      <c r="N635" s="44">
        <v>5.4109999999999996</v>
      </c>
      <c r="O635" s="177">
        <v>10.445</v>
      </c>
      <c r="P635" s="177">
        <v>3.4380000000000002</v>
      </c>
      <c r="Q635" s="177">
        <v>32.210999999999999</v>
      </c>
      <c r="R635" s="45">
        <f t="shared" si="188"/>
        <v>51.504999999999995</v>
      </c>
      <c r="S635" s="173"/>
      <c r="T635" s="476"/>
    </row>
    <row r="636" spans="1:20" s="5" customFormat="1" ht="25.5">
      <c r="A636" s="491"/>
      <c r="B636" s="488"/>
      <c r="C636" s="512"/>
      <c r="D636" s="512"/>
      <c r="E636" s="488"/>
      <c r="F636" s="558"/>
      <c r="G636" s="558"/>
      <c r="H636" s="558"/>
      <c r="I636" s="174" t="s">
        <v>29</v>
      </c>
      <c r="J636" s="491"/>
      <c r="K636" s="175" t="s">
        <v>54</v>
      </c>
      <c r="L636" s="45"/>
      <c r="M636" s="45"/>
      <c r="N636" s="45">
        <f>N637</f>
        <v>0</v>
      </c>
      <c r="O636" s="45">
        <f t="shared" ref="O636:Q636" si="191">O637</f>
        <v>0</v>
      </c>
      <c r="P636" s="45">
        <f t="shared" si="191"/>
        <v>1.627</v>
      </c>
      <c r="Q636" s="45">
        <f t="shared" si="191"/>
        <v>0</v>
      </c>
      <c r="R636" s="45">
        <f t="shared" si="188"/>
        <v>1.627</v>
      </c>
      <c r="S636" s="173"/>
      <c r="T636" s="476"/>
    </row>
    <row r="637" spans="1:20" s="5" customFormat="1">
      <c r="A637" s="491"/>
      <c r="B637" s="488"/>
      <c r="C637" s="512"/>
      <c r="D637" s="512"/>
      <c r="E637" s="488"/>
      <c r="F637" s="558"/>
      <c r="G637" s="558"/>
      <c r="H637" s="558"/>
      <c r="I637" s="174" t="s">
        <v>16</v>
      </c>
      <c r="J637" s="491"/>
      <c r="K637" s="176" t="s">
        <v>12</v>
      </c>
      <c r="L637" s="44"/>
      <c r="M637" s="44"/>
      <c r="N637" s="44">
        <v>0</v>
      </c>
      <c r="O637" s="177">
        <v>0</v>
      </c>
      <c r="P637" s="177">
        <v>1.627</v>
      </c>
      <c r="Q637" s="177">
        <v>0</v>
      </c>
      <c r="R637" s="45">
        <f t="shared" si="188"/>
        <v>1.627</v>
      </c>
      <c r="S637" s="173"/>
      <c r="T637" s="476"/>
    </row>
    <row r="638" spans="1:20" s="5" customFormat="1" ht="38.25">
      <c r="A638" s="491"/>
      <c r="B638" s="488"/>
      <c r="C638" s="512"/>
      <c r="D638" s="512"/>
      <c r="E638" s="488"/>
      <c r="F638" s="558"/>
      <c r="G638" s="558"/>
      <c r="H638" s="558"/>
      <c r="I638" s="180" t="s">
        <v>398</v>
      </c>
      <c r="J638" s="491"/>
      <c r="K638" s="175" t="s">
        <v>87</v>
      </c>
      <c r="L638" s="45"/>
      <c r="M638" s="45"/>
      <c r="N638" s="45">
        <f t="shared" ref="N638:Q638" si="192">+N639</f>
        <v>9.4700000000000006</v>
      </c>
      <c r="O638" s="45">
        <f t="shared" si="192"/>
        <v>8.6890000000000001</v>
      </c>
      <c r="P638" s="45">
        <f t="shared" si="192"/>
        <v>2.0409999999999999</v>
      </c>
      <c r="Q638" s="45">
        <f t="shared" si="192"/>
        <v>0</v>
      </c>
      <c r="R638" s="45">
        <f t="shared" si="188"/>
        <v>20.200000000000003</v>
      </c>
      <c r="S638" s="173"/>
      <c r="T638" s="476"/>
    </row>
    <row r="639" spans="1:20" s="5" customFormat="1">
      <c r="A639" s="492"/>
      <c r="B639" s="489"/>
      <c r="C639" s="512"/>
      <c r="D639" s="512"/>
      <c r="E639" s="488"/>
      <c r="F639" s="558"/>
      <c r="G639" s="558"/>
      <c r="H639" s="558"/>
      <c r="I639" s="174" t="s">
        <v>16</v>
      </c>
      <c r="J639" s="492"/>
      <c r="K639" s="176" t="s">
        <v>12</v>
      </c>
      <c r="L639" s="44"/>
      <c r="M639" s="44"/>
      <c r="N639" s="44">
        <v>9.4700000000000006</v>
      </c>
      <c r="O639" s="177">
        <v>8.6890000000000001</v>
      </c>
      <c r="P639" s="177">
        <v>2.0409999999999999</v>
      </c>
      <c r="Q639" s="177"/>
      <c r="R639" s="45">
        <f t="shared" si="188"/>
        <v>20.200000000000003</v>
      </c>
      <c r="S639" s="173"/>
      <c r="T639" s="476"/>
    </row>
    <row r="640" spans="1:20" s="5" customFormat="1" ht="12.75" customHeight="1">
      <c r="A640" s="490">
        <v>6</v>
      </c>
      <c r="B640" s="487" t="s">
        <v>272</v>
      </c>
      <c r="C640" s="512"/>
      <c r="D640" s="512"/>
      <c r="E640" s="488"/>
      <c r="F640" s="558"/>
      <c r="G640" s="558"/>
      <c r="H640" s="558"/>
      <c r="I640" s="47" t="s">
        <v>13</v>
      </c>
      <c r="J640" s="490">
        <v>124</v>
      </c>
      <c r="K640" s="478"/>
      <c r="L640" s="45"/>
      <c r="M640" s="45"/>
      <c r="N640" s="45">
        <f>+N641+N646+N649+N652+N654+N656+N658</f>
        <v>140.97838000000002</v>
      </c>
      <c r="O640" s="45">
        <f t="shared" ref="O640:Q640" si="193">+O641+O646+O649+O652+O654+O656+O658</f>
        <v>56.714999999999996</v>
      </c>
      <c r="P640" s="45">
        <f t="shared" si="193"/>
        <v>67.388000000000005</v>
      </c>
      <c r="Q640" s="45">
        <f t="shared" si="193"/>
        <v>71.100999999999999</v>
      </c>
      <c r="R640" s="45">
        <f t="shared" si="188"/>
        <v>336.18238000000002</v>
      </c>
      <c r="S640" s="173"/>
      <c r="T640" s="476"/>
    </row>
    <row r="641" spans="1:20" s="5" customFormat="1" ht="42.75" customHeight="1">
      <c r="A641" s="491"/>
      <c r="B641" s="488"/>
      <c r="C641" s="512"/>
      <c r="D641" s="512"/>
      <c r="E641" s="488"/>
      <c r="F641" s="558"/>
      <c r="G641" s="558"/>
      <c r="H641" s="558"/>
      <c r="I641" s="174" t="s">
        <v>176</v>
      </c>
      <c r="J641" s="491"/>
      <c r="K641" s="175" t="s">
        <v>10</v>
      </c>
      <c r="L641" s="177"/>
      <c r="M641" s="177"/>
      <c r="N641" s="101">
        <f t="shared" ref="N641" si="194">N642+N643+N644+N645</f>
        <v>20.527380000000001</v>
      </c>
      <c r="O641" s="101">
        <f>O642+O643+O644+O645</f>
        <v>44.888999999999996</v>
      </c>
      <c r="P641" s="101">
        <f>P642+P643+P644+P645</f>
        <v>52.146000000000001</v>
      </c>
      <c r="Q641" s="101">
        <f>Q642+Q643+Q644+Q645</f>
        <v>41.942</v>
      </c>
      <c r="R641" s="45">
        <f t="shared" si="188"/>
        <v>159.50438</v>
      </c>
      <c r="S641" s="173"/>
      <c r="T641" s="555"/>
    </row>
    <row r="642" spans="1:20" s="5" customFormat="1" ht="25.5">
      <c r="A642" s="491"/>
      <c r="B642" s="488"/>
      <c r="C642" s="512"/>
      <c r="D642" s="512"/>
      <c r="E642" s="488"/>
      <c r="F642" s="558"/>
      <c r="G642" s="558"/>
      <c r="H642" s="558"/>
      <c r="I642" s="174" t="s">
        <v>164</v>
      </c>
      <c r="J642" s="491"/>
      <c r="K642" s="176" t="s">
        <v>11</v>
      </c>
      <c r="L642" s="44"/>
      <c r="M642" s="44"/>
      <c r="N642" s="44">
        <v>0</v>
      </c>
      <c r="O642" s="177">
        <v>0.66500000000000004</v>
      </c>
      <c r="P642" s="44">
        <v>0</v>
      </c>
      <c r="Q642" s="44">
        <v>0</v>
      </c>
      <c r="R642" s="45">
        <f t="shared" si="188"/>
        <v>0.66500000000000004</v>
      </c>
      <c r="S642" s="173"/>
      <c r="T642" s="555"/>
    </row>
    <row r="643" spans="1:20" s="5" customFormat="1">
      <c r="A643" s="491"/>
      <c r="B643" s="488"/>
      <c r="C643" s="512"/>
      <c r="D643" s="512"/>
      <c r="E643" s="488"/>
      <c r="F643" s="558"/>
      <c r="G643" s="558"/>
      <c r="H643" s="558"/>
      <c r="I643" s="174" t="s">
        <v>16</v>
      </c>
      <c r="J643" s="491"/>
      <c r="K643" s="176" t="s">
        <v>12</v>
      </c>
      <c r="L643" s="44"/>
      <c r="M643" s="44"/>
      <c r="N643" s="44">
        <v>5.1294000000000004</v>
      </c>
      <c r="O643" s="177">
        <v>25.808</v>
      </c>
      <c r="P643" s="177">
        <v>50.890999999999998</v>
      </c>
      <c r="Q643" s="177">
        <v>31.417000000000002</v>
      </c>
      <c r="R643" s="45">
        <f t="shared" si="188"/>
        <v>113.2454</v>
      </c>
      <c r="S643" s="173"/>
      <c r="T643" s="555"/>
    </row>
    <row r="644" spans="1:20" s="5" customFormat="1" ht="25.5">
      <c r="A644" s="491"/>
      <c r="B644" s="488"/>
      <c r="C644" s="512"/>
      <c r="D644" s="512"/>
      <c r="E644" s="488"/>
      <c r="F644" s="558"/>
      <c r="G644" s="558"/>
      <c r="H644" s="558"/>
      <c r="I644" s="174" t="s">
        <v>262</v>
      </c>
      <c r="J644" s="491"/>
      <c r="K644" s="176" t="s">
        <v>188</v>
      </c>
      <c r="L644" s="44"/>
      <c r="M644" s="44"/>
      <c r="N644" s="44">
        <v>15.39798</v>
      </c>
      <c r="O644" s="177">
        <v>17.556000000000001</v>
      </c>
      <c r="P644" s="177">
        <v>1.2549999999999999</v>
      </c>
      <c r="Q644" s="177">
        <v>10.525</v>
      </c>
      <c r="R644" s="45">
        <f t="shared" si="188"/>
        <v>44.733979999999995</v>
      </c>
      <c r="S644" s="173"/>
      <c r="T644" s="555"/>
    </row>
    <row r="645" spans="1:20" s="5" customFormat="1" ht="38.25">
      <c r="A645" s="491"/>
      <c r="B645" s="488"/>
      <c r="C645" s="512"/>
      <c r="D645" s="512"/>
      <c r="E645" s="488"/>
      <c r="F645" s="558"/>
      <c r="G645" s="558"/>
      <c r="H645" s="558"/>
      <c r="I645" s="174" t="s">
        <v>18</v>
      </c>
      <c r="J645" s="491"/>
      <c r="K645" s="176" t="s">
        <v>17</v>
      </c>
      <c r="L645" s="44"/>
      <c r="M645" s="44"/>
      <c r="N645" s="44">
        <v>0</v>
      </c>
      <c r="O645" s="177">
        <v>0.86</v>
      </c>
      <c r="P645" s="44">
        <v>0</v>
      </c>
      <c r="Q645" s="44">
        <v>0</v>
      </c>
      <c r="R645" s="45">
        <f t="shared" si="188"/>
        <v>0.86</v>
      </c>
      <c r="S645" s="173"/>
      <c r="T645" s="555"/>
    </row>
    <row r="646" spans="1:20" s="5" customFormat="1" ht="25.5">
      <c r="A646" s="491"/>
      <c r="B646" s="488"/>
      <c r="C646" s="512"/>
      <c r="D646" s="512"/>
      <c r="E646" s="488"/>
      <c r="F646" s="558"/>
      <c r="G646" s="558"/>
      <c r="H646" s="558"/>
      <c r="I646" s="174" t="s">
        <v>178</v>
      </c>
      <c r="J646" s="491"/>
      <c r="K646" s="175" t="s">
        <v>45</v>
      </c>
      <c r="L646" s="45"/>
      <c r="M646" s="45"/>
      <c r="N646" s="45">
        <f t="shared" ref="N646:Q646" si="195">+N647+N648</f>
        <v>1.25</v>
      </c>
      <c r="O646" s="45">
        <f t="shared" si="195"/>
        <v>1.94</v>
      </c>
      <c r="P646" s="45">
        <f t="shared" si="195"/>
        <v>3.8839999999999999</v>
      </c>
      <c r="Q646" s="45">
        <f t="shared" si="195"/>
        <v>3</v>
      </c>
      <c r="R646" s="45">
        <f t="shared" si="188"/>
        <v>10.074</v>
      </c>
      <c r="S646" s="173"/>
      <c r="T646" s="476"/>
    </row>
    <row r="647" spans="1:20" s="5" customFormat="1">
      <c r="A647" s="491"/>
      <c r="B647" s="488"/>
      <c r="C647" s="512"/>
      <c r="D647" s="512"/>
      <c r="E647" s="488"/>
      <c r="F647" s="558"/>
      <c r="G647" s="558"/>
      <c r="H647" s="558"/>
      <c r="I647" s="174" t="s">
        <v>16</v>
      </c>
      <c r="J647" s="491"/>
      <c r="K647" s="176" t="s">
        <v>12</v>
      </c>
      <c r="L647" s="44"/>
      <c r="M647" s="44"/>
      <c r="N647" s="44"/>
      <c r="O647" s="177">
        <v>0.82499999999999996</v>
      </c>
      <c r="P647" s="177"/>
      <c r="Q647" s="177"/>
      <c r="R647" s="45">
        <f t="shared" si="188"/>
        <v>0.82499999999999996</v>
      </c>
      <c r="S647" s="173"/>
      <c r="T647" s="476"/>
    </row>
    <row r="648" spans="1:20" s="5" customFormat="1" ht="25.5">
      <c r="A648" s="491"/>
      <c r="B648" s="488"/>
      <c r="C648" s="512"/>
      <c r="D648" s="512"/>
      <c r="E648" s="488"/>
      <c r="F648" s="558"/>
      <c r="G648" s="558"/>
      <c r="H648" s="558"/>
      <c r="I648" s="174" t="s">
        <v>262</v>
      </c>
      <c r="J648" s="491"/>
      <c r="K648" s="176" t="s">
        <v>188</v>
      </c>
      <c r="L648" s="44"/>
      <c r="M648" s="44"/>
      <c r="N648" s="44">
        <v>1.25</v>
      </c>
      <c r="O648" s="177">
        <v>1.115</v>
      </c>
      <c r="P648" s="177">
        <v>3.8839999999999999</v>
      </c>
      <c r="Q648" s="177">
        <v>3</v>
      </c>
      <c r="R648" s="45">
        <f t="shared" si="188"/>
        <v>9.2489999999999988</v>
      </c>
      <c r="S648" s="173"/>
      <c r="T648" s="476"/>
    </row>
    <row r="649" spans="1:20" s="5" customFormat="1" ht="25.5">
      <c r="A649" s="491"/>
      <c r="B649" s="488"/>
      <c r="C649" s="512"/>
      <c r="D649" s="512"/>
      <c r="E649" s="488"/>
      <c r="F649" s="558"/>
      <c r="G649" s="558"/>
      <c r="H649" s="558"/>
      <c r="I649" s="174" t="s">
        <v>179</v>
      </c>
      <c r="J649" s="491"/>
      <c r="K649" s="175" t="s">
        <v>11</v>
      </c>
      <c r="L649" s="45"/>
      <c r="M649" s="45"/>
      <c r="N649" s="45">
        <f t="shared" ref="N649:Q649" si="196">+N650+N651</f>
        <v>2.6</v>
      </c>
      <c r="O649" s="45">
        <f t="shared" si="196"/>
        <v>4.4870000000000001</v>
      </c>
      <c r="P649" s="45">
        <f t="shared" si="196"/>
        <v>11.358000000000001</v>
      </c>
      <c r="Q649" s="45">
        <f t="shared" si="196"/>
        <v>26.158999999999999</v>
      </c>
      <c r="R649" s="45">
        <f t="shared" si="188"/>
        <v>44.603999999999999</v>
      </c>
      <c r="S649" s="173"/>
      <c r="T649" s="476"/>
    </row>
    <row r="650" spans="1:20" s="5" customFormat="1">
      <c r="A650" s="491"/>
      <c r="B650" s="488"/>
      <c r="C650" s="512"/>
      <c r="D650" s="512"/>
      <c r="E650" s="488"/>
      <c r="F650" s="558"/>
      <c r="G650" s="558"/>
      <c r="H650" s="558"/>
      <c r="I650" s="174" t="s">
        <v>16</v>
      </c>
      <c r="J650" s="491"/>
      <c r="K650" s="176" t="s">
        <v>12</v>
      </c>
      <c r="L650" s="44"/>
      <c r="M650" s="44"/>
      <c r="N650" s="44">
        <v>2.6</v>
      </c>
      <c r="O650" s="177">
        <v>2.077</v>
      </c>
      <c r="P650" s="177"/>
      <c r="Q650" s="177"/>
      <c r="R650" s="45">
        <f t="shared" si="188"/>
        <v>4.6769999999999996</v>
      </c>
      <c r="S650" s="173"/>
      <c r="T650" s="476"/>
    </row>
    <row r="651" spans="1:20" s="5" customFormat="1" ht="25.5">
      <c r="A651" s="491"/>
      <c r="B651" s="488"/>
      <c r="C651" s="512"/>
      <c r="D651" s="512"/>
      <c r="E651" s="488"/>
      <c r="F651" s="558"/>
      <c r="G651" s="558"/>
      <c r="H651" s="558"/>
      <c r="I651" s="174" t="s">
        <v>262</v>
      </c>
      <c r="J651" s="491"/>
      <c r="K651" s="176" t="s">
        <v>188</v>
      </c>
      <c r="L651" s="44"/>
      <c r="M651" s="44"/>
      <c r="N651" s="44">
        <v>0</v>
      </c>
      <c r="O651" s="177">
        <v>2.41</v>
      </c>
      <c r="P651" s="177">
        <v>11.358000000000001</v>
      </c>
      <c r="Q651" s="177">
        <v>26.158999999999999</v>
      </c>
      <c r="R651" s="45">
        <f t="shared" si="188"/>
        <v>39.927</v>
      </c>
      <c r="S651" s="173"/>
      <c r="T651" s="476"/>
    </row>
    <row r="652" spans="1:20" s="5" customFormat="1" ht="51">
      <c r="A652" s="491"/>
      <c r="B652" s="488"/>
      <c r="C652" s="512"/>
      <c r="D652" s="512"/>
      <c r="E652" s="488"/>
      <c r="F652" s="558"/>
      <c r="G652" s="558"/>
      <c r="H652" s="558"/>
      <c r="I652" s="174" t="s">
        <v>180</v>
      </c>
      <c r="J652" s="491"/>
      <c r="K652" s="175" t="s">
        <v>52</v>
      </c>
      <c r="L652" s="45"/>
      <c r="M652" s="45"/>
      <c r="N652" s="45">
        <f>N653</f>
        <v>12.727</v>
      </c>
      <c r="O652" s="45">
        <f t="shared" ref="O652:Q652" si="197">O653</f>
        <v>0</v>
      </c>
      <c r="P652" s="45">
        <f t="shared" si="197"/>
        <v>0</v>
      </c>
      <c r="Q652" s="45">
        <f t="shared" si="197"/>
        <v>0</v>
      </c>
      <c r="R652" s="45">
        <f t="shared" si="188"/>
        <v>12.727</v>
      </c>
      <c r="S652" s="173"/>
      <c r="T652" s="476"/>
    </row>
    <row r="653" spans="1:20" s="5" customFormat="1" ht="25.5">
      <c r="A653" s="491"/>
      <c r="B653" s="488"/>
      <c r="C653" s="512"/>
      <c r="D653" s="512"/>
      <c r="E653" s="488"/>
      <c r="F653" s="558"/>
      <c r="G653" s="558"/>
      <c r="H653" s="558"/>
      <c r="I653" s="174" t="s">
        <v>262</v>
      </c>
      <c r="J653" s="491"/>
      <c r="K653" s="176" t="s">
        <v>188</v>
      </c>
      <c r="L653" s="44"/>
      <c r="M653" s="44"/>
      <c r="N653" s="44">
        <v>12.727</v>
      </c>
      <c r="O653" s="44">
        <v>0</v>
      </c>
      <c r="P653" s="44">
        <v>0</v>
      </c>
      <c r="Q653" s="44">
        <v>0</v>
      </c>
      <c r="R653" s="45">
        <f t="shared" si="188"/>
        <v>12.727</v>
      </c>
      <c r="S653" s="173"/>
      <c r="T653" s="476"/>
    </row>
    <row r="654" spans="1:20" s="5" customFormat="1" ht="25.5">
      <c r="A654" s="491"/>
      <c r="B654" s="488"/>
      <c r="C654" s="512"/>
      <c r="D654" s="512"/>
      <c r="E654" s="488"/>
      <c r="F654" s="558"/>
      <c r="G654" s="558"/>
      <c r="H654" s="558"/>
      <c r="I654" s="174" t="s">
        <v>29</v>
      </c>
      <c r="J654" s="491"/>
      <c r="K654" s="175" t="s">
        <v>54</v>
      </c>
      <c r="L654" s="45"/>
      <c r="M654" s="45"/>
      <c r="N654" s="45">
        <f t="shared" ref="N654:Q654" si="198">N655</f>
        <v>0</v>
      </c>
      <c r="O654" s="45">
        <f t="shared" si="198"/>
        <v>0.60899999999999999</v>
      </c>
      <c r="P654" s="45">
        <f t="shared" si="198"/>
        <v>0</v>
      </c>
      <c r="Q654" s="45">
        <f t="shared" si="198"/>
        <v>0</v>
      </c>
      <c r="R654" s="45">
        <f t="shared" si="188"/>
        <v>0.60899999999999999</v>
      </c>
      <c r="S654" s="173"/>
      <c r="T654" s="476"/>
    </row>
    <row r="655" spans="1:20" s="5" customFormat="1">
      <c r="A655" s="491"/>
      <c r="B655" s="488"/>
      <c r="C655" s="512"/>
      <c r="D655" s="512"/>
      <c r="E655" s="488"/>
      <c r="F655" s="558"/>
      <c r="G655" s="558"/>
      <c r="H655" s="558"/>
      <c r="I655" s="174" t="s">
        <v>16</v>
      </c>
      <c r="J655" s="491"/>
      <c r="K655" s="176" t="s">
        <v>12</v>
      </c>
      <c r="L655" s="44"/>
      <c r="M655" s="44"/>
      <c r="N655" s="44">
        <v>0</v>
      </c>
      <c r="O655" s="177">
        <v>0.60899999999999999</v>
      </c>
      <c r="P655" s="44">
        <v>0</v>
      </c>
      <c r="Q655" s="44">
        <v>0</v>
      </c>
      <c r="R655" s="45">
        <f t="shared" si="188"/>
        <v>0.60899999999999999</v>
      </c>
      <c r="S655" s="173"/>
      <c r="T655" s="476"/>
    </row>
    <row r="656" spans="1:20" s="5" customFormat="1" ht="51">
      <c r="A656" s="491"/>
      <c r="B656" s="488"/>
      <c r="C656" s="512"/>
      <c r="D656" s="512"/>
      <c r="E656" s="488"/>
      <c r="F656" s="558"/>
      <c r="G656" s="558"/>
      <c r="H656" s="558"/>
      <c r="I656" s="174" t="s">
        <v>263</v>
      </c>
      <c r="J656" s="491"/>
      <c r="K656" s="175" t="s">
        <v>155</v>
      </c>
      <c r="L656" s="45"/>
      <c r="M656" s="45"/>
      <c r="N656" s="45">
        <f>N657</f>
        <v>103.874</v>
      </c>
      <c r="O656" s="45">
        <f t="shared" ref="O656:Q656" si="199">O657</f>
        <v>0</v>
      </c>
      <c r="P656" s="45">
        <f t="shared" si="199"/>
        <v>0</v>
      </c>
      <c r="Q656" s="45">
        <f t="shared" si="199"/>
        <v>0</v>
      </c>
      <c r="R656" s="45">
        <f t="shared" si="188"/>
        <v>103.874</v>
      </c>
      <c r="S656" s="173"/>
      <c r="T656" s="476"/>
    </row>
    <row r="657" spans="1:20" s="5" customFormat="1" ht="25.5">
      <c r="A657" s="491"/>
      <c r="B657" s="488"/>
      <c r="C657" s="512"/>
      <c r="D657" s="512"/>
      <c r="E657" s="488"/>
      <c r="F657" s="558"/>
      <c r="G657" s="558"/>
      <c r="H657" s="558"/>
      <c r="I657" s="174" t="s">
        <v>262</v>
      </c>
      <c r="J657" s="491"/>
      <c r="K657" s="176" t="s">
        <v>188</v>
      </c>
      <c r="L657" s="44"/>
      <c r="M657" s="44"/>
      <c r="N657" s="44">
        <v>103.874</v>
      </c>
      <c r="O657" s="177">
        <v>0</v>
      </c>
      <c r="P657" s="177">
        <v>0</v>
      </c>
      <c r="Q657" s="177">
        <v>0</v>
      </c>
      <c r="R657" s="45">
        <f t="shared" si="188"/>
        <v>103.874</v>
      </c>
      <c r="S657" s="173"/>
      <c r="T657" s="476"/>
    </row>
    <row r="658" spans="1:20" s="5" customFormat="1" ht="38.25">
      <c r="A658" s="491"/>
      <c r="B658" s="488"/>
      <c r="C658" s="512"/>
      <c r="D658" s="512"/>
      <c r="E658" s="488"/>
      <c r="F658" s="558"/>
      <c r="G658" s="558"/>
      <c r="H658" s="558"/>
      <c r="I658" s="180" t="s">
        <v>398</v>
      </c>
      <c r="J658" s="491"/>
      <c r="K658" s="175" t="s">
        <v>87</v>
      </c>
      <c r="L658" s="45"/>
      <c r="M658" s="45"/>
      <c r="N658" s="45">
        <f>N659</f>
        <v>0</v>
      </c>
      <c r="O658" s="45">
        <f t="shared" ref="O658:Q658" si="200">O659</f>
        <v>4.79</v>
      </c>
      <c r="P658" s="45">
        <f t="shared" si="200"/>
        <v>0</v>
      </c>
      <c r="Q658" s="45">
        <f t="shared" si="200"/>
        <v>0</v>
      </c>
      <c r="R658" s="45">
        <f t="shared" si="188"/>
        <v>4.79</v>
      </c>
      <c r="S658" s="179"/>
      <c r="T658" s="486"/>
    </row>
    <row r="659" spans="1:20" s="5" customFormat="1">
      <c r="A659" s="492"/>
      <c r="B659" s="489"/>
      <c r="C659" s="512"/>
      <c r="D659" s="512"/>
      <c r="E659" s="488"/>
      <c r="F659" s="558"/>
      <c r="G659" s="558"/>
      <c r="H659" s="558"/>
      <c r="I659" s="174" t="s">
        <v>16</v>
      </c>
      <c r="J659" s="492"/>
      <c r="K659" s="176" t="s">
        <v>12</v>
      </c>
      <c r="L659" s="44"/>
      <c r="M659" s="44"/>
      <c r="N659" s="44">
        <v>0</v>
      </c>
      <c r="O659" s="177">
        <v>4.79</v>
      </c>
      <c r="P659" s="44">
        <v>0</v>
      </c>
      <c r="Q659" s="44">
        <v>0</v>
      </c>
      <c r="R659" s="45">
        <f t="shared" si="188"/>
        <v>4.79</v>
      </c>
      <c r="S659" s="173"/>
      <c r="T659" s="486"/>
    </row>
    <row r="660" spans="1:20" s="5" customFormat="1">
      <c r="A660" s="490">
        <v>7</v>
      </c>
      <c r="B660" s="487" t="s">
        <v>273</v>
      </c>
      <c r="C660" s="512"/>
      <c r="D660" s="512"/>
      <c r="E660" s="488"/>
      <c r="F660" s="558"/>
      <c r="G660" s="558"/>
      <c r="H660" s="558"/>
      <c r="I660" s="47" t="s">
        <v>13</v>
      </c>
      <c r="J660" s="490">
        <v>124</v>
      </c>
      <c r="K660" s="478"/>
      <c r="L660" s="45"/>
      <c r="M660" s="45"/>
      <c r="N660" s="45">
        <f>+N661+N666+N669+N672+N675+N677+N679</f>
        <v>58.256999999999998</v>
      </c>
      <c r="O660" s="45">
        <f t="shared" ref="O660:Q660" si="201">+O661+O666+O669+O672+O675+O677+O679</f>
        <v>54.741700000000009</v>
      </c>
      <c r="P660" s="45">
        <f t="shared" si="201"/>
        <v>81.617000000000004</v>
      </c>
      <c r="Q660" s="45">
        <f t="shared" si="201"/>
        <v>33.250999999999998</v>
      </c>
      <c r="R660" s="45">
        <f t="shared" si="188"/>
        <v>227.86670000000001</v>
      </c>
      <c r="S660" s="173"/>
      <c r="T660" s="476"/>
    </row>
    <row r="661" spans="1:20" s="5" customFormat="1" ht="38.25">
      <c r="A661" s="491"/>
      <c r="B661" s="488"/>
      <c r="C661" s="512"/>
      <c r="D661" s="512"/>
      <c r="E661" s="488"/>
      <c r="F661" s="558"/>
      <c r="G661" s="558"/>
      <c r="H661" s="558"/>
      <c r="I661" s="174" t="s">
        <v>176</v>
      </c>
      <c r="J661" s="491"/>
      <c r="K661" s="175" t="s">
        <v>10</v>
      </c>
      <c r="L661" s="177"/>
      <c r="M661" s="177"/>
      <c r="N661" s="101">
        <f>N662+N663+N664+N665</f>
        <v>24.393000000000001</v>
      </c>
      <c r="O661" s="101">
        <f>O662+O663+O664+O665</f>
        <v>43.01870000000001</v>
      </c>
      <c r="P661" s="101">
        <f>P662+P663+P664+P665</f>
        <v>50.366</v>
      </c>
      <c r="Q661" s="101">
        <f>Q662+Q663+Q664+Q665</f>
        <v>28.734000000000002</v>
      </c>
      <c r="R661" s="45">
        <f t="shared" si="188"/>
        <v>146.51170000000002</v>
      </c>
      <c r="S661" s="173"/>
      <c r="T661" s="555"/>
    </row>
    <row r="662" spans="1:20" s="5" customFormat="1" ht="25.5">
      <c r="A662" s="491"/>
      <c r="B662" s="488"/>
      <c r="C662" s="512"/>
      <c r="D662" s="512"/>
      <c r="E662" s="488"/>
      <c r="F662" s="558"/>
      <c r="G662" s="558"/>
      <c r="H662" s="558"/>
      <c r="I662" s="174" t="s">
        <v>164</v>
      </c>
      <c r="J662" s="491"/>
      <c r="K662" s="176" t="s">
        <v>11</v>
      </c>
      <c r="L662" s="44"/>
      <c r="M662" s="44"/>
      <c r="N662" s="44">
        <v>0</v>
      </c>
      <c r="O662" s="177">
        <v>0.51500000000000001</v>
      </c>
      <c r="P662" s="177">
        <v>0</v>
      </c>
      <c r="Q662" s="177">
        <v>0</v>
      </c>
      <c r="R662" s="45">
        <f t="shared" si="188"/>
        <v>0.51500000000000001</v>
      </c>
      <c r="S662" s="173"/>
      <c r="T662" s="555"/>
    </row>
    <row r="663" spans="1:20" s="5" customFormat="1" ht="42.75" customHeight="1">
      <c r="A663" s="491"/>
      <c r="B663" s="488"/>
      <c r="C663" s="512"/>
      <c r="D663" s="512"/>
      <c r="E663" s="488"/>
      <c r="F663" s="558"/>
      <c r="G663" s="558"/>
      <c r="H663" s="558"/>
      <c r="I663" s="174" t="s">
        <v>16</v>
      </c>
      <c r="J663" s="491"/>
      <c r="K663" s="176" t="s">
        <v>12</v>
      </c>
      <c r="L663" s="44"/>
      <c r="M663" s="44"/>
      <c r="N663" s="44">
        <v>6.5620000000000003</v>
      </c>
      <c r="O663" s="177">
        <v>22.963000000000001</v>
      </c>
      <c r="P663" s="177">
        <v>49.18</v>
      </c>
      <c r="Q663" s="177">
        <v>28.734000000000002</v>
      </c>
      <c r="R663" s="45">
        <f t="shared" si="188"/>
        <v>107.43899999999999</v>
      </c>
      <c r="S663" s="173"/>
      <c r="T663" s="555"/>
    </row>
    <row r="664" spans="1:20" s="5" customFormat="1" ht="25.5">
      <c r="A664" s="491"/>
      <c r="B664" s="488"/>
      <c r="C664" s="512"/>
      <c r="D664" s="512"/>
      <c r="E664" s="488"/>
      <c r="F664" s="558"/>
      <c r="G664" s="558"/>
      <c r="H664" s="558"/>
      <c r="I664" s="174" t="s">
        <v>262</v>
      </c>
      <c r="J664" s="491"/>
      <c r="K664" s="176" t="s">
        <v>188</v>
      </c>
      <c r="L664" s="44"/>
      <c r="M664" s="44"/>
      <c r="N664" s="44">
        <v>17.831</v>
      </c>
      <c r="O664" s="177">
        <v>18.827000000000002</v>
      </c>
      <c r="P664" s="177">
        <v>1.1859999999999999</v>
      </c>
      <c r="Q664" s="177">
        <v>0</v>
      </c>
      <c r="R664" s="45">
        <f t="shared" si="188"/>
        <v>37.844000000000001</v>
      </c>
      <c r="S664" s="173"/>
      <c r="T664" s="555"/>
    </row>
    <row r="665" spans="1:20" s="5" customFormat="1" ht="38.25">
      <c r="A665" s="491"/>
      <c r="B665" s="488"/>
      <c r="C665" s="512"/>
      <c r="D665" s="512"/>
      <c r="E665" s="488"/>
      <c r="F665" s="558"/>
      <c r="G665" s="558"/>
      <c r="H665" s="558"/>
      <c r="I665" s="174" t="s">
        <v>18</v>
      </c>
      <c r="J665" s="491"/>
      <c r="K665" s="176" t="s">
        <v>17</v>
      </c>
      <c r="L665" s="44"/>
      <c r="M665" s="44"/>
      <c r="N665" s="177">
        <v>0</v>
      </c>
      <c r="O665" s="177">
        <v>0.7137</v>
      </c>
      <c r="P665" s="177">
        <v>0</v>
      </c>
      <c r="Q665" s="177">
        <v>0</v>
      </c>
      <c r="R665" s="45">
        <f t="shared" si="188"/>
        <v>0.7137</v>
      </c>
      <c r="S665" s="173"/>
      <c r="T665" s="555"/>
    </row>
    <row r="666" spans="1:20" s="5" customFormat="1" ht="25.5">
      <c r="A666" s="491"/>
      <c r="B666" s="488"/>
      <c r="C666" s="512"/>
      <c r="D666" s="512"/>
      <c r="E666" s="488"/>
      <c r="F666" s="558"/>
      <c r="G666" s="558"/>
      <c r="H666" s="558"/>
      <c r="I666" s="174" t="s">
        <v>177</v>
      </c>
      <c r="J666" s="491"/>
      <c r="K666" s="175" t="s">
        <v>51</v>
      </c>
      <c r="L666" s="45"/>
      <c r="M666" s="45"/>
      <c r="N666" s="45">
        <f t="shared" ref="N666:P666" si="202">+N667+N668</f>
        <v>1.6180000000000001</v>
      </c>
      <c r="O666" s="45">
        <f t="shared" si="202"/>
        <v>3.681</v>
      </c>
      <c r="P666" s="45">
        <f t="shared" si="202"/>
        <v>8.6240000000000006</v>
      </c>
      <c r="Q666" s="45">
        <f>+Q667+Q668</f>
        <v>3.2320000000000002</v>
      </c>
      <c r="R666" s="45">
        <f t="shared" si="188"/>
        <v>17.155000000000001</v>
      </c>
      <c r="S666" s="173"/>
      <c r="T666" s="555"/>
    </row>
    <row r="667" spans="1:20" s="5" customFormat="1">
      <c r="A667" s="491"/>
      <c r="B667" s="488"/>
      <c r="C667" s="512"/>
      <c r="D667" s="512"/>
      <c r="E667" s="488"/>
      <c r="F667" s="558"/>
      <c r="G667" s="558"/>
      <c r="H667" s="558"/>
      <c r="I667" s="174" t="s">
        <v>16</v>
      </c>
      <c r="J667" s="491"/>
      <c r="K667" s="176" t="s">
        <v>12</v>
      </c>
      <c r="L667" s="44"/>
      <c r="M667" s="44"/>
      <c r="N667" s="44">
        <v>0</v>
      </c>
      <c r="O667" s="177">
        <v>1.026</v>
      </c>
      <c r="P667" s="177">
        <v>0</v>
      </c>
      <c r="Q667" s="177">
        <v>0.32100000000000001</v>
      </c>
      <c r="R667" s="45">
        <f t="shared" si="188"/>
        <v>1.347</v>
      </c>
      <c r="S667" s="173"/>
      <c r="T667" s="555"/>
    </row>
    <row r="668" spans="1:20" s="5" customFormat="1" ht="25.5">
      <c r="A668" s="491"/>
      <c r="B668" s="488"/>
      <c r="C668" s="512"/>
      <c r="D668" s="512"/>
      <c r="E668" s="488"/>
      <c r="F668" s="558"/>
      <c r="G668" s="558"/>
      <c r="H668" s="558"/>
      <c r="I668" s="174" t="s">
        <v>262</v>
      </c>
      <c r="J668" s="491"/>
      <c r="K668" s="176" t="s">
        <v>188</v>
      </c>
      <c r="L668" s="44"/>
      <c r="M668" s="44"/>
      <c r="N668" s="44">
        <v>1.6180000000000001</v>
      </c>
      <c r="O668" s="177">
        <v>2.6549999999999998</v>
      </c>
      <c r="P668" s="177">
        <v>8.6240000000000006</v>
      </c>
      <c r="Q668" s="177">
        <v>2.911</v>
      </c>
      <c r="R668" s="45">
        <f t="shared" si="188"/>
        <v>15.808</v>
      </c>
      <c r="S668" s="173"/>
      <c r="T668" s="476"/>
    </row>
    <row r="669" spans="1:20" s="5" customFormat="1" ht="25.5">
      <c r="A669" s="491"/>
      <c r="B669" s="488"/>
      <c r="C669" s="512"/>
      <c r="D669" s="512"/>
      <c r="E669" s="488"/>
      <c r="F669" s="558"/>
      <c r="G669" s="558"/>
      <c r="H669" s="558"/>
      <c r="I669" s="174" t="s">
        <v>178</v>
      </c>
      <c r="J669" s="491"/>
      <c r="K669" s="175" t="s">
        <v>45</v>
      </c>
      <c r="L669" s="45"/>
      <c r="M669" s="45"/>
      <c r="N669" s="45">
        <f>N671+N670</f>
        <v>1.45</v>
      </c>
      <c r="O669" s="45">
        <f t="shared" ref="O669:Q669" si="203">O671+O670</f>
        <v>2.1890000000000001</v>
      </c>
      <c r="P669" s="45">
        <f t="shared" si="203"/>
        <v>2</v>
      </c>
      <c r="Q669" s="45">
        <f t="shared" si="203"/>
        <v>1</v>
      </c>
      <c r="R669" s="45">
        <f t="shared" si="188"/>
        <v>6.6390000000000002</v>
      </c>
      <c r="S669" s="173"/>
      <c r="T669" s="476"/>
    </row>
    <row r="670" spans="1:20" s="5" customFormat="1">
      <c r="A670" s="491"/>
      <c r="B670" s="488"/>
      <c r="C670" s="512"/>
      <c r="D670" s="512"/>
      <c r="E670" s="488"/>
      <c r="F670" s="558"/>
      <c r="G670" s="558"/>
      <c r="H670" s="558"/>
      <c r="I670" s="174" t="s">
        <v>16</v>
      </c>
      <c r="J670" s="491"/>
      <c r="K670" s="176" t="s">
        <v>12</v>
      </c>
      <c r="L670" s="45"/>
      <c r="M670" s="45"/>
      <c r="N670" s="44">
        <v>0</v>
      </c>
      <c r="O670" s="44">
        <v>0</v>
      </c>
      <c r="P670" s="44">
        <v>0</v>
      </c>
      <c r="Q670" s="44">
        <v>1</v>
      </c>
      <c r="R670" s="45">
        <f t="shared" si="188"/>
        <v>1</v>
      </c>
      <c r="S670" s="173"/>
      <c r="T670" s="486"/>
    </row>
    <row r="671" spans="1:20" s="5" customFormat="1" ht="25.5">
      <c r="A671" s="491"/>
      <c r="B671" s="488"/>
      <c r="C671" s="512"/>
      <c r="D671" s="512"/>
      <c r="E671" s="488"/>
      <c r="F671" s="558"/>
      <c r="G671" s="558"/>
      <c r="H671" s="558"/>
      <c r="I671" s="174" t="s">
        <v>262</v>
      </c>
      <c r="J671" s="491"/>
      <c r="K671" s="176" t="s">
        <v>188</v>
      </c>
      <c r="L671" s="44"/>
      <c r="M671" s="44"/>
      <c r="N671" s="44">
        <v>1.45</v>
      </c>
      <c r="O671" s="177">
        <v>2.1890000000000001</v>
      </c>
      <c r="P671" s="177">
        <v>2</v>
      </c>
      <c r="Q671" s="177">
        <v>0</v>
      </c>
      <c r="R671" s="45">
        <f t="shared" si="188"/>
        <v>5.6390000000000002</v>
      </c>
      <c r="S671" s="173"/>
      <c r="T671" s="476"/>
    </row>
    <row r="672" spans="1:20" s="5" customFormat="1" ht="25.5">
      <c r="A672" s="491"/>
      <c r="B672" s="488"/>
      <c r="C672" s="512"/>
      <c r="D672" s="512"/>
      <c r="E672" s="488"/>
      <c r="F672" s="558"/>
      <c r="G672" s="558"/>
      <c r="H672" s="558"/>
      <c r="I672" s="174" t="s">
        <v>179</v>
      </c>
      <c r="J672" s="491"/>
      <c r="K672" s="175" t="s">
        <v>11</v>
      </c>
      <c r="L672" s="45"/>
      <c r="M672" s="45"/>
      <c r="N672" s="45">
        <f t="shared" ref="N672:Q672" si="204">+N673+N674</f>
        <v>2.2490000000000001</v>
      </c>
      <c r="O672" s="45">
        <f t="shared" si="204"/>
        <v>5.8529999999999998</v>
      </c>
      <c r="P672" s="45">
        <f t="shared" si="204"/>
        <v>18.501000000000001</v>
      </c>
      <c r="Q672" s="45">
        <f t="shared" si="204"/>
        <v>0.28499999999999998</v>
      </c>
      <c r="R672" s="45">
        <f t="shared" si="188"/>
        <v>26.887999999999998</v>
      </c>
      <c r="S672" s="173"/>
      <c r="T672" s="476"/>
    </row>
    <row r="673" spans="1:20" s="5" customFormat="1">
      <c r="A673" s="491"/>
      <c r="B673" s="488"/>
      <c r="C673" s="512"/>
      <c r="D673" s="512"/>
      <c r="E673" s="488"/>
      <c r="F673" s="558"/>
      <c r="G673" s="558"/>
      <c r="H673" s="558"/>
      <c r="I673" s="174" t="s">
        <v>16</v>
      </c>
      <c r="J673" s="491"/>
      <c r="K673" s="176" t="s">
        <v>12</v>
      </c>
      <c r="L673" s="44"/>
      <c r="M673" s="44"/>
      <c r="N673" s="44">
        <v>1.804</v>
      </c>
      <c r="O673" s="177">
        <v>0</v>
      </c>
      <c r="P673" s="177">
        <v>0</v>
      </c>
      <c r="Q673" s="177">
        <v>0</v>
      </c>
      <c r="R673" s="45">
        <f t="shared" si="188"/>
        <v>1.804</v>
      </c>
      <c r="S673" s="173"/>
      <c r="T673" s="476"/>
    </row>
    <row r="674" spans="1:20" s="5" customFormat="1" ht="25.5">
      <c r="A674" s="491"/>
      <c r="B674" s="488"/>
      <c r="C674" s="512"/>
      <c r="D674" s="512"/>
      <c r="E674" s="488"/>
      <c r="F674" s="558"/>
      <c r="G674" s="558"/>
      <c r="H674" s="558"/>
      <c r="I674" s="174" t="s">
        <v>262</v>
      </c>
      <c r="J674" s="491"/>
      <c r="K674" s="176" t="s">
        <v>188</v>
      </c>
      <c r="L674" s="44"/>
      <c r="M674" s="44"/>
      <c r="N674" s="44">
        <v>0.44500000000000001</v>
      </c>
      <c r="O674" s="177">
        <v>5.8529999999999998</v>
      </c>
      <c r="P674" s="177">
        <v>18.501000000000001</v>
      </c>
      <c r="Q674" s="177">
        <v>0.28499999999999998</v>
      </c>
      <c r="R674" s="45">
        <f t="shared" si="188"/>
        <v>25.084</v>
      </c>
      <c r="S674" s="173"/>
      <c r="T674" s="476"/>
    </row>
    <row r="675" spans="1:20" s="5" customFormat="1" ht="51">
      <c r="A675" s="491"/>
      <c r="B675" s="488"/>
      <c r="C675" s="512"/>
      <c r="D675" s="512"/>
      <c r="E675" s="488"/>
      <c r="F675" s="558"/>
      <c r="G675" s="558"/>
      <c r="H675" s="558"/>
      <c r="I675" s="174" t="s">
        <v>180</v>
      </c>
      <c r="J675" s="491"/>
      <c r="K675" s="175" t="s">
        <v>52</v>
      </c>
      <c r="L675" s="45"/>
      <c r="M675" s="45"/>
      <c r="N675" s="45">
        <f>N676</f>
        <v>11.282</v>
      </c>
      <c r="O675" s="45">
        <f t="shared" ref="O675:Q675" si="205">O676</f>
        <v>0</v>
      </c>
      <c r="P675" s="45">
        <f t="shared" si="205"/>
        <v>0</v>
      </c>
      <c r="Q675" s="45">
        <f t="shared" si="205"/>
        <v>0</v>
      </c>
      <c r="R675" s="45">
        <f t="shared" si="188"/>
        <v>11.282</v>
      </c>
      <c r="S675" s="173"/>
      <c r="T675" s="476"/>
    </row>
    <row r="676" spans="1:20" s="5" customFormat="1" ht="25.5">
      <c r="A676" s="491"/>
      <c r="B676" s="488"/>
      <c r="C676" s="512"/>
      <c r="D676" s="512"/>
      <c r="E676" s="488"/>
      <c r="F676" s="558"/>
      <c r="G676" s="558"/>
      <c r="H676" s="558"/>
      <c r="I676" s="174" t="s">
        <v>262</v>
      </c>
      <c r="J676" s="491"/>
      <c r="K676" s="176" t="s">
        <v>188</v>
      </c>
      <c r="L676" s="44"/>
      <c r="M676" s="44"/>
      <c r="N676" s="44">
        <v>11.282</v>
      </c>
      <c r="O676" s="177">
        <v>0</v>
      </c>
      <c r="P676" s="177">
        <v>0</v>
      </c>
      <c r="Q676" s="177">
        <v>0</v>
      </c>
      <c r="R676" s="45">
        <f t="shared" si="188"/>
        <v>11.282</v>
      </c>
      <c r="S676" s="173"/>
      <c r="T676" s="476"/>
    </row>
    <row r="677" spans="1:20" s="5" customFormat="1" ht="25.5">
      <c r="A677" s="491"/>
      <c r="B677" s="488"/>
      <c r="C677" s="512"/>
      <c r="D677" s="512"/>
      <c r="E677" s="488"/>
      <c r="F677" s="558"/>
      <c r="G677" s="558"/>
      <c r="H677" s="558"/>
      <c r="I677" s="174" t="s">
        <v>29</v>
      </c>
      <c r="J677" s="491"/>
      <c r="K677" s="175" t="s">
        <v>54</v>
      </c>
      <c r="L677" s="45"/>
      <c r="M677" s="45"/>
      <c r="N677" s="45">
        <f t="shared" ref="N677:O677" si="206">N678</f>
        <v>0</v>
      </c>
      <c r="O677" s="45">
        <f t="shared" si="206"/>
        <v>0</v>
      </c>
      <c r="P677" s="45">
        <f>P678</f>
        <v>2.1259999999999999</v>
      </c>
      <c r="Q677" s="45">
        <f t="shared" ref="Q677" si="207">Q678</f>
        <v>0</v>
      </c>
      <c r="R677" s="45">
        <f t="shared" si="188"/>
        <v>2.1259999999999999</v>
      </c>
      <c r="S677" s="173"/>
      <c r="T677" s="476"/>
    </row>
    <row r="678" spans="1:20" s="5" customFormat="1" ht="25.5">
      <c r="A678" s="491"/>
      <c r="B678" s="488"/>
      <c r="C678" s="512"/>
      <c r="D678" s="512"/>
      <c r="E678" s="488"/>
      <c r="F678" s="558"/>
      <c r="G678" s="558"/>
      <c r="H678" s="558"/>
      <c r="I678" s="174" t="s">
        <v>262</v>
      </c>
      <c r="J678" s="491"/>
      <c r="K678" s="176" t="s">
        <v>188</v>
      </c>
      <c r="L678" s="44"/>
      <c r="M678" s="44"/>
      <c r="N678" s="44">
        <v>0</v>
      </c>
      <c r="O678" s="44">
        <v>0</v>
      </c>
      <c r="P678" s="177">
        <v>2.1259999999999999</v>
      </c>
      <c r="Q678" s="44">
        <v>0</v>
      </c>
      <c r="R678" s="45">
        <f t="shared" si="188"/>
        <v>2.1259999999999999</v>
      </c>
      <c r="S678" s="173"/>
      <c r="T678" s="476"/>
    </row>
    <row r="679" spans="1:20" s="5" customFormat="1" ht="51">
      <c r="A679" s="491"/>
      <c r="B679" s="488"/>
      <c r="C679" s="512"/>
      <c r="D679" s="512"/>
      <c r="E679" s="488"/>
      <c r="F679" s="558"/>
      <c r="G679" s="558"/>
      <c r="H679" s="558"/>
      <c r="I679" s="174" t="s">
        <v>263</v>
      </c>
      <c r="J679" s="491"/>
      <c r="K679" s="175" t="s">
        <v>155</v>
      </c>
      <c r="L679" s="45"/>
      <c r="M679" s="45"/>
      <c r="N679" s="45">
        <f>N680</f>
        <v>17.265000000000001</v>
      </c>
      <c r="O679" s="45">
        <f t="shared" ref="O679:Q679" si="208">O680</f>
        <v>0</v>
      </c>
      <c r="P679" s="45">
        <f t="shared" si="208"/>
        <v>0</v>
      </c>
      <c r="Q679" s="45">
        <f t="shared" si="208"/>
        <v>0</v>
      </c>
      <c r="R679" s="45">
        <f t="shared" si="188"/>
        <v>17.265000000000001</v>
      </c>
      <c r="S679" s="173"/>
      <c r="T679" s="476"/>
    </row>
    <row r="680" spans="1:20" s="5" customFormat="1" ht="25.5">
      <c r="A680" s="491"/>
      <c r="B680" s="488"/>
      <c r="C680" s="512"/>
      <c r="D680" s="512"/>
      <c r="E680" s="488"/>
      <c r="F680" s="558"/>
      <c r="G680" s="558"/>
      <c r="H680" s="558"/>
      <c r="I680" s="174" t="s">
        <v>262</v>
      </c>
      <c r="J680" s="492"/>
      <c r="K680" s="176" t="s">
        <v>188</v>
      </c>
      <c r="L680" s="44"/>
      <c r="M680" s="44"/>
      <c r="N680" s="44">
        <v>17.265000000000001</v>
      </c>
      <c r="O680" s="177">
        <v>0</v>
      </c>
      <c r="P680" s="177">
        <v>0</v>
      </c>
      <c r="Q680" s="177">
        <v>0</v>
      </c>
      <c r="R680" s="45">
        <f t="shared" si="188"/>
        <v>17.265000000000001</v>
      </c>
      <c r="S680" s="173"/>
      <c r="T680" s="476"/>
    </row>
    <row r="681" spans="1:20" s="5" customFormat="1">
      <c r="A681" s="490">
        <v>8</v>
      </c>
      <c r="B681" s="487" t="s">
        <v>274</v>
      </c>
      <c r="C681" s="512"/>
      <c r="D681" s="512"/>
      <c r="E681" s="488"/>
      <c r="F681" s="558"/>
      <c r="G681" s="558"/>
      <c r="H681" s="558"/>
      <c r="I681" s="47" t="s">
        <v>13</v>
      </c>
      <c r="J681" s="490">
        <v>124</v>
      </c>
      <c r="K681" s="478"/>
      <c r="L681" s="45"/>
      <c r="M681" s="45"/>
      <c r="N681" s="45">
        <f>+N682+N687+N690+N692+N697+N695</f>
        <v>68.414199999999994</v>
      </c>
      <c r="O681" s="45">
        <f t="shared" ref="O681:Q681" si="209">+O682+O687+O690+O692+O697+O695</f>
        <v>111.07090000000001</v>
      </c>
      <c r="P681" s="45">
        <f t="shared" si="209"/>
        <v>127.41300000000001</v>
      </c>
      <c r="Q681" s="45">
        <f t="shared" si="209"/>
        <v>66.527000000000001</v>
      </c>
      <c r="R681" s="45">
        <f t="shared" si="188"/>
        <v>373.42509999999999</v>
      </c>
      <c r="S681" s="173"/>
      <c r="T681" s="476"/>
    </row>
    <row r="682" spans="1:20" s="5" customFormat="1" ht="38.25">
      <c r="A682" s="491"/>
      <c r="B682" s="488"/>
      <c r="C682" s="512"/>
      <c r="D682" s="512"/>
      <c r="E682" s="488"/>
      <c r="F682" s="558"/>
      <c r="G682" s="558"/>
      <c r="H682" s="558"/>
      <c r="I682" s="174" t="s">
        <v>176</v>
      </c>
      <c r="J682" s="491"/>
      <c r="K682" s="175" t="s">
        <v>10</v>
      </c>
      <c r="L682" s="177"/>
      <c r="M682" s="177"/>
      <c r="N682" s="101">
        <f>N683+N684+N685+N686</f>
        <v>35.109200000000001</v>
      </c>
      <c r="O682" s="101">
        <f>O683+O684+O685+O686</f>
        <v>69.302999999999997</v>
      </c>
      <c r="P682" s="101">
        <f>P683+P684+P685+P686</f>
        <v>82.774000000000001</v>
      </c>
      <c r="Q682" s="101">
        <f>Q683+Q684+Q685+Q686</f>
        <v>45.139000000000003</v>
      </c>
      <c r="R682" s="45">
        <f t="shared" si="188"/>
        <v>232.3252</v>
      </c>
      <c r="S682" s="173"/>
      <c r="T682" s="555"/>
    </row>
    <row r="683" spans="1:20" s="5" customFormat="1" ht="42.75" customHeight="1">
      <c r="A683" s="491"/>
      <c r="B683" s="488"/>
      <c r="C683" s="512"/>
      <c r="D683" s="512"/>
      <c r="E683" s="488"/>
      <c r="F683" s="558"/>
      <c r="G683" s="558"/>
      <c r="H683" s="558"/>
      <c r="I683" s="174" t="s">
        <v>164</v>
      </c>
      <c r="J683" s="491"/>
      <c r="K683" s="176" t="s">
        <v>11</v>
      </c>
      <c r="L683" s="44"/>
      <c r="M683" s="44"/>
      <c r="N683" s="44">
        <v>0</v>
      </c>
      <c r="O683" s="177">
        <v>0.9</v>
      </c>
      <c r="P683" s="44">
        <v>0</v>
      </c>
      <c r="Q683" s="44">
        <v>0</v>
      </c>
      <c r="R683" s="45">
        <f t="shared" si="188"/>
        <v>0.9</v>
      </c>
      <c r="S683" s="173"/>
      <c r="T683" s="555"/>
    </row>
    <row r="684" spans="1:20" s="5" customFormat="1">
      <c r="A684" s="491"/>
      <c r="B684" s="488"/>
      <c r="C684" s="512"/>
      <c r="D684" s="512"/>
      <c r="E684" s="488"/>
      <c r="F684" s="558"/>
      <c r="G684" s="558"/>
      <c r="H684" s="558"/>
      <c r="I684" s="174" t="s">
        <v>16</v>
      </c>
      <c r="J684" s="491"/>
      <c r="K684" s="176" t="s">
        <v>12</v>
      </c>
      <c r="L684" s="44"/>
      <c r="M684" s="44"/>
      <c r="N684" s="44">
        <v>14.622999999999999</v>
      </c>
      <c r="O684" s="177">
        <v>37.183</v>
      </c>
      <c r="P684" s="177">
        <v>82.774000000000001</v>
      </c>
      <c r="Q684" s="177">
        <v>45.139000000000003</v>
      </c>
      <c r="R684" s="45">
        <f t="shared" si="188"/>
        <v>179.71899999999999</v>
      </c>
      <c r="S684" s="173"/>
      <c r="T684" s="555"/>
    </row>
    <row r="685" spans="1:20" s="5" customFormat="1" ht="25.5">
      <c r="A685" s="491"/>
      <c r="B685" s="488"/>
      <c r="C685" s="512"/>
      <c r="D685" s="512"/>
      <c r="E685" s="488"/>
      <c r="F685" s="558"/>
      <c r="G685" s="558"/>
      <c r="H685" s="558"/>
      <c r="I685" s="174" t="s">
        <v>262</v>
      </c>
      <c r="J685" s="491"/>
      <c r="K685" s="176" t="s">
        <v>188</v>
      </c>
      <c r="L685" s="44"/>
      <c r="M685" s="44"/>
      <c r="N685" s="44">
        <v>20.4862</v>
      </c>
      <c r="O685" s="177">
        <v>29.962</v>
      </c>
      <c r="P685" s="44">
        <v>0</v>
      </c>
      <c r="Q685" s="44">
        <v>0</v>
      </c>
      <c r="R685" s="45">
        <f t="shared" si="188"/>
        <v>50.4482</v>
      </c>
      <c r="S685" s="173"/>
      <c r="T685" s="555"/>
    </row>
    <row r="686" spans="1:20" s="5" customFormat="1" ht="38.25">
      <c r="A686" s="491"/>
      <c r="B686" s="488"/>
      <c r="C686" s="512"/>
      <c r="D686" s="512"/>
      <c r="E686" s="488"/>
      <c r="F686" s="558"/>
      <c r="G686" s="558"/>
      <c r="H686" s="558"/>
      <c r="I686" s="174" t="s">
        <v>18</v>
      </c>
      <c r="J686" s="491"/>
      <c r="K686" s="176" t="s">
        <v>17</v>
      </c>
      <c r="L686" s="44"/>
      <c r="M686" s="44"/>
      <c r="N686" s="44">
        <v>0</v>
      </c>
      <c r="O686" s="177">
        <v>1.258</v>
      </c>
      <c r="P686" s="44">
        <v>0</v>
      </c>
      <c r="Q686" s="44">
        <v>0</v>
      </c>
      <c r="R686" s="45">
        <f t="shared" si="188"/>
        <v>1.258</v>
      </c>
      <c r="S686" s="173"/>
      <c r="T686" s="555"/>
    </row>
    <row r="687" spans="1:20" s="5" customFormat="1" ht="25.5">
      <c r="A687" s="491"/>
      <c r="B687" s="488"/>
      <c r="C687" s="512"/>
      <c r="D687" s="512"/>
      <c r="E687" s="488"/>
      <c r="F687" s="558"/>
      <c r="G687" s="558"/>
      <c r="H687" s="558"/>
      <c r="I687" s="174" t="s">
        <v>177</v>
      </c>
      <c r="J687" s="491"/>
      <c r="K687" s="175" t="s">
        <v>51</v>
      </c>
      <c r="L687" s="45"/>
      <c r="M687" s="45"/>
      <c r="N687" s="45">
        <f>N689+N688</f>
        <v>5.5449999999999999</v>
      </c>
      <c r="O687" s="45">
        <f t="shared" ref="O687:Q687" si="210">O689+O688</f>
        <v>7</v>
      </c>
      <c r="P687" s="45">
        <f t="shared" si="210"/>
        <v>10.654999999999999</v>
      </c>
      <c r="Q687" s="45">
        <f t="shared" si="210"/>
        <v>7.9340000000000002</v>
      </c>
      <c r="R687" s="45">
        <f>P687+O687+N687+Q687</f>
        <v>31.134000000000004</v>
      </c>
      <c r="S687" s="173"/>
      <c r="T687" s="555"/>
    </row>
    <row r="688" spans="1:20" s="5" customFormat="1">
      <c r="A688" s="491"/>
      <c r="B688" s="488"/>
      <c r="C688" s="512"/>
      <c r="D688" s="512"/>
      <c r="E688" s="488"/>
      <c r="F688" s="558"/>
      <c r="G688" s="558"/>
      <c r="H688" s="558"/>
      <c r="I688" s="174" t="s">
        <v>16</v>
      </c>
      <c r="J688" s="491"/>
      <c r="K688" s="176" t="s">
        <v>12</v>
      </c>
      <c r="L688" s="45"/>
      <c r="M688" s="45"/>
      <c r="N688" s="44">
        <v>0</v>
      </c>
      <c r="O688" s="44">
        <v>0</v>
      </c>
      <c r="P688" s="44">
        <v>0</v>
      </c>
      <c r="Q688" s="44">
        <v>1.2050000000000001</v>
      </c>
      <c r="R688" s="45">
        <f>P688+O688+N688+Q688</f>
        <v>1.2050000000000001</v>
      </c>
      <c r="S688" s="173"/>
      <c r="T688" s="555"/>
    </row>
    <row r="689" spans="1:20" s="5" customFormat="1" ht="25.5">
      <c r="A689" s="491"/>
      <c r="B689" s="488"/>
      <c r="C689" s="512"/>
      <c r="D689" s="512"/>
      <c r="E689" s="488"/>
      <c r="F689" s="558"/>
      <c r="G689" s="558"/>
      <c r="H689" s="558"/>
      <c r="I689" s="174" t="s">
        <v>262</v>
      </c>
      <c r="J689" s="491"/>
      <c r="K689" s="176" t="s">
        <v>188</v>
      </c>
      <c r="L689" s="44"/>
      <c r="M689" s="44"/>
      <c r="N689" s="44">
        <v>5.5449999999999999</v>
      </c>
      <c r="O689" s="177">
        <v>7</v>
      </c>
      <c r="P689" s="177">
        <v>10.654999999999999</v>
      </c>
      <c r="Q689" s="177">
        <v>6.7290000000000001</v>
      </c>
      <c r="R689" s="45">
        <f t="shared" si="188"/>
        <v>29.929000000000002</v>
      </c>
      <c r="S689" s="173"/>
      <c r="T689" s="555"/>
    </row>
    <row r="690" spans="1:20" s="5" customFormat="1" ht="25.5">
      <c r="A690" s="491"/>
      <c r="B690" s="488"/>
      <c r="C690" s="512"/>
      <c r="D690" s="512"/>
      <c r="E690" s="488"/>
      <c r="F690" s="558"/>
      <c r="G690" s="558"/>
      <c r="H690" s="558"/>
      <c r="I690" s="174" t="s">
        <v>178</v>
      </c>
      <c r="J690" s="491"/>
      <c r="K690" s="175" t="s">
        <v>45</v>
      </c>
      <c r="L690" s="45"/>
      <c r="M690" s="45"/>
      <c r="N690" s="45">
        <f>N691</f>
        <v>1.44</v>
      </c>
      <c r="O690" s="45">
        <f t="shared" ref="O690:Q690" si="211">O691</f>
        <v>5.1388999999999996</v>
      </c>
      <c r="P690" s="45">
        <f t="shared" si="211"/>
        <v>3.173</v>
      </c>
      <c r="Q690" s="45">
        <f t="shared" si="211"/>
        <v>3.1789999999999998</v>
      </c>
      <c r="R690" s="45">
        <f t="shared" si="188"/>
        <v>12.930899999999999</v>
      </c>
      <c r="S690" s="173"/>
      <c r="T690" s="476"/>
    </row>
    <row r="691" spans="1:20" s="5" customFormat="1" ht="25.5">
      <c r="A691" s="491"/>
      <c r="B691" s="488"/>
      <c r="C691" s="512"/>
      <c r="D691" s="512"/>
      <c r="E691" s="488"/>
      <c r="F691" s="558"/>
      <c r="G691" s="558"/>
      <c r="H691" s="558"/>
      <c r="I691" s="174" t="s">
        <v>262</v>
      </c>
      <c r="J691" s="491"/>
      <c r="K691" s="176" t="s">
        <v>188</v>
      </c>
      <c r="L691" s="44"/>
      <c r="M691" s="44"/>
      <c r="N691" s="44">
        <v>1.44</v>
      </c>
      <c r="O691" s="177">
        <v>5.1388999999999996</v>
      </c>
      <c r="P691" s="177">
        <v>3.173</v>
      </c>
      <c r="Q691" s="177">
        <v>3.1789999999999998</v>
      </c>
      <c r="R691" s="45">
        <f t="shared" si="188"/>
        <v>12.930899999999999</v>
      </c>
      <c r="S691" s="173"/>
      <c r="T691" s="476"/>
    </row>
    <row r="692" spans="1:20" s="5" customFormat="1" ht="25.5">
      <c r="A692" s="491"/>
      <c r="B692" s="488"/>
      <c r="C692" s="512"/>
      <c r="D692" s="512"/>
      <c r="E692" s="488"/>
      <c r="F692" s="558"/>
      <c r="G692" s="558"/>
      <c r="H692" s="558"/>
      <c r="I692" s="174" t="s">
        <v>179</v>
      </c>
      <c r="J692" s="491"/>
      <c r="K692" s="175" t="s">
        <v>11</v>
      </c>
      <c r="L692" s="45"/>
      <c r="M692" s="45"/>
      <c r="N692" s="45">
        <f t="shared" ref="N692:Q692" si="212">+N693+N694</f>
        <v>14.007999999999999</v>
      </c>
      <c r="O692" s="45">
        <f>+O693+O694</f>
        <v>16.873000000000001</v>
      </c>
      <c r="P692" s="45">
        <f t="shared" si="212"/>
        <v>30.448</v>
      </c>
      <c r="Q692" s="45">
        <f t="shared" si="212"/>
        <v>10.275</v>
      </c>
      <c r="R692" s="45">
        <f t="shared" ref="R692:R757" si="213">P692+O692+N692+Q692</f>
        <v>71.603999999999999</v>
      </c>
      <c r="S692" s="173"/>
      <c r="T692" s="476"/>
    </row>
    <row r="693" spans="1:20" s="5" customFormat="1">
      <c r="A693" s="491"/>
      <c r="B693" s="488"/>
      <c r="C693" s="512"/>
      <c r="D693" s="512"/>
      <c r="E693" s="488"/>
      <c r="F693" s="558"/>
      <c r="G693" s="558"/>
      <c r="H693" s="558"/>
      <c r="I693" s="174" t="s">
        <v>16</v>
      </c>
      <c r="J693" s="491"/>
      <c r="K693" s="176" t="s">
        <v>12</v>
      </c>
      <c r="L693" s="44"/>
      <c r="M693" s="44"/>
      <c r="N693" s="44">
        <v>0.88300000000000001</v>
      </c>
      <c r="O693" s="177"/>
      <c r="P693" s="177">
        <v>6.452</v>
      </c>
      <c r="Q693" s="177">
        <v>2.5</v>
      </c>
      <c r="R693" s="45">
        <f t="shared" si="213"/>
        <v>9.8350000000000009</v>
      </c>
      <c r="S693" s="173"/>
      <c r="T693" s="476"/>
    </row>
    <row r="694" spans="1:20" s="5" customFormat="1" ht="25.5">
      <c r="A694" s="491"/>
      <c r="B694" s="488"/>
      <c r="C694" s="512"/>
      <c r="D694" s="512"/>
      <c r="E694" s="488"/>
      <c r="F694" s="558"/>
      <c r="G694" s="558"/>
      <c r="H694" s="558"/>
      <c r="I694" s="174" t="s">
        <v>262</v>
      </c>
      <c r="J694" s="491"/>
      <c r="K694" s="176" t="s">
        <v>188</v>
      </c>
      <c r="L694" s="44"/>
      <c r="M694" s="44"/>
      <c r="N694" s="44">
        <v>13.125</v>
      </c>
      <c r="O694" s="177">
        <v>16.873000000000001</v>
      </c>
      <c r="P694" s="177">
        <v>23.995999999999999</v>
      </c>
      <c r="Q694" s="177">
        <v>7.7750000000000004</v>
      </c>
      <c r="R694" s="45">
        <f t="shared" si="213"/>
        <v>61.768999999999998</v>
      </c>
      <c r="S694" s="173"/>
      <c r="T694" s="476"/>
    </row>
    <row r="695" spans="1:20" s="5" customFormat="1" ht="25.5">
      <c r="A695" s="491"/>
      <c r="B695" s="488"/>
      <c r="C695" s="512"/>
      <c r="D695" s="512"/>
      <c r="E695" s="488"/>
      <c r="F695" s="558"/>
      <c r="G695" s="558"/>
      <c r="H695" s="558"/>
      <c r="I695" s="174" t="s">
        <v>29</v>
      </c>
      <c r="J695" s="491"/>
      <c r="K695" s="175" t="s">
        <v>54</v>
      </c>
      <c r="L695" s="45"/>
      <c r="M695" s="45"/>
      <c r="N695" s="45">
        <f>N696</f>
        <v>0</v>
      </c>
      <c r="O695" s="45">
        <f t="shared" ref="O695:Q695" si="214">O696</f>
        <v>0</v>
      </c>
      <c r="P695" s="45">
        <f t="shared" si="214"/>
        <v>0.36299999999999999</v>
      </c>
      <c r="Q695" s="45">
        <f t="shared" si="214"/>
        <v>0</v>
      </c>
      <c r="R695" s="45">
        <f t="shared" si="213"/>
        <v>0.36299999999999999</v>
      </c>
      <c r="S695" s="173"/>
      <c r="T695" s="486"/>
    </row>
    <row r="696" spans="1:20" s="5" customFormat="1">
      <c r="A696" s="491"/>
      <c r="B696" s="488"/>
      <c r="C696" s="512"/>
      <c r="D696" s="512"/>
      <c r="E696" s="488"/>
      <c r="F696" s="558"/>
      <c r="G696" s="558"/>
      <c r="H696" s="558"/>
      <c r="I696" s="174" t="s">
        <v>16</v>
      </c>
      <c r="J696" s="491"/>
      <c r="K696" s="176" t="s">
        <v>12</v>
      </c>
      <c r="L696" s="44"/>
      <c r="M696" s="44"/>
      <c r="N696" s="44">
        <v>0</v>
      </c>
      <c r="O696" s="44">
        <v>0</v>
      </c>
      <c r="P696" s="44">
        <v>0.36299999999999999</v>
      </c>
      <c r="Q696" s="177">
        <v>0</v>
      </c>
      <c r="R696" s="45">
        <f t="shared" si="213"/>
        <v>0.36299999999999999</v>
      </c>
      <c r="S696" s="173"/>
      <c r="T696" s="486"/>
    </row>
    <row r="697" spans="1:20" s="5" customFormat="1" ht="38.25">
      <c r="A697" s="491"/>
      <c r="B697" s="488"/>
      <c r="C697" s="512"/>
      <c r="D697" s="512"/>
      <c r="E697" s="488"/>
      <c r="F697" s="558"/>
      <c r="G697" s="558"/>
      <c r="H697" s="558"/>
      <c r="I697" s="180" t="s">
        <v>398</v>
      </c>
      <c r="J697" s="492"/>
      <c r="K697" s="175" t="s">
        <v>87</v>
      </c>
      <c r="L697" s="45"/>
      <c r="M697" s="45"/>
      <c r="N697" s="45">
        <f t="shared" ref="N697:Q697" si="215">+N698</f>
        <v>12.311999999999999</v>
      </c>
      <c r="O697" s="45">
        <f t="shared" si="215"/>
        <v>12.756</v>
      </c>
      <c r="P697" s="45">
        <f t="shared" si="215"/>
        <v>0</v>
      </c>
      <c r="Q697" s="45">
        <f t="shared" si="215"/>
        <v>0</v>
      </c>
      <c r="R697" s="45">
        <f t="shared" si="213"/>
        <v>25.067999999999998</v>
      </c>
      <c r="S697" s="173"/>
      <c r="T697" s="476"/>
    </row>
    <row r="698" spans="1:20" s="5" customFormat="1">
      <c r="A698" s="492"/>
      <c r="B698" s="489"/>
      <c r="C698" s="512"/>
      <c r="D698" s="512"/>
      <c r="E698" s="488"/>
      <c r="F698" s="558"/>
      <c r="G698" s="558"/>
      <c r="H698" s="558"/>
      <c r="I698" s="174" t="s">
        <v>16</v>
      </c>
      <c r="J698" s="475"/>
      <c r="K698" s="176" t="s">
        <v>12</v>
      </c>
      <c r="L698" s="44"/>
      <c r="M698" s="44"/>
      <c r="N698" s="44">
        <v>12.311999999999999</v>
      </c>
      <c r="O698" s="177">
        <v>12.756</v>
      </c>
      <c r="P698" s="177">
        <v>0</v>
      </c>
      <c r="Q698" s="177">
        <v>0</v>
      </c>
      <c r="R698" s="45">
        <f t="shared" si="213"/>
        <v>25.067999999999998</v>
      </c>
      <c r="S698" s="173"/>
      <c r="T698" s="476"/>
    </row>
    <row r="699" spans="1:20" s="5" customFormat="1">
      <c r="A699" s="490">
        <v>9</v>
      </c>
      <c r="B699" s="487" t="s">
        <v>275</v>
      </c>
      <c r="C699" s="512"/>
      <c r="D699" s="512"/>
      <c r="E699" s="488"/>
      <c r="F699" s="558"/>
      <c r="G699" s="558"/>
      <c r="H699" s="558"/>
      <c r="I699" s="47" t="s">
        <v>13</v>
      </c>
      <c r="J699" s="490">
        <v>124</v>
      </c>
      <c r="K699" s="478"/>
      <c r="L699" s="45"/>
      <c r="M699" s="45"/>
      <c r="N699" s="45">
        <f>+N700+N704+N707+N710+N713+N715</f>
        <v>48.268599999999999</v>
      </c>
      <c r="O699" s="45">
        <f t="shared" ref="O699:Q699" si="216">+O700+O704+O707+O710+O713+O715</f>
        <v>80.894000000000005</v>
      </c>
      <c r="P699" s="45">
        <f t="shared" si="216"/>
        <v>80.333000000000013</v>
      </c>
      <c r="Q699" s="45">
        <f t="shared" si="216"/>
        <v>47.841999999999999</v>
      </c>
      <c r="R699" s="45">
        <f t="shared" si="213"/>
        <v>257.33760000000001</v>
      </c>
      <c r="S699" s="173"/>
      <c r="T699" s="476"/>
    </row>
    <row r="700" spans="1:20" s="5" customFormat="1" ht="38.25">
      <c r="A700" s="491"/>
      <c r="B700" s="488"/>
      <c r="C700" s="512"/>
      <c r="D700" s="512"/>
      <c r="E700" s="488"/>
      <c r="F700" s="558"/>
      <c r="G700" s="558"/>
      <c r="H700" s="558"/>
      <c r="I700" s="174" t="s">
        <v>176</v>
      </c>
      <c r="J700" s="491"/>
      <c r="K700" s="175" t="s">
        <v>10</v>
      </c>
      <c r="L700" s="177"/>
      <c r="M700" s="177"/>
      <c r="N700" s="101">
        <f>N701+N702+N703</f>
        <v>25.5976</v>
      </c>
      <c r="O700" s="101">
        <f t="shared" ref="O700:Q700" si="217">O701+O702+O703</f>
        <v>51.456000000000003</v>
      </c>
      <c r="P700" s="101">
        <f t="shared" si="217"/>
        <v>61.517000000000003</v>
      </c>
      <c r="Q700" s="101">
        <f t="shared" si="217"/>
        <v>34.552999999999997</v>
      </c>
      <c r="R700" s="45">
        <f t="shared" si="213"/>
        <v>173.12360000000001</v>
      </c>
      <c r="S700" s="173"/>
      <c r="T700" s="555"/>
    </row>
    <row r="701" spans="1:20" s="5" customFormat="1" ht="25.5">
      <c r="A701" s="491"/>
      <c r="B701" s="488"/>
      <c r="C701" s="512"/>
      <c r="D701" s="512"/>
      <c r="E701" s="488"/>
      <c r="F701" s="558"/>
      <c r="G701" s="558"/>
      <c r="H701" s="558"/>
      <c r="I701" s="174" t="s">
        <v>164</v>
      </c>
      <c r="J701" s="491"/>
      <c r="K701" s="176" t="s">
        <v>11</v>
      </c>
      <c r="L701" s="44"/>
      <c r="M701" s="44"/>
      <c r="N701" s="44">
        <v>0</v>
      </c>
      <c r="O701" s="177">
        <v>1.1060000000000001</v>
      </c>
      <c r="P701" s="44">
        <v>0</v>
      </c>
      <c r="Q701" s="44">
        <v>0</v>
      </c>
      <c r="R701" s="45">
        <f t="shared" si="213"/>
        <v>1.1060000000000001</v>
      </c>
      <c r="S701" s="173"/>
      <c r="T701" s="555"/>
    </row>
    <row r="702" spans="1:20" s="5" customFormat="1">
      <c r="A702" s="491"/>
      <c r="B702" s="488"/>
      <c r="C702" s="512"/>
      <c r="D702" s="512"/>
      <c r="E702" s="488"/>
      <c r="F702" s="558"/>
      <c r="G702" s="558"/>
      <c r="H702" s="558"/>
      <c r="I702" s="174" t="s">
        <v>16</v>
      </c>
      <c r="J702" s="491"/>
      <c r="K702" s="176" t="s">
        <v>12</v>
      </c>
      <c r="L702" s="44"/>
      <c r="M702" s="44"/>
      <c r="N702" s="44">
        <v>12.378500000000001</v>
      </c>
      <c r="O702" s="177">
        <v>26.9</v>
      </c>
      <c r="P702" s="177">
        <v>61.517000000000003</v>
      </c>
      <c r="Q702" s="177">
        <v>34.552999999999997</v>
      </c>
      <c r="R702" s="45">
        <f t="shared" si="213"/>
        <v>135.3485</v>
      </c>
      <c r="S702" s="173"/>
      <c r="T702" s="555"/>
    </row>
    <row r="703" spans="1:20" s="5" customFormat="1" ht="25.5">
      <c r="A703" s="491"/>
      <c r="B703" s="488"/>
      <c r="C703" s="512"/>
      <c r="D703" s="512"/>
      <c r="E703" s="488"/>
      <c r="F703" s="558"/>
      <c r="G703" s="558"/>
      <c r="H703" s="558"/>
      <c r="I703" s="174" t="s">
        <v>262</v>
      </c>
      <c r="J703" s="491"/>
      <c r="K703" s="176" t="s">
        <v>188</v>
      </c>
      <c r="L703" s="44"/>
      <c r="M703" s="44"/>
      <c r="N703" s="44">
        <v>13.219099999999999</v>
      </c>
      <c r="O703" s="177">
        <v>23.45</v>
      </c>
      <c r="P703" s="44">
        <v>0</v>
      </c>
      <c r="Q703" s="44">
        <v>0</v>
      </c>
      <c r="R703" s="45">
        <f t="shared" si="213"/>
        <v>36.6691</v>
      </c>
      <c r="S703" s="173"/>
      <c r="T703" s="555"/>
    </row>
    <row r="704" spans="1:20" s="5" customFormat="1" ht="25.5">
      <c r="A704" s="491"/>
      <c r="B704" s="488"/>
      <c r="C704" s="512"/>
      <c r="D704" s="512"/>
      <c r="E704" s="488"/>
      <c r="F704" s="558"/>
      <c r="G704" s="558"/>
      <c r="H704" s="558"/>
      <c r="I704" s="174" t="s">
        <v>177</v>
      </c>
      <c r="J704" s="491"/>
      <c r="K704" s="175" t="s">
        <v>51</v>
      </c>
      <c r="L704" s="45"/>
      <c r="M704" s="45"/>
      <c r="N704" s="45">
        <f>N706+N705</f>
        <v>3.8</v>
      </c>
      <c r="O704" s="45">
        <f t="shared" ref="O704:Q704" si="218">O706+O705</f>
        <v>4.8609999999999998</v>
      </c>
      <c r="P704" s="45">
        <f t="shared" si="218"/>
        <v>5.032</v>
      </c>
      <c r="Q704" s="45">
        <f t="shared" si="218"/>
        <v>7.5640000000000001</v>
      </c>
      <c r="R704" s="45">
        <f t="shared" si="213"/>
        <v>21.257000000000001</v>
      </c>
      <c r="S704" s="173"/>
      <c r="T704" s="555"/>
    </row>
    <row r="705" spans="1:20" s="5" customFormat="1">
      <c r="A705" s="491"/>
      <c r="B705" s="488"/>
      <c r="C705" s="512"/>
      <c r="D705" s="512"/>
      <c r="E705" s="488"/>
      <c r="F705" s="558"/>
      <c r="G705" s="558"/>
      <c r="H705" s="558"/>
      <c r="I705" s="174" t="s">
        <v>16</v>
      </c>
      <c r="J705" s="491"/>
      <c r="K705" s="176" t="s">
        <v>12</v>
      </c>
      <c r="L705" s="44"/>
      <c r="M705" s="44"/>
      <c r="N705" s="44">
        <v>0</v>
      </c>
      <c r="O705" s="44">
        <v>0</v>
      </c>
      <c r="P705" s="44">
        <v>0</v>
      </c>
      <c r="Q705" s="44">
        <v>7.5640000000000001</v>
      </c>
      <c r="R705" s="45">
        <f t="shared" si="213"/>
        <v>7.5640000000000001</v>
      </c>
      <c r="S705" s="173"/>
      <c r="T705" s="555"/>
    </row>
    <row r="706" spans="1:20" s="5" customFormat="1" ht="25.5">
      <c r="A706" s="491"/>
      <c r="B706" s="488"/>
      <c r="C706" s="512"/>
      <c r="D706" s="512"/>
      <c r="E706" s="488"/>
      <c r="F706" s="558"/>
      <c r="G706" s="558"/>
      <c r="H706" s="558"/>
      <c r="I706" s="174" t="s">
        <v>262</v>
      </c>
      <c r="J706" s="491"/>
      <c r="K706" s="176" t="s">
        <v>188</v>
      </c>
      <c r="L706" s="44"/>
      <c r="M706" s="44"/>
      <c r="N706" s="44">
        <v>3.8</v>
      </c>
      <c r="O706" s="177">
        <v>4.8609999999999998</v>
      </c>
      <c r="P706" s="177">
        <v>5.032</v>
      </c>
      <c r="Q706" s="177">
        <v>0</v>
      </c>
      <c r="R706" s="45">
        <f t="shared" si="213"/>
        <v>13.693000000000001</v>
      </c>
      <c r="S706" s="173"/>
      <c r="T706" s="555"/>
    </row>
    <row r="707" spans="1:20" s="5" customFormat="1" ht="25.5">
      <c r="A707" s="491"/>
      <c r="B707" s="488"/>
      <c r="C707" s="512"/>
      <c r="D707" s="512"/>
      <c r="E707" s="488"/>
      <c r="F707" s="558"/>
      <c r="G707" s="558"/>
      <c r="H707" s="558"/>
      <c r="I707" s="174" t="s">
        <v>178</v>
      </c>
      <c r="J707" s="491"/>
      <c r="K707" s="175" t="s">
        <v>45</v>
      </c>
      <c r="L707" s="45"/>
      <c r="M707" s="45"/>
      <c r="N707" s="45">
        <f>N709+N708</f>
        <v>1.446</v>
      </c>
      <c r="O707" s="45">
        <f t="shared" ref="O707:Q707" si="219">O709+O708</f>
        <v>4.5</v>
      </c>
      <c r="P707" s="45">
        <f t="shared" si="219"/>
        <v>3.7839999999999998</v>
      </c>
      <c r="Q707" s="45">
        <f t="shared" si="219"/>
        <v>2.0099999999999998</v>
      </c>
      <c r="R707" s="45">
        <f t="shared" si="213"/>
        <v>11.739999999999998</v>
      </c>
      <c r="S707" s="173"/>
      <c r="T707" s="476"/>
    </row>
    <row r="708" spans="1:20" s="5" customFormat="1">
      <c r="A708" s="491"/>
      <c r="B708" s="488"/>
      <c r="C708" s="512"/>
      <c r="D708" s="512"/>
      <c r="E708" s="488"/>
      <c r="F708" s="558"/>
      <c r="G708" s="558"/>
      <c r="H708" s="558"/>
      <c r="I708" s="174" t="s">
        <v>16</v>
      </c>
      <c r="J708" s="491"/>
      <c r="K708" s="176" t="s">
        <v>12</v>
      </c>
      <c r="L708" s="45"/>
      <c r="M708" s="45"/>
      <c r="N708" s="44">
        <v>0</v>
      </c>
      <c r="O708" s="44">
        <v>0</v>
      </c>
      <c r="P708" s="44">
        <v>0</v>
      </c>
      <c r="Q708" s="44">
        <v>2.0099999999999998</v>
      </c>
      <c r="R708" s="45">
        <f t="shared" si="213"/>
        <v>2.0099999999999998</v>
      </c>
      <c r="S708" s="173"/>
      <c r="T708" s="486"/>
    </row>
    <row r="709" spans="1:20" s="5" customFormat="1" ht="25.5">
      <c r="A709" s="491"/>
      <c r="B709" s="488"/>
      <c r="C709" s="512"/>
      <c r="D709" s="512"/>
      <c r="E709" s="488"/>
      <c r="F709" s="558"/>
      <c r="G709" s="558"/>
      <c r="H709" s="558"/>
      <c r="I709" s="174" t="s">
        <v>262</v>
      </c>
      <c r="J709" s="491"/>
      <c r="K709" s="176" t="s">
        <v>188</v>
      </c>
      <c r="L709" s="44"/>
      <c r="M709" s="44"/>
      <c r="N709" s="44">
        <v>1.446</v>
      </c>
      <c r="O709" s="177">
        <v>4.5</v>
      </c>
      <c r="P709" s="177">
        <v>3.7839999999999998</v>
      </c>
      <c r="Q709" s="177">
        <v>0</v>
      </c>
      <c r="R709" s="45">
        <f t="shared" si="213"/>
        <v>9.7299999999999986</v>
      </c>
      <c r="S709" s="173"/>
      <c r="T709" s="476"/>
    </row>
    <row r="710" spans="1:20" s="5" customFormat="1" ht="25.5">
      <c r="A710" s="491"/>
      <c r="B710" s="488"/>
      <c r="C710" s="512"/>
      <c r="D710" s="512"/>
      <c r="E710" s="488"/>
      <c r="F710" s="558"/>
      <c r="G710" s="558"/>
      <c r="H710" s="558"/>
      <c r="I710" s="174" t="s">
        <v>179</v>
      </c>
      <c r="J710" s="491"/>
      <c r="K710" s="175" t="s">
        <v>11</v>
      </c>
      <c r="L710" s="45"/>
      <c r="M710" s="45"/>
      <c r="N710" s="45">
        <f t="shared" ref="N710:Q710" si="220">+N711+N712</f>
        <v>5.3580000000000005</v>
      </c>
      <c r="O710" s="45">
        <f t="shared" si="220"/>
        <v>19.277999999999999</v>
      </c>
      <c r="P710" s="45">
        <f t="shared" si="220"/>
        <v>8.5</v>
      </c>
      <c r="Q710" s="45">
        <f t="shared" si="220"/>
        <v>3.7149999999999999</v>
      </c>
      <c r="R710" s="45">
        <f t="shared" si="213"/>
        <v>36.850999999999999</v>
      </c>
      <c r="S710" s="173"/>
      <c r="T710" s="476"/>
    </row>
    <row r="711" spans="1:20" s="5" customFormat="1">
      <c r="A711" s="491"/>
      <c r="B711" s="488"/>
      <c r="C711" s="512"/>
      <c r="D711" s="512"/>
      <c r="E711" s="488"/>
      <c r="F711" s="558"/>
      <c r="G711" s="558"/>
      <c r="H711" s="558"/>
      <c r="I711" s="174" t="s">
        <v>16</v>
      </c>
      <c r="J711" s="491"/>
      <c r="K711" s="176" t="s">
        <v>12</v>
      </c>
      <c r="L711" s="44"/>
      <c r="M711" s="44"/>
      <c r="N711" s="44">
        <v>3.0920000000000001</v>
      </c>
      <c r="O711" s="177">
        <v>9.1829999999999998</v>
      </c>
      <c r="P711" s="177">
        <v>2.5</v>
      </c>
      <c r="Q711" s="177">
        <v>0</v>
      </c>
      <c r="R711" s="45">
        <f t="shared" si="213"/>
        <v>14.775</v>
      </c>
      <c r="S711" s="173"/>
      <c r="T711" s="476"/>
    </row>
    <row r="712" spans="1:20" s="5" customFormat="1" ht="25.5">
      <c r="A712" s="491"/>
      <c r="B712" s="488"/>
      <c r="C712" s="512"/>
      <c r="D712" s="512"/>
      <c r="E712" s="488"/>
      <c r="F712" s="558"/>
      <c r="G712" s="558"/>
      <c r="H712" s="558"/>
      <c r="I712" s="174" t="s">
        <v>262</v>
      </c>
      <c r="J712" s="491"/>
      <c r="K712" s="176" t="s">
        <v>188</v>
      </c>
      <c r="L712" s="44"/>
      <c r="M712" s="44"/>
      <c r="N712" s="44">
        <v>2.266</v>
      </c>
      <c r="O712" s="177">
        <v>10.095000000000001</v>
      </c>
      <c r="P712" s="177">
        <v>6</v>
      </c>
      <c r="Q712" s="177">
        <v>3.7149999999999999</v>
      </c>
      <c r="R712" s="45">
        <f t="shared" si="213"/>
        <v>22.075999999999997</v>
      </c>
      <c r="S712" s="173"/>
      <c r="T712" s="476"/>
    </row>
    <row r="713" spans="1:20" s="5" customFormat="1" ht="25.5">
      <c r="A713" s="491"/>
      <c r="B713" s="488"/>
      <c r="C713" s="512"/>
      <c r="D713" s="512"/>
      <c r="E713" s="488"/>
      <c r="F713" s="558"/>
      <c r="G713" s="558"/>
      <c r="H713" s="558"/>
      <c r="I713" s="174" t="s">
        <v>29</v>
      </c>
      <c r="J713" s="491"/>
      <c r="K713" s="175" t="s">
        <v>54</v>
      </c>
      <c r="L713" s="45"/>
      <c r="M713" s="45"/>
      <c r="N713" s="45">
        <f t="shared" ref="N713:O713" si="221">N714</f>
        <v>0</v>
      </c>
      <c r="O713" s="45">
        <f t="shared" si="221"/>
        <v>0</v>
      </c>
      <c r="P713" s="45">
        <f>P714</f>
        <v>1.5</v>
      </c>
      <c r="Q713" s="45">
        <f t="shared" ref="Q713" si="222">Q714</f>
        <v>0</v>
      </c>
      <c r="R713" s="45">
        <f t="shared" si="213"/>
        <v>1.5</v>
      </c>
      <c r="S713" s="173"/>
      <c r="T713" s="476"/>
    </row>
    <row r="714" spans="1:20" s="5" customFormat="1" ht="25.5">
      <c r="A714" s="491"/>
      <c r="B714" s="488"/>
      <c r="C714" s="512"/>
      <c r="D714" s="512"/>
      <c r="E714" s="488"/>
      <c r="F714" s="558"/>
      <c r="G714" s="558"/>
      <c r="H714" s="558"/>
      <c r="I714" s="174" t="s">
        <v>262</v>
      </c>
      <c r="J714" s="491"/>
      <c r="K714" s="176" t="s">
        <v>188</v>
      </c>
      <c r="L714" s="44"/>
      <c r="M714" s="44"/>
      <c r="N714" s="44">
        <v>0</v>
      </c>
      <c r="O714" s="177">
        <v>0</v>
      </c>
      <c r="P714" s="177">
        <v>1.5</v>
      </c>
      <c r="Q714" s="177">
        <v>0</v>
      </c>
      <c r="R714" s="45">
        <f t="shared" si="213"/>
        <v>1.5</v>
      </c>
      <c r="S714" s="173"/>
      <c r="T714" s="476"/>
    </row>
    <row r="715" spans="1:20" s="5" customFormat="1" ht="38.25">
      <c r="A715" s="491"/>
      <c r="B715" s="488"/>
      <c r="C715" s="512"/>
      <c r="D715" s="512"/>
      <c r="E715" s="488"/>
      <c r="F715" s="558"/>
      <c r="G715" s="558"/>
      <c r="H715" s="558"/>
      <c r="I715" s="180" t="s">
        <v>398</v>
      </c>
      <c r="J715" s="491"/>
      <c r="K715" s="175" t="s">
        <v>87</v>
      </c>
      <c r="L715" s="45"/>
      <c r="M715" s="45"/>
      <c r="N715" s="45">
        <f t="shared" ref="N715:Q715" si="223">+N716</f>
        <v>12.067</v>
      </c>
      <c r="O715" s="45">
        <f t="shared" si="223"/>
        <v>0.79900000000000004</v>
      </c>
      <c r="P715" s="45">
        <f t="shared" si="223"/>
        <v>0</v>
      </c>
      <c r="Q715" s="45">
        <f t="shared" si="223"/>
        <v>0</v>
      </c>
      <c r="R715" s="45">
        <f t="shared" si="213"/>
        <v>12.866</v>
      </c>
      <c r="S715" s="173"/>
      <c r="T715" s="476"/>
    </row>
    <row r="716" spans="1:20" s="5" customFormat="1">
      <c r="A716" s="492"/>
      <c r="B716" s="489"/>
      <c r="C716" s="512"/>
      <c r="D716" s="512"/>
      <c r="E716" s="488"/>
      <c r="F716" s="558"/>
      <c r="G716" s="558"/>
      <c r="H716" s="558"/>
      <c r="I716" s="174" t="s">
        <v>16</v>
      </c>
      <c r="J716" s="492"/>
      <c r="K716" s="176" t="s">
        <v>12</v>
      </c>
      <c r="L716" s="44"/>
      <c r="M716" s="44"/>
      <c r="N716" s="44">
        <v>12.067</v>
      </c>
      <c r="O716" s="177">
        <v>0.79900000000000004</v>
      </c>
      <c r="P716" s="177"/>
      <c r="Q716" s="177"/>
      <c r="R716" s="45">
        <f t="shared" si="213"/>
        <v>12.866</v>
      </c>
      <c r="S716" s="173"/>
      <c r="T716" s="476"/>
    </row>
    <row r="717" spans="1:20" s="5" customFormat="1">
      <c r="A717" s="490">
        <v>10</v>
      </c>
      <c r="B717" s="487" t="s">
        <v>276</v>
      </c>
      <c r="C717" s="512"/>
      <c r="D717" s="512"/>
      <c r="E717" s="488"/>
      <c r="F717" s="558"/>
      <c r="G717" s="558"/>
      <c r="H717" s="558"/>
      <c r="I717" s="47" t="s">
        <v>13</v>
      </c>
      <c r="J717" s="490">
        <v>124</v>
      </c>
      <c r="K717" s="478"/>
      <c r="L717" s="45"/>
      <c r="M717" s="45"/>
      <c r="N717" s="45">
        <f>+N718+N723+N726+N729+N732+N736+N739+N741</f>
        <v>196.15600000000003</v>
      </c>
      <c r="O717" s="45">
        <f>+O718+O723+O726+O729+O732+O736+O739+O741</f>
        <v>186.07060000000001</v>
      </c>
      <c r="P717" s="45">
        <f>+P718+P723+P726+P729+P732+P736+P739+P741</f>
        <v>149.68600000000001</v>
      </c>
      <c r="Q717" s="45">
        <f>+Q718+Q723+Q726+Q729+Q732+Q736+Q739+Q741</f>
        <v>65.597999999999999</v>
      </c>
      <c r="R717" s="224">
        <f t="shared" si="213"/>
        <v>597.51060000000007</v>
      </c>
      <c r="S717" s="173"/>
      <c r="T717" s="476"/>
    </row>
    <row r="718" spans="1:20" s="5" customFormat="1" ht="38.25">
      <c r="A718" s="491"/>
      <c r="B718" s="488"/>
      <c r="C718" s="512"/>
      <c r="D718" s="512"/>
      <c r="E718" s="488"/>
      <c r="F718" s="558"/>
      <c r="G718" s="558"/>
      <c r="H718" s="558"/>
      <c r="I718" s="174" t="s">
        <v>176</v>
      </c>
      <c r="J718" s="491"/>
      <c r="K718" s="175" t="s">
        <v>10</v>
      </c>
      <c r="L718" s="101"/>
      <c r="M718" s="101"/>
      <c r="N718" s="101">
        <f t="shared" ref="N718" si="224">N719+N720+N721+N722</f>
        <v>36.07</v>
      </c>
      <c r="O718" s="101">
        <f>O719+O720+O721+O722</f>
        <v>77.094000000000008</v>
      </c>
      <c r="P718" s="101">
        <f>P719+P720+P721+P722</f>
        <v>92.762</v>
      </c>
      <c r="Q718" s="101">
        <f>Q719+Q720+Q721+Q722</f>
        <v>49.091000000000001</v>
      </c>
      <c r="R718" s="45">
        <f t="shared" si="213"/>
        <v>255.017</v>
      </c>
      <c r="S718" s="173"/>
      <c r="T718" s="555"/>
    </row>
    <row r="719" spans="1:20" s="5" customFormat="1" ht="25.5">
      <c r="A719" s="491"/>
      <c r="B719" s="488"/>
      <c r="C719" s="512"/>
      <c r="D719" s="512"/>
      <c r="E719" s="488"/>
      <c r="F719" s="558"/>
      <c r="G719" s="558"/>
      <c r="H719" s="558"/>
      <c r="I719" s="174" t="s">
        <v>164</v>
      </c>
      <c r="J719" s="491"/>
      <c r="K719" s="176" t="s">
        <v>11</v>
      </c>
      <c r="L719" s="44"/>
      <c r="M719" s="44"/>
      <c r="N719" s="44">
        <v>0</v>
      </c>
      <c r="O719" s="177">
        <v>0.95399999999999996</v>
      </c>
      <c r="P719" s="177">
        <v>0</v>
      </c>
      <c r="Q719" s="177">
        <v>0</v>
      </c>
      <c r="R719" s="45">
        <f t="shared" si="213"/>
        <v>0.95399999999999996</v>
      </c>
      <c r="S719" s="173"/>
      <c r="T719" s="555"/>
    </row>
    <row r="720" spans="1:20" s="5" customFormat="1">
      <c r="A720" s="491"/>
      <c r="B720" s="488"/>
      <c r="C720" s="512"/>
      <c r="D720" s="512"/>
      <c r="E720" s="488"/>
      <c r="F720" s="558"/>
      <c r="G720" s="558"/>
      <c r="H720" s="558"/>
      <c r="I720" s="174" t="s">
        <v>16</v>
      </c>
      <c r="J720" s="491"/>
      <c r="K720" s="176" t="s">
        <v>12</v>
      </c>
      <c r="L720" s="44"/>
      <c r="M720" s="44"/>
      <c r="N720" s="44">
        <v>19.045300000000001</v>
      </c>
      <c r="O720" s="177">
        <v>47.561</v>
      </c>
      <c r="P720" s="177">
        <v>92.762</v>
      </c>
      <c r="Q720" s="177">
        <v>49.091000000000001</v>
      </c>
      <c r="R720" s="45">
        <f t="shared" si="213"/>
        <v>208.45930000000001</v>
      </c>
      <c r="S720" s="173"/>
      <c r="T720" s="555"/>
    </row>
    <row r="721" spans="1:20" s="5" customFormat="1" ht="25.5">
      <c r="A721" s="491"/>
      <c r="B721" s="488"/>
      <c r="C721" s="512"/>
      <c r="D721" s="512"/>
      <c r="E721" s="488"/>
      <c r="F721" s="558"/>
      <c r="G721" s="558"/>
      <c r="H721" s="558"/>
      <c r="I721" s="174" t="s">
        <v>262</v>
      </c>
      <c r="J721" s="491"/>
      <c r="K721" s="176" t="s">
        <v>188</v>
      </c>
      <c r="L721" s="44"/>
      <c r="M721" s="44"/>
      <c r="N721" s="44">
        <v>17.024699999999999</v>
      </c>
      <c r="O721" s="177">
        <v>27.251000000000001</v>
      </c>
      <c r="P721" s="177">
        <v>0</v>
      </c>
      <c r="Q721" s="177">
        <v>0</v>
      </c>
      <c r="R721" s="45">
        <f t="shared" si="213"/>
        <v>44.275700000000001</v>
      </c>
      <c r="S721" s="173"/>
      <c r="T721" s="555"/>
    </row>
    <row r="722" spans="1:20" s="5" customFormat="1" ht="38.25">
      <c r="A722" s="491"/>
      <c r="B722" s="488"/>
      <c r="C722" s="512"/>
      <c r="D722" s="512"/>
      <c r="E722" s="488"/>
      <c r="F722" s="558"/>
      <c r="G722" s="558"/>
      <c r="H722" s="558"/>
      <c r="I722" s="174" t="s">
        <v>18</v>
      </c>
      <c r="J722" s="491"/>
      <c r="K722" s="176" t="s">
        <v>17</v>
      </c>
      <c r="L722" s="44"/>
      <c r="M722" s="44"/>
      <c r="N722" s="44">
        <v>0</v>
      </c>
      <c r="O722" s="177">
        <v>1.3280000000000001</v>
      </c>
      <c r="P722" s="177">
        <v>0</v>
      </c>
      <c r="Q722" s="177">
        <v>0</v>
      </c>
      <c r="R722" s="45">
        <f t="shared" si="213"/>
        <v>1.3280000000000001</v>
      </c>
      <c r="S722" s="173"/>
      <c r="T722" s="555"/>
    </row>
    <row r="723" spans="1:20" s="5" customFormat="1" ht="25.5">
      <c r="A723" s="491"/>
      <c r="B723" s="488"/>
      <c r="C723" s="512"/>
      <c r="D723" s="512"/>
      <c r="E723" s="488"/>
      <c r="F723" s="558"/>
      <c r="G723" s="558"/>
      <c r="H723" s="558"/>
      <c r="I723" s="174" t="s">
        <v>177</v>
      </c>
      <c r="J723" s="491"/>
      <c r="K723" s="175" t="s">
        <v>51</v>
      </c>
      <c r="L723" s="45"/>
      <c r="M723" s="45"/>
      <c r="N723" s="45">
        <f t="shared" ref="N723:Q723" si="225">+N724+N725</f>
        <v>7</v>
      </c>
      <c r="O723" s="45">
        <f t="shared" si="225"/>
        <v>9.01</v>
      </c>
      <c r="P723" s="45">
        <f t="shared" si="225"/>
        <v>15.307</v>
      </c>
      <c r="Q723" s="45">
        <f t="shared" si="225"/>
        <v>8.5869999999999997</v>
      </c>
      <c r="R723" s="45">
        <f t="shared" si="213"/>
        <v>39.903999999999996</v>
      </c>
      <c r="S723" s="173"/>
      <c r="T723" s="555"/>
    </row>
    <row r="724" spans="1:20" s="5" customFormat="1">
      <c r="A724" s="491"/>
      <c r="B724" s="488"/>
      <c r="C724" s="512"/>
      <c r="D724" s="512"/>
      <c r="E724" s="488"/>
      <c r="F724" s="558"/>
      <c r="G724" s="558"/>
      <c r="H724" s="558"/>
      <c r="I724" s="174" t="s">
        <v>16</v>
      </c>
      <c r="J724" s="491"/>
      <c r="K724" s="176" t="s">
        <v>12</v>
      </c>
      <c r="L724" s="44"/>
      <c r="M724" s="44"/>
      <c r="N724" s="44">
        <v>0</v>
      </c>
      <c r="O724" s="177">
        <v>9.01</v>
      </c>
      <c r="P724" s="177">
        <v>15.307</v>
      </c>
      <c r="Q724" s="177">
        <v>8.5869999999999997</v>
      </c>
      <c r="R724" s="45">
        <f t="shared" si="213"/>
        <v>32.903999999999996</v>
      </c>
      <c r="S724" s="173"/>
      <c r="T724" s="555"/>
    </row>
    <row r="725" spans="1:20" s="5" customFormat="1" ht="25.5">
      <c r="A725" s="491"/>
      <c r="B725" s="488"/>
      <c r="C725" s="512"/>
      <c r="D725" s="512"/>
      <c r="E725" s="488"/>
      <c r="F725" s="558"/>
      <c r="G725" s="558"/>
      <c r="H725" s="558"/>
      <c r="I725" s="174" t="s">
        <v>262</v>
      </c>
      <c r="J725" s="491"/>
      <c r="K725" s="176" t="s">
        <v>188</v>
      </c>
      <c r="L725" s="44"/>
      <c r="M725" s="44"/>
      <c r="N725" s="44">
        <v>7</v>
      </c>
      <c r="O725" s="44">
        <v>0</v>
      </c>
      <c r="P725" s="44">
        <v>0</v>
      </c>
      <c r="Q725" s="44">
        <v>0</v>
      </c>
      <c r="R725" s="45">
        <f t="shared" si="213"/>
        <v>7</v>
      </c>
      <c r="S725" s="173"/>
      <c r="T725" s="476"/>
    </row>
    <row r="726" spans="1:20" s="5" customFormat="1" ht="25.5">
      <c r="A726" s="491"/>
      <c r="B726" s="488"/>
      <c r="C726" s="512"/>
      <c r="D726" s="512"/>
      <c r="E726" s="488"/>
      <c r="F726" s="558"/>
      <c r="G726" s="558"/>
      <c r="H726" s="558"/>
      <c r="I726" s="174" t="s">
        <v>178</v>
      </c>
      <c r="J726" s="491"/>
      <c r="K726" s="175" t="s">
        <v>45</v>
      </c>
      <c r="L726" s="45"/>
      <c r="M726" s="45"/>
      <c r="N726" s="45">
        <f t="shared" ref="N726:Q726" si="226">+N727+N728</f>
        <v>5.0999999999999996</v>
      </c>
      <c r="O726" s="45">
        <f t="shared" si="226"/>
        <v>4.1239999999999997</v>
      </c>
      <c r="P726" s="45">
        <f t="shared" si="226"/>
        <v>4.7949999999999999</v>
      </c>
      <c r="Q726" s="45">
        <f t="shared" si="226"/>
        <v>2.8</v>
      </c>
      <c r="R726" s="45">
        <f t="shared" si="213"/>
        <v>16.818999999999999</v>
      </c>
      <c r="S726" s="173"/>
      <c r="T726" s="476"/>
    </row>
    <row r="727" spans="1:20" s="5" customFormat="1">
      <c r="A727" s="491"/>
      <c r="B727" s="488"/>
      <c r="C727" s="512"/>
      <c r="D727" s="512"/>
      <c r="E727" s="488"/>
      <c r="F727" s="558"/>
      <c r="G727" s="558"/>
      <c r="H727" s="558"/>
      <c r="I727" s="174" t="s">
        <v>16</v>
      </c>
      <c r="J727" s="491"/>
      <c r="K727" s="176" t="s">
        <v>12</v>
      </c>
      <c r="L727" s="44"/>
      <c r="M727" s="44"/>
      <c r="N727" s="44">
        <v>0</v>
      </c>
      <c r="O727" s="177">
        <v>4.1239999999999997</v>
      </c>
      <c r="P727" s="177">
        <v>4.7949999999999999</v>
      </c>
      <c r="Q727" s="177">
        <v>2.8</v>
      </c>
      <c r="R727" s="45">
        <f t="shared" si="213"/>
        <v>11.719000000000001</v>
      </c>
      <c r="S727" s="173"/>
      <c r="T727" s="476"/>
    </row>
    <row r="728" spans="1:20" s="5" customFormat="1" ht="25.5">
      <c r="A728" s="491"/>
      <c r="B728" s="488"/>
      <c r="C728" s="512"/>
      <c r="D728" s="512"/>
      <c r="E728" s="488"/>
      <c r="F728" s="558"/>
      <c r="G728" s="558"/>
      <c r="H728" s="558"/>
      <c r="I728" s="174" t="s">
        <v>262</v>
      </c>
      <c r="J728" s="491"/>
      <c r="K728" s="176" t="s">
        <v>188</v>
      </c>
      <c r="L728" s="44"/>
      <c r="M728" s="44"/>
      <c r="N728" s="44">
        <v>5.0999999999999996</v>
      </c>
      <c r="O728" s="177">
        <v>0</v>
      </c>
      <c r="P728" s="177">
        <v>0</v>
      </c>
      <c r="Q728" s="177">
        <v>0</v>
      </c>
      <c r="R728" s="45">
        <f t="shared" si="213"/>
        <v>5.0999999999999996</v>
      </c>
      <c r="S728" s="173"/>
      <c r="T728" s="476"/>
    </row>
    <row r="729" spans="1:20" s="5" customFormat="1" ht="25.5">
      <c r="A729" s="491"/>
      <c r="B729" s="488"/>
      <c r="C729" s="512"/>
      <c r="D729" s="512"/>
      <c r="E729" s="488"/>
      <c r="F729" s="558"/>
      <c r="G729" s="558"/>
      <c r="H729" s="558"/>
      <c r="I729" s="174" t="s">
        <v>179</v>
      </c>
      <c r="J729" s="491"/>
      <c r="K729" s="175" t="s">
        <v>11</v>
      </c>
      <c r="L729" s="45"/>
      <c r="M729" s="45"/>
      <c r="N729" s="45">
        <f t="shared" ref="N729:Q729" si="227">+N730+N731</f>
        <v>7.899</v>
      </c>
      <c r="O729" s="45">
        <f t="shared" si="227"/>
        <v>76.300600000000003</v>
      </c>
      <c r="P729" s="45">
        <f t="shared" si="227"/>
        <v>21.984000000000002</v>
      </c>
      <c r="Q729" s="45">
        <f t="shared" si="227"/>
        <v>5.12</v>
      </c>
      <c r="R729" s="45">
        <f t="shared" si="213"/>
        <v>111.30360000000002</v>
      </c>
      <c r="S729" s="173"/>
      <c r="T729" s="476"/>
    </row>
    <row r="730" spans="1:20" s="5" customFormat="1">
      <c r="A730" s="491"/>
      <c r="B730" s="488"/>
      <c r="C730" s="512"/>
      <c r="D730" s="512"/>
      <c r="E730" s="488"/>
      <c r="F730" s="558"/>
      <c r="G730" s="558"/>
      <c r="H730" s="558"/>
      <c r="I730" s="174" t="s">
        <v>16</v>
      </c>
      <c r="J730" s="491"/>
      <c r="K730" s="176" t="s">
        <v>12</v>
      </c>
      <c r="L730" s="44"/>
      <c r="M730" s="44"/>
      <c r="N730" s="44">
        <v>1.29</v>
      </c>
      <c r="O730" s="177">
        <v>12.339</v>
      </c>
      <c r="P730" s="177">
        <v>13.592000000000001</v>
      </c>
      <c r="Q730" s="177">
        <v>5.12</v>
      </c>
      <c r="R730" s="45">
        <f t="shared" si="213"/>
        <v>32.341000000000001</v>
      </c>
      <c r="S730" s="173"/>
      <c r="T730" s="476"/>
    </row>
    <row r="731" spans="1:20" s="5" customFormat="1" ht="25.5">
      <c r="A731" s="491"/>
      <c r="B731" s="488"/>
      <c r="C731" s="512"/>
      <c r="D731" s="512"/>
      <c r="E731" s="488"/>
      <c r="F731" s="558"/>
      <c r="G731" s="558"/>
      <c r="H731" s="558"/>
      <c r="I731" s="174" t="s">
        <v>262</v>
      </c>
      <c r="J731" s="491"/>
      <c r="K731" s="176" t="s">
        <v>188</v>
      </c>
      <c r="L731" s="44"/>
      <c r="M731" s="44"/>
      <c r="N731" s="44">
        <v>6.609</v>
      </c>
      <c r="O731" s="177">
        <v>63.961599999999997</v>
      </c>
      <c r="P731" s="177">
        <v>8.3919999999999995</v>
      </c>
      <c r="Q731" s="177">
        <v>0</v>
      </c>
      <c r="R731" s="45">
        <f t="shared" si="213"/>
        <v>78.962599999999995</v>
      </c>
      <c r="S731" s="173"/>
      <c r="T731" s="476"/>
    </row>
    <row r="732" spans="1:20" s="5" customFormat="1" ht="51">
      <c r="A732" s="491"/>
      <c r="B732" s="488"/>
      <c r="C732" s="512"/>
      <c r="D732" s="512"/>
      <c r="E732" s="488"/>
      <c r="F732" s="558"/>
      <c r="G732" s="558"/>
      <c r="H732" s="558"/>
      <c r="I732" s="174" t="s">
        <v>180</v>
      </c>
      <c r="J732" s="491"/>
      <c r="K732" s="175" t="s">
        <v>52</v>
      </c>
      <c r="L732" s="45"/>
      <c r="M732" s="45"/>
      <c r="N732" s="45">
        <f t="shared" ref="N732:Q732" si="228">+N733+N734+N735</f>
        <v>94.048000000000002</v>
      </c>
      <c r="O732" s="45">
        <f t="shared" si="228"/>
        <v>0</v>
      </c>
      <c r="P732" s="45">
        <f t="shared" si="228"/>
        <v>0</v>
      </c>
      <c r="Q732" s="45">
        <f t="shared" si="228"/>
        <v>0</v>
      </c>
      <c r="R732" s="45">
        <f t="shared" si="213"/>
        <v>94.048000000000002</v>
      </c>
      <c r="S732" s="173"/>
      <c r="T732" s="476"/>
    </row>
    <row r="733" spans="1:20" s="5" customFormat="1">
      <c r="A733" s="491"/>
      <c r="B733" s="488"/>
      <c r="C733" s="512"/>
      <c r="D733" s="512"/>
      <c r="E733" s="488"/>
      <c r="F733" s="558"/>
      <c r="G733" s="558"/>
      <c r="H733" s="558"/>
      <c r="I733" s="174" t="s">
        <v>16</v>
      </c>
      <c r="J733" s="491"/>
      <c r="K733" s="176" t="s">
        <v>12</v>
      </c>
      <c r="L733" s="44"/>
      <c r="M733" s="44"/>
      <c r="N733" s="44">
        <v>9.0730000000000004</v>
      </c>
      <c r="O733" s="177">
        <v>0</v>
      </c>
      <c r="P733" s="177">
        <v>0</v>
      </c>
      <c r="Q733" s="177">
        <v>0</v>
      </c>
      <c r="R733" s="45">
        <f t="shared" si="213"/>
        <v>9.0730000000000004</v>
      </c>
      <c r="S733" s="173"/>
      <c r="T733" s="476"/>
    </row>
    <row r="734" spans="1:20" s="5" customFormat="1" ht="25.5">
      <c r="A734" s="491"/>
      <c r="B734" s="488"/>
      <c r="C734" s="512"/>
      <c r="D734" s="512"/>
      <c r="E734" s="488"/>
      <c r="F734" s="558"/>
      <c r="G734" s="558"/>
      <c r="H734" s="558"/>
      <c r="I734" s="174" t="s">
        <v>262</v>
      </c>
      <c r="J734" s="491"/>
      <c r="K734" s="176" t="s">
        <v>188</v>
      </c>
      <c r="L734" s="44"/>
      <c r="M734" s="44"/>
      <c r="N734" s="44">
        <v>14.263999999999999</v>
      </c>
      <c r="O734" s="177">
        <v>0</v>
      </c>
      <c r="P734" s="177">
        <v>0</v>
      </c>
      <c r="Q734" s="177">
        <v>0</v>
      </c>
      <c r="R734" s="45">
        <f t="shared" si="213"/>
        <v>14.263999999999999</v>
      </c>
      <c r="S734" s="173"/>
      <c r="T734" s="476"/>
    </row>
    <row r="735" spans="1:20" s="5" customFormat="1" ht="38.25">
      <c r="A735" s="491"/>
      <c r="B735" s="488"/>
      <c r="C735" s="512"/>
      <c r="D735" s="512"/>
      <c r="E735" s="488"/>
      <c r="F735" s="558"/>
      <c r="G735" s="558"/>
      <c r="H735" s="558"/>
      <c r="I735" s="174" t="s">
        <v>112</v>
      </c>
      <c r="J735" s="491"/>
      <c r="K735" s="176" t="s">
        <v>125</v>
      </c>
      <c r="L735" s="44"/>
      <c r="M735" s="44"/>
      <c r="N735" s="44">
        <v>70.710999999999999</v>
      </c>
      <c r="O735" s="177">
        <v>0</v>
      </c>
      <c r="P735" s="177">
        <v>0</v>
      </c>
      <c r="Q735" s="177">
        <v>0</v>
      </c>
      <c r="R735" s="45">
        <f t="shared" si="213"/>
        <v>70.710999999999999</v>
      </c>
      <c r="S735" s="173"/>
      <c r="T735" s="476"/>
    </row>
    <row r="736" spans="1:20" s="5" customFormat="1" ht="25.5">
      <c r="A736" s="491"/>
      <c r="B736" s="488"/>
      <c r="C736" s="512"/>
      <c r="D736" s="512"/>
      <c r="E736" s="488"/>
      <c r="F736" s="558"/>
      <c r="G736" s="558"/>
      <c r="H736" s="558"/>
      <c r="I736" s="174" t="s">
        <v>29</v>
      </c>
      <c r="J736" s="491"/>
      <c r="K736" s="175" t="s">
        <v>54</v>
      </c>
      <c r="L736" s="45"/>
      <c r="M736" s="45"/>
      <c r="N736" s="45">
        <f t="shared" ref="N736:Q736" si="229">+N737+N738</f>
        <v>1.84</v>
      </c>
      <c r="O736" s="45">
        <f t="shared" si="229"/>
        <v>0</v>
      </c>
      <c r="P736" s="45">
        <f t="shared" si="229"/>
        <v>2.3260000000000001</v>
      </c>
      <c r="Q736" s="45">
        <f t="shared" si="229"/>
        <v>0</v>
      </c>
      <c r="R736" s="45">
        <f t="shared" si="213"/>
        <v>4.1660000000000004</v>
      </c>
      <c r="S736" s="173"/>
      <c r="T736" s="476"/>
    </row>
    <row r="737" spans="1:20" s="5" customFormat="1">
      <c r="A737" s="491"/>
      <c r="B737" s="488"/>
      <c r="C737" s="512"/>
      <c r="D737" s="512"/>
      <c r="E737" s="488"/>
      <c r="F737" s="558"/>
      <c r="G737" s="558"/>
      <c r="H737" s="558"/>
      <c r="I737" s="174" t="s">
        <v>16</v>
      </c>
      <c r="J737" s="491"/>
      <c r="K737" s="176" t="s">
        <v>12</v>
      </c>
      <c r="L737" s="44"/>
      <c r="M737" s="44"/>
      <c r="N737" s="44">
        <v>0</v>
      </c>
      <c r="O737" s="177">
        <v>0</v>
      </c>
      <c r="P737" s="177">
        <v>2.3260000000000001</v>
      </c>
      <c r="Q737" s="177">
        <v>0</v>
      </c>
      <c r="R737" s="45">
        <f t="shared" si="213"/>
        <v>2.3260000000000001</v>
      </c>
      <c r="S737" s="173"/>
      <c r="T737" s="476"/>
    </row>
    <row r="738" spans="1:20" s="5" customFormat="1" ht="25.5">
      <c r="A738" s="491"/>
      <c r="B738" s="488"/>
      <c r="C738" s="512"/>
      <c r="D738" s="512"/>
      <c r="E738" s="488"/>
      <c r="F738" s="558"/>
      <c r="G738" s="558"/>
      <c r="H738" s="558"/>
      <c r="I738" s="174" t="s">
        <v>262</v>
      </c>
      <c r="J738" s="491"/>
      <c r="K738" s="176" t="s">
        <v>188</v>
      </c>
      <c r="L738" s="44"/>
      <c r="M738" s="44"/>
      <c r="N738" s="44">
        <v>1.84</v>
      </c>
      <c r="O738" s="177">
        <v>0</v>
      </c>
      <c r="P738" s="177">
        <v>0</v>
      </c>
      <c r="Q738" s="177">
        <v>0</v>
      </c>
      <c r="R738" s="45">
        <f t="shared" si="213"/>
        <v>1.84</v>
      </c>
      <c r="S738" s="173"/>
      <c r="T738" s="476"/>
    </row>
    <row r="739" spans="1:20" s="5" customFormat="1" ht="51">
      <c r="A739" s="491"/>
      <c r="B739" s="488"/>
      <c r="C739" s="512"/>
      <c r="D739" s="512"/>
      <c r="E739" s="488"/>
      <c r="F739" s="558"/>
      <c r="G739" s="558"/>
      <c r="H739" s="558"/>
      <c r="I739" s="174" t="s">
        <v>263</v>
      </c>
      <c r="J739" s="491"/>
      <c r="K739" s="175" t="s">
        <v>155</v>
      </c>
      <c r="L739" s="45"/>
      <c r="M739" s="45"/>
      <c r="N739" s="45">
        <f>N740</f>
        <v>20.440999999999999</v>
      </c>
      <c r="O739" s="45">
        <f t="shared" ref="O739:Q739" si="230">O740</f>
        <v>0</v>
      </c>
      <c r="P739" s="45">
        <f t="shared" si="230"/>
        <v>0</v>
      </c>
      <c r="Q739" s="45">
        <f t="shared" si="230"/>
        <v>0</v>
      </c>
      <c r="R739" s="45">
        <f t="shared" si="213"/>
        <v>20.440999999999999</v>
      </c>
      <c r="S739" s="173"/>
      <c r="T739" s="476"/>
    </row>
    <row r="740" spans="1:20" s="5" customFormat="1" ht="25.5">
      <c r="A740" s="491"/>
      <c r="B740" s="488"/>
      <c r="C740" s="512"/>
      <c r="D740" s="512"/>
      <c r="E740" s="488"/>
      <c r="F740" s="558"/>
      <c r="G740" s="558"/>
      <c r="H740" s="558"/>
      <c r="I740" s="174" t="s">
        <v>262</v>
      </c>
      <c r="J740" s="491"/>
      <c r="K740" s="176" t="s">
        <v>188</v>
      </c>
      <c r="L740" s="44"/>
      <c r="M740" s="44"/>
      <c r="N740" s="44">
        <v>20.440999999999999</v>
      </c>
      <c r="O740" s="177">
        <v>0</v>
      </c>
      <c r="P740" s="177">
        <v>0</v>
      </c>
      <c r="Q740" s="177">
        <v>0</v>
      </c>
      <c r="R740" s="45">
        <f t="shared" si="213"/>
        <v>20.440999999999999</v>
      </c>
      <c r="S740" s="173"/>
      <c r="T740" s="476"/>
    </row>
    <row r="741" spans="1:20" s="5" customFormat="1" ht="38.25">
      <c r="A741" s="491"/>
      <c r="B741" s="488"/>
      <c r="C741" s="512"/>
      <c r="D741" s="512"/>
      <c r="E741" s="488"/>
      <c r="F741" s="558"/>
      <c r="G741" s="558"/>
      <c r="H741" s="558"/>
      <c r="I741" s="174" t="s">
        <v>398</v>
      </c>
      <c r="J741" s="491"/>
      <c r="K741" s="175" t="s">
        <v>87</v>
      </c>
      <c r="L741" s="44"/>
      <c r="M741" s="44"/>
      <c r="N741" s="45">
        <f t="shared" ref="N741:Q741" si="231">+N742</f>
        <v>23.757999999999999</v>
      </c>
      <c r="O741" s="45">
        <f t="shared" si="231"/>
        <v>19.542000000000002</v>
      </c>
      <c r="P741" s="45">
        <f t="shared" si="231"/>
        <v>12.512</v>
      </c>
      <c r="Q741" s="45">
        <f t="shared" si="231"/>
        <v>0</v>
      </c>
      <c r="R741" s="45">
        <f t="shared" si="213"/>
        <v>55.811999999999998</v>
      </c>
      <c r="S741" s="173"/>
      <c r="T741" s="476"/>
    </row>
    <row r="742" spans="1:20" s="5" customFormat="1">
      <c r="A742" s="492"/>
      <c r="B742" s="489"/>
      <c r="C742" s="512"/>
      <c r="D742" s="512"/>
      <c r="E742" s="488"/>
      <c r="F742" s="558"/>
      <c r="G742" s="558"/>
      <c r="H742" s="558"/>
      <c r="I742" s="174" t="s">
        <v>16</v>
      </c>
      <c r="J742" s="492"/>
      <c r="K742" s="176" t="s">
        <v>12</v>
      </c>
      <c r="L742" s="44"/>
      <c r="M742" s="44"/>
      <c r="N742" s="44">
        <v>23.757999999999999</v>
      </c>
      <c r="O742" s="177">
        <v>19.542000000000002</v>
      </c>
      <c r="P742" s="177">
        <v>12.512</v>
      </c>
      <c r="Q742" s="177">
        <v>0</v>
      </c>
      <c r="R742" s="45">
        <f t="shared" si="213"/>
        <v>55.811999999999998</v>
      </c>
      <c r="S742" s="173"/>
      <c r="T742" s="476"/>
    </row>
    <row r="743" spans="1:20" s="5" customFormat="1">
      <c r="A743" s="490">
        <v>11</v>
      </c>
      <c r="B743" s="487" t="s">
        <v>277</v>
      </c>
      <c r="C743" s="512"/>
      <c r="D743" s="512"/>
      <c r="E743" s="488"/>
      <c r="F743" s="558"/>
      <c r="G743" s="558"/>
      <c r="H743" s="558"/>
      <c r="I743" s="47" t="s">
        <v>13</v>
      </c>
      <c r="J743" s="490">
        <v>124</v>
      </c>
      <c r="K743" s="478"/>
      <c r="L743" s="45"/>
      <c r="M743" s="45"/>
      <c r="N743" s="45">
        <f>+N744+N749+N752+N754+N757+N759+N761</f>
        <v>66.510300000000001</v>
      </c>
      <c r="O743" s="45">
        <f t="shared" ref="O743:Q743" si="232">+O744+O749+O752+O754+O757+O759+O761</f>
        <v>115.187</v>
      </c>
      <c r="P743" s="45">
        <f t="shared" si="232"/>
        <v>113.565</v>
      </c>
      <c r="Q743" s="45">
        <f t="shared" si="232"/>
        <v>86.795999999999992</v>
      </c>
      <c r="R743" s="45">
        <f t="shared" si="213"/>
        <v>382.05829999999997</v>
      </c>
      <c r="S743" s="173"/>
      <c r="T743" s="476"/>
    </row>
    <row r="744" spans="1:20" s="5" customFormat="1" ht="38.25">
      <c r="A744" s="491"/>
      <c r="B744" s="488"/>
      <c r="C744" s="512"/>
      <c r="D744" s="512"/>
      <c r="E744" s="488"/>
      <c r="F744" s="558"/>
      <c r="G744" s="558"/>
      <c r="H744" s="558"/>
      <c r="I744" s="174" t="s">
        <v>176</v>
      </c>
      <c r="J744" s="491"/>
      <c r="K744" s="48" t="s">
        <v>10</v>
      </c>
      <c r="L744" s="177"/>
      <c r="M744" s="177"/>
      <c r="N744" s="101">
        <f t="shared" ref="N744:Q744" si="233">N745+N746+N747+N748</f>
        <v>38.731300000000005</v>
      </c>
      <c r="O744" s="101">
        <f t="shared" si="233"/>
        <v>77.910000000000011</v>
      </c>
      <c r="P744" s="101">
        <f t="shared" si="233"/>
        <v>76.137</v>
      </c>
      <c r="Q744" s="101">
        <f t="shared" si="233"/>
        <v>43.963999999999999</v>
      </c>
      <c r="R744" s="45">
        <f t="shared" si="213"/>
        <v>236.74230000000003</v>
      </c>
      <c r="S744" s="173"/>
      <c r="T744" s="555"/>
    </row>
    <row r="745" spans="1:20" s="5" customFormat="1" ht="25.5">
      <c r="A745" s="491"/>
      <c r="B745" s="488"/>
      <c r="C745" s="512"/>
      <c r="D745" s="512"/>
      <c r="E745" s="488"/>
      <c r="F745" s="558"/>
      <c r="G745" s="558"/>
      <c r="H745" s="558"/>
      <c r="I745" s="174" t="s">
        <v>164</v>
      </c>
      <c r="J745" s="491"/>
      <c r="K745" s="478" t="s">
        <v>11</v>
      </c>
      <c r="L745" s="44"/>
      <c r="M745" s="44"/>
      <c r="N745" s="44">
        <v>0</v>
      </c>
      <c r="O745" s="177">
        <v>0.84</v>
      </c>
      <c r="P745" s="177">
        <v>0</v>
      </c>
      <c r="Q745" s="177">
        <v>0</v>
      </c>
      <c r="R745" s="45">
        <f t="shared" si="213"/>
        <v>0.84</v>
      </c>
      <c r="S745" s="173"/>
      <c r="T745" s="555"/>
    </row>
    <row r="746" spans="1:20" s="5" customFormat="1">
      <c r="A746" s="491"/>
      <c r="B746" s="488"/>
      <c r="C746" s="512"/>
      <c r="D746" s="512"/>
      <c r="E746" s="488"/>
      <c r="F746" s="558"/>
      <c r="G746" s="558"/>
      <c r="H746" s="558"/>
      <c r="I746" s="174" t="s">
        <v>16</v>
      </c>
      <c r="J746" s="491"/>
      <c r="K746" s="478" t="s">
        <v>12</v>
      </c>
      <c r="L746" s="44"/>
      <c r="M746" s="44"/>
      <c r="N746" s="44">
        <v>15.0046</v>
      </c>
      <c r="O746" s="177">
        <v>37.503999999999998</v>
      </c>
      <c r="P746" s="177">
        <v>75.239000000000004</v>
      </c>
      <c r="Q746" s="177">
        <v>43.963999999999999</v>
      </c>
      <c r="R746" s="45">
        <f t="shared" si="213"/>
        <v>171.71159999999998</v>
      </c>
      <c r="S746" s="173"/>
      <c r="T746" s="555"/>
    </row>
    <row r="747" spans="1:20" s="5" customFormat="1" ht="25.5">
      <c r="A747" s="491"/>
      <c r="B747" s="488"/>
      <c r="C747" s="512"/>
      <c r="D747" s="512"/>
      <c r="E747" s="488"/>
      <c r="F747" s="558"/>
      <c r="G747" s="558"/>
      <c r="H747" s="558"/>
      <c r="I747" s="174" t="s">
        <v>262</v>
      </c>
      <c r="J747" s="491"/>
      <c r="K747" s="478" t="s">
        <v>188</v>
      </c>
      <c r="L747" s="44"/>
      <c r="M747" s="44"/>
      <c r="N747" s="44">
        <v>23.726700000000001</v>
      </c>
      <c r="O747" s="177">
        <v>38.386000000000003</v>
      </c>
      <c r="P747" s="177">
        <v>0.89800000000000002</v>
      </c>
      <c r="Q747" s="177">
        <v>0</v>
      </c>
      <c r="R747" s="45">
        <f t="shared" si="213"/>
        <v>63.010700000000007</v>
      </c>
      <c r="S747" s="173"/>
      <c r="T747" s="555"/>
    </row>
    <row r="748" spans="1:20" s="5" customFormat="1" ht="38.25">
      <c r="A748" s="491"/>
      <c r="B748" s="488"/>
      <c r="C748" s="512"/>
      <c r="D748" s="512"/>
      <c r="E748" s="488"/>
      <c r="F748" s="558"/>
      <c r="G748" s="558"/>
      <c r="H748" s="558"/>
      <c r="I748" s="174" t="s">
        <v>18</v>
      </c>
      <c r="J748" s="491"/>
      <c r="K748" s="478" t="s">
        <v>17</v>
      </c>
      <c r="L748" s="44"/>
      <c r="M748" s="44"/>
      <c r="N748" s="44">
        <v>0</v>
      </c>
      <c r="O748" s="177">
        <v>1.18</v>
      </c>
      <c r="P748" s="177">
        <v>0</v>
      </c>
      <c r="Q748" s="177">
        <v>0</v>
      </c>
      <c r="R748" s="45">
        <f t="shared" si="213"/>
        <v>1.18</v>
      </c>
      <c r="S748" s="173"/>
      <c r="T748" s="555"/>
    </row>
    <row r="749" spans="1:20" s="5" customFormat="1" ht="25.5">
      <c r="A749" s="491"/>
      <c r="B749" s="488"/>
      <c r="C749" s="512"/>
      <c r="D749" s="512"/>
      <c r="E749" s="488"/>
      <c r="F749" s="558"/>
      <c r="G749" s="558"/>
      <c r="H749" s="558"/>
      <c r="I749" s="174" t="s">
        <v>177</v>
      </c>
      <c r="J749" s="491"/>
      <c r="K749" s="48" t="s">
        <v>51</v>
      </c>
      <c r="L749" s="45"/>
      <c r="M749" s="45"/>
      <c r="N749" s="45">
        <f t="shared" ref="N749:Q749" si="234">+N750+N751</f>
        <v>5</v>
      </c>
      <c r="O749" s="45">
        <f t="shared" si="234"/>
        <v>11.428000000000001</v>
      </c>
      <c r="P749" s="45">
        <f t="shared" si="234"/>
        <v>14.648999999999999</v>
      </c>
      <c r="Q749" s="45">
        <f t="shared" si="234"/>
        <v>16.672000000000001</v>
      </c>
      <c r="R749" s="45">
        <f t="shared" si="213"/>
        <v>47.748999999999995</v>
      </c>
      <c r="S749" s="173"/>
      <c r="T749" s="555"/>
    </row>
    <row r="750" spans="1:20" s="5" customFormat="1">
      <c r="A750" s="491"/>
      <c r="B750" s="488"/>
      <c r="C750" s="512"/>
      <c r="D750" s="512"/>
      <c r="E750" s="488"/>
      <c r="F750" s="558"/>
      <c r="G750" s="558"/>
      <c r="H750" s="558"/>
      <c r="I750" s="174" t="s">
        <v>16</v>
      </c>
      <c r="J750" s="491"/>
      <c r="K750" s="478" t="s">
        <v>12</v>
      </c>
      <c r="L750" s="44"/>
      <c r="M750" s="44"/>
      <c r="N750" s="44">
        <v>2</v>
      </c>
      <c r="O750" s="177">
        <v>0</v>
      </c>
      <c r="P750" s="177">
        <v>4</v>
      </c>
      <c r="Q750" s="177">
        <v>0</v>
      </c>
      <c r="R750" s="45">
        <f t="shared" si="213"/>
        <v>6</v>
      </c>
      <c r="S750" s="173"/>
      <c r="T750" s="555"/>
    </row>
    <row r="751" spans="1:20" s="5" customFormat="1" ht="25.5">
      <c r="A751" s="491"/>
      <c r="B751" s="488"/>
      <c r="C751" s="512"/>
      <c r="D751" s="512"/>
      <c r="E751" s="488"/>
      <c r="F751" s="558"/>
      <c r="G751" s="558"/>
      <c r="H751" s="558"/>
      <c r="I751" s="174" t="s">
        <v>262</v>
      </c>
      <c r="J751" s="491"/>
      <c r="K751" s="478" t="s">
        <v>188</v>
      </c>
      <c r="L751" s="44"/>
      <c r="M751" s="44"/>
      <c r="N751" s="44">
        <v>3</v>
      </c>
      <c r="O751" s="177">
        <v>11.428000000000001</v>
      </c>
      <c r="P751" s="177">
        <v>10.648999999999999</v>
      </c>
      <c r="Q751" s="177">
        <v>16.672000000000001</v>
      </c>
      <c r="R751" s="45">
        <f t="shared" si="213"/>
        <v>41.748999999999995</v>
      </c>
      <c r="S751" s="173"/>
      <c r="T751" s="555"/>
    </row>
    <row r="752" spans="1:20" s="5" customFormat="1" ht="25.5">
      <c r="A752" s="491"/>
      <c r="B752" s="488"/>
      <c r="C752" s="512"/>
      <c r="D752" s="512"/>
      <c r="E752" s="488"/>
      <c r="F752" s="558"/>
      <c r="G752" s="558"/>
      <c r="H752" s="558"/>
      <c r="I752" s="174" t="s">
        <v>178</v>
      </c>
      <c r="J752" s="491"/>
      <c r="K752" s="48" t="s">
        <v>45</v>
      </c>
      <c r="L752" s="45"/>
      <c r="M752" s="45"/>
      <c r="N752" s="45">
        <f>N753</f>
        <v>1.446</v>
      </c>
      <c r="O752" s="45">
        <f t="shared" ref="O752:Q752" si="235">O753</f>
        <v>2.508</v>
      </c>
      <c r="P752" s="45">
        <f t="shared" si="235"/>
        <v>5</v>
      </c>
      <c r="Q752" s="45">
        <f t="shared" si="235"/>
        <v>12.132999999999999</v>
      </c>
      <c r="R752" s="45">
        <f t="shared" si="213"/>
        <v>21.087</v>
      </c>
      <c r="S752" s="173"/>
      <c r="T752" s="476"/>
    </row>
    <row r="753" spans="1:20" s="5" customFormat="1" ht="25.5">
      <c r="A753" s="491"/>
      <c r="B753" s="488"/>
      <c r="C753" s="512"/>
      <c r="D753" s="512"/>
      <c r="E753" s="488"/>
      <c r="F753" s="558"/>
      <c r="G753" s="558"/>
      <c r="H753" s="558"/>
      <c r="I753" s="174" t="s">
        <v>262</v>
      </c>
      <c r="J753" s="491"/>
      <c r="K753" s="478" t="s">
        <v>188</v>
      </c>
      <c r="L753" s="44"/>
      <c r="M753" s="44"/>
      <c r="N753" s="44">
        <v>1.446</v>
      </c>
      <c r="O753" s="177">
        <v>2.508</v>
      </c>
      <c r="P753" s="177">
        <v>5</v>
      </c>
      <c r="Q753" s="177">
        <v>12.132999999999999</v>
      </c>
      <c r="R753" s="45">
        <f t="shared" si="213"/>
        <v>21.087</v>
      </c>
      <c r="S753" s="173"/>
      <c r="T753" s="476"/>
    </row>
    <row r="754" spans="1:20" s="5" customFormat="1" ht="25.5">
      <c r="A754" s="491"/>
      <c r="B754" s="488"/>
      <c r="C754" s="512"/>
      <c r="D754" s="512"/>
      <c r="E754" s="488"/>
      <c r="F754" s="558"/>
      <c r="G754" s="558"/>
      <c r="H754" s="558"/>
      <c r="I754" s="174" t="s">
        <v>179</v>
      </c>
      <c r="J754" s="491"/>
      <c r="K754" s="48" t="s">
        <v>11</v>
      </c>
      <c r="L754" s="45"/>
      <c r="M754" s="45"/>
      <c r="N754" s="45">
        <f t="shared" ref="N754:Q754" si="236">+N755+N756</f>
        <v>7.5360000000000005</v>
      </c>
      <c r="O754" s="45">
        <f t="shared" si="236"/>
        <v>11.773</v>
      </c>
      <c r="P754" s="45">
        <f t="shared" si="236"/>
        <v>17.779</v>
      </c>
      <c r="Q754" s="45">
        <f t="shared" si="236"/>
        <v>14.026999999999999</v>
      </c>
      <c r="R754" s="45">
        <f t="shared" si="213"/>
        <v>51.115000000000002</v>
      </c>
      <c r="S754" s="173"/>
      <c r="T754" s="476"/>
    </row>
    <row r="755" spans="1:20" s="5" customFormat="1">
      <c r="A755" s="491"/>
      <c r="B755" s="488"/>
      <c r="C755" s="512"/>
      <c r="D755" s="512"/>
      <c r="E755" s="488"/>
      <c r="F755" s="558"/>
      <c r="G755" s="558"/>
      <c r="H755" s="558"/>
      <c r="I755" s="174" t="s">
        <v>16</v>
      </c>
      <c r="J755" s="491"/>
      <c r="K755" s="478" t="s">
        <v>12</v>
      </c>
      <c r="L755" s="44"/>
      <c r="M755" s="44"/>
      <c r="N755" s="44">
        <v>1.458</v>
      </c>
      <c r="O755" s="177">
        <v>0</v>
      </c>
      <c r="P755" s="177">
        <v>5.8280000000000003</v>
      </c>
      <c r="Q755" s="177">
        <v>0</v>
      </c>
      <c r="R755" s="45">
        <f t="shared" si="213"/>
        <v>7.2860000000000005</v>
      </c>
      <c r="S755" s="173"/>
      <c r="T755" s="476"/>
    </row>
    <row r="756" spans="1:20" s="5" customFormat="1" ht="25.5">
      <c r="A756" s="491"/>
      <c r="B756" s="488"/>
      <c r="C756" s="512"/>
      <c r="D756" s="512"/>
      <c r="E756" s="488"/>
      <c r="F756" s="558"/>
      <c r="G756" s="558"/>
      <c r="H756" s="558"/>
      <c r="I756" s="174" t="s">
        <v>262</v>
      </c>
      <c r="J756" s="491"/>
      <c r="K756" s="478" t="s">
        <v>188</v>
      </c>
      <c r="L756" s="44"/>
      <c r="M756" s="44"/>
      <c r="N756" s="44">
        <v>6.0780000000000003</v>
      </c>
      <c r="O756" s="177">
        <v>11.773</v>
      </c>
      <c r="P756" s="177">
        <v>11.951000000000001</v>
      </c>
      <c r="Q756" s="177">
        <v>14.026999999999999</v>
      </c>
      <c r="R756" s="45">
        <f t="shared" si="213"/>
        <v>43.829000000000001</v>
      </c>
      <c r="S756" s="173"/>
      <c r="T756" s="476"/>
    </row>
    <row r="757" spans="1:20" s="5" customFormat="1" ht="51">
      <c r="A757" s="491"/>
      <c r="B757" s="488"/>
      <c r="C757" s="512"/>
      <c r="D757" s="512"/>
      <c r="E757" s="488"/>
      <c r="F757" s="558"/>
      <c r="G757" s="558"/>
      <c r="H757" s="558"/>
      <c r="I757" s="174" t="s">
        <v>180</v>
      </c>
      <c r="J757" s="491"/>
      <c r="K757" s="48" t="s">
        <v>52</v>
      </c>
      <c r="L757" s="45"/>
      <c r="M757" s="45"/>
      <c r="N757" s="45">
        <f>N758</f>
        <v>5.742</v>
      </c>
      <c r="O757" s="45">
        <f t="shared" ref="O757:Q757" si="237">O758</f>
        <v>0</v>
      </c>
      <c r="P757" s="45">
        <f t="shared" si="237"/>
        <v>0</v>
      </c>
      <c r="Q757" s="45">
        <f t="shared" si="237"/>
        <v>0</v>
      </c>
      <c r="R757" s="45">
        <f t="shared" si="213"/>
        <v>5.742</v>
      </c>
      <c r="S757" s="173"/>
      <c r="T757" s="476"/>
    </row>
    <row r="758" spans="1:20" s="5" customFormat="1">
      <c r="A758" s="491"/>
      <c r="B758" s="488"/>
      <c r="C758" s="512"/>
      <c r="D758" s="512"/>
      <c r="E758" s="488"/>
      <c r="F758" s="558"/>
      <c r="G758" s="558"/>
      <c r="H758" s="558"/>
      <c r="I758" s="174" t="s">
        <v>16</v>
      </c>
      <c r="J758" s="491"/>
      <c r="K758" s="478" t="s">
        <v>12</v>
      </c>
      <c r="L758" s="44"/>
      <c r="M758" s="44"/>
      <c r="N758" s="44">
        <v>5.742</v>
      </c>
      <c r="O758" s="177">
        <v>0</v>
      </c>
      <c r="P758" s="177">
        <v>0</v>
      </c>
      <c r="Q758" s="177">
        <v>0</v>
      </c>
      <c r="R758" s="45">
        <f t="shared" ref="R758:R821" si="238">P758+O758+N758+Q758</f>
        <v>5.742</v>
      </c>
      <c r="S758" s="173"/>
      <c r="T758" s="476"/>
    </row>
    <row r="759" spans="1:20" s="5" customFormat="1" ht="25.5">
      <c r="A759" s="491"/>
      <c r="B759" s="488"/>
      <c r="C759" s="512"/>
      <c r="D759" s="512"/>
      <c r="E759" s="488"/>
      <c r="F759" s="558"/>
      <c r="G759" s="558"/>
      <c r="H759" s="558"/>
      <c r="I759" s="174" t="s">
        <v>29</v>
      </c>
      <c r="J759" s="491"/>
      <c r="K759" s="48" t="s">
        <v>54</v>
      </c>
      <c r="L759" s="45"/>
      <c r="M759" s="45"/>
      <c r="N759" s="45">
        <f t="shared" ref="N759" si="239">N760</f>
        <v>0</v>
      </c>
      <c r="O759" s="45">
        <f>O760</f>
        <v>6.1109999999999998</v>
      </c>
      <c r="P759" s="45">
        <f t="shared" ref="P759:Q759" si="240">P760</f>
        <v>0</v>
      </c>
      <c r="Q759" s="45">
        <f t="shared" si="240"/>
        <v>0</v>
      </c>
      <c r="R759" s="45">
        <f t="shared" si="238"/>
        <v>6.1109999999999998</v>
      </c>
      <c r="S759" s="173"/>
      <c r="T759" s="476"/>
    </row>
    <row r="760" spans="1:20" s="5" customFormat="1" ht="25.5">
      <c r="A760" s="491"/>
      <c r="B760" s="488"/>
      <c r="C760" s="512"/>
      <c r="D760" s="512"/>
      <c r="E760" s="488"/>
      <c r="F760" s="558"/>
      <c r="G760" s="558"/>
      <c r="H760" s="558"/>
      <c r="I760" s="174" t="s">
        <v>262</v>
      </c>
      <c r="J760" s="492"/>
      <c r="K760" s="478" t="s">
        <v>188</v>
      </c>
      <c r="L760" s="44"/>
      <c r="M760" s="44"/>
      <c r="N760" s="44">
        <v>0</v>
      </c>
      <c r="O760" s="177">
        <v>6.1109999999999998</v>
      </c>
      <c r="P760" s="177">
        <v>0</v>
      </c>
      <c r="Q760" s="177">
        <v>0</v>
      </c>
      <c r="R760" s="45">
        <f t="shared" si="238"/>
        <v>6.1109999999999998</v>
      </c>
      <c r="S760" s="173"/>
      <c r="T760" s="476"/>
    </row>
    <row r="761" spans="1:20" s="5" customFormat="1" ht="38.25">
      <c r="A761" s="491"/>
      <c r="B761" s="488"/>
      <c r="C761" s="512"/>
      <c r="D761" s="512"/>
      <c r="E761" s="488"/>
      <c r="F761" s="558"/>
      <c r="G761" s="558"/>
      <c r="H761" s="558"/>
      <c r="I761" s="180" t="s">
        <v>398</v>
      </c>
      <c r="J761" s="475"/>
      <c r="K761" s="48" t="s">
        <v>87</v>
      </c>
      <c r="L761" s="45"/>
      <c r="M761" s="45"/>
      <c r="N761" s="45">
        <f t="shared" ref="N761:Q761" si="241">+N762</f>
        <v>8.0549999999999997</v>
      </c>
      <c r="O761" s="45">
        <f t="shared" si="241"/>
        <v>5.4569999999999999</v>
      </c>
      <c r="P761" s="45">
        <f t="shared" si="241"/>
        <v>0</v>
      </c>
      <c r="Q761" s="45">
        <f t="shared" si="241"/>
        <v>0</v>
      </c>
      <c r="R761" s="45">
        <f t="shared" si="238"/>
        <v>13.512</v>
      </c>
      <c r="S761" s="173"/>
      <c r="T761" s="476"/>
    </row>
    <row r="762" spans="1:20" s="5" customFormat="1">
      <c r="A762" s="492"/>
      <c r="B762" s="489"/>
      <c r="C762" s="512"/>
      <c r="D762" s="512"/>
      <c r="E762" s="488"/>
      <c r="F762" s="558"/>
      <c r="G762" s="558"/>
      <c r="H762" s="558"/>
      <c r="I762" s="174" t="s">
        <v>16</v>
      </c>
      <c r="J762" s="475"/>
      <c r="K762" s="478" t="s">
        <v>12</v>
      </c>
      <c r="L762" s="44"/>
      <c r="M762" s="44"/>
      <c r="N762" s="44">
        <v>8.0549999999999997</v>
      </c>
      <c r="O762" s="177">
        <v>5.4569999999999999</v>
      </c>
      <c r="P762" s="177"/>
      <c r="Q762" s="177"/>
      <c r="R762" s="45">
        <f t="shared" si="238"/>
        <v>13.512</v>
      </c>
      <c r="S762" s="173"/>
      <c r="T762" s="476"/>
    </row>
    <row r="763" spans="1:20" s="5" customFormat="1">
      <c r="A763" s="490">
        <v>12</v>
      </c>
      <c r="B763" s="487" t="s">
        <v>278</v>
      </c>
      <c r="C763" s="512"/>
      <c r="D763" s="512"/>
      <c r="E763" s="488"/>
      <c r="F763" s="558"/>
      <c r="G763" s="558"/>
      <c r="H763" s="558"/>
      <c r="I763" s="47" t="s">
        <v>13</v>
      </c>
      <c r="J763" s="490">
        <v>124</v>
      </c>
      <c r="K763" s="478"/>
      <c r="L763" s="45"/>
      <c r="M763" s="45"/>
      <c r="N763" s="45">
        <f>+N764+N768+N771+N773+N776+N778+N780+N782</f>
        <v>65.064000000000007</v>
      </c>
      <c r="O763" s="45">
        <f>+O764+O768+O771+O773+O776+O778+O780+O782</f>
        <v>110.8129</v>
      </c>
      <c r="P763" s="45">
        <f>+P764+P768+P771+P773+P776+P778+P780+P782</f>
        <v>64.005999999999986</v>
      </c>
      <c r="Q763" s="45">
        <f>+Q764+Q768+Q771+Q773+Q776+Q778+Q780+Q782</f>
        <v>51.256</v>
      </c>
      <c r="R763" s="45">
        <f t="shared" si="238"/>
        <v>291.13890000000004</v>
      </c>
      <c r="S763" s="173"/>
      <c r="T763" s="476"/>
    </row>
    <row r="764" spans="1:20" s="5" customFormat="1" ht="38.25">
      <c r="A764" s="491"/>
      <c r="B764" s="488"/>
      <c r="C764" s="512"/>
      <c r="D764" s="512"/>
      <c r="E764" s="488"/>
      <c r="F764" s="558"/>
      <c r="G764" s="558"/>
      <c r="H764" s="558"/>
      <c r="I764" s="174" t="s">
        <v>176</v>
      </c>
      <c r="J764" s="491"/>
      <c r="K764" s="175" t="s">
        <v>10</v>
      </c>
      <c r="L764" s="177"/>
      <c r="M764" s="177"/>
      <c r="N764" s="101">
        <f>N765+N766+N767</f>
        <v>22.027000000000001</v>
      </c>
      <c r="O764" s="101">
        <f t="shared" ref="O764:Q764" si="242">O765+O766+O767</f>
        <v>50.394999999999996</v>
      </c>
      <c r="P764" s="101">
        <f t="shared" si="242"/>
        <v>57.358999999999995</v>
      </c>
      <c r="Q764" s="101">
        <f t="shared" si="242"/>
        <v>28.881</v>
      </c>
      <c r="R764" s="45">
        <f t="shared" si="238"/>
        <v>158.66200000000001</v>
      </c>
      <c r="S764" s="173"/>
      <c r="T764" s="555"/>
    </row>
    <row r="765" spans="1:20" s="5" customFormat="1" ht="25.5">
      <c r="A765" s="491"/>
      <c r="B765" s="488"/>
      <c r="C765" s="512"/>
      <c r="D765" s="512"/>
      <c r="E765" s="488"/>
      <c r="F765" s="558"/>
      <c r="G765" s="558"/>
      <c r="H765" s="558"/>
      <c r="I765" s="174" t="s">
        <v>164</v>
      </c>
      <c r="J765" s="491"/>
      <c r="K765" s="176" t="s">
        <v>11</v>
      </c>
      <c r="L765" s="44"/>
      <c r="M765" s="44"/>
      <c r="N765" s="44">
        <v>0</v>
      </c>
      <c r="O765" s="177">
        <v>1.724</v>
      </c>
      <c r="P765" s="44">
        <v>0</v>
      </c>
      <c r="Q765" s="44">
        <v>0</v>
      </c>
      <c r="R765" s="45">
        <f t="shared" si="238"/>
        <v>1.724</v>
      </c>
      <c r="S765" s="173"/>
      <c r="T765" s="555"/>
    </row>
    <row r="766" spans="1:20" s="5" customFormat="1">
      <c r="A766" s="491"/>
      <c r="B766" s="488"/>
      <c r="C766" s="512"/>
      <c r="D766" s="512"/>
      <c r="E766" s="488"/>
      <c r="F766" s="558"/>
      <c r="G766" s="558"/>
      <c r="H766" s="558"/>
      <c r="I766" s="174" t="s">
        <v>16</v>
      </c>
      <c r="J766" s="491"/>
      <c r="K766" s="176" t="s">
        <v>12</v>
      </c>
      <c r="L766" s="44"/>
      <c r="M766" s="44"/>
      <c r="N766" s="44">
        <v>6.1379999999999999</v>
      </c>
      <c r="O766" s="177">
        <v>25.492000000000001</v>
      </c>
      <c r="P766" s="177">
        <v>46.695999999999998</v>
      </c>
      <c r="Q766" s="177">
        <v>28.881</v>
      </c>
      <c r="R766" s="45">
        <f t="shared" si="238"/>
        <v>107.20700000000001</v>
      </c>
      <c r="S766" s="173"/>
      <c r="T766" s="555"/>
    </row>
    <row r="767" spans="1:20" s="5" customFormat="1" ht="25.5">
      <c r="A767" s="491"/>
      <c r="B767" s="488"/>
      <c r="C767" s="512"/>
      <c r="D767" s="512"/>
      <c r="E767" s="488"/>
      <c r="F767" s="558"/>
      <c r="G767" s="558"/>
      <c r="H767" s="558"/>
      <c r="I767" s="174" t="s">
        <v>262</v>
      </c>
      <c r="J767" s="491"/>
      <c r="K767" s="176" t="s">
        <v>188</v>
      </c>
      <c r="L767" s="44"/>
      <c r="M767" s="44"/>
      <c r="N767" s="44">
        <v>15.888999999999999</v>
      </c>
      <c r="O767" s="177">
        <v>23.178999999999998</v>
      </c>
      <c r="P767" s="177">
        <v>10.663</v>
      </c>
      <c r="Q767" s="44">
        <v>0</v>
      </c>
      <c r="R767" s="45">
        <f t="shared" si="238"/>
        <v>49.730999999999995</v>
      </c>
      <c r="S767" s="173"/>
      <c r="T767" s="555"/>
    </row>
    <row r="768" spans="1:20" s="5" customFormat="1" ht="25.5">
      <c r="A768" s="491"/>
      <c r="B768" s="488"/>
      <c r="C768" s="512"/>
      <c r="D768" s="512"/>
      <c r="E768" s="488"/>
      <c r="F768" s="558"/>
      <c r="G768" s="558"/>
      <c r="H768" s="558"/>
      <c r="I768" s="174" t="s">
        <v>177</v>
      </c>
      <c r="J768" s="491"/>
      <c r="K768" s="175" t="s">
        <v>51</v>
      </c>
      <c r="L768" s="45"/>
      <c r="M768" s="45"/>
      <c r="N768" s="45">
        <f t="shared" ref="N768:Q768" si="243">+N769+N770</f>
        <v>1.5</v>
      </c>
      <c r="O768" s="45">
        <f t="shared" si="243"/>
        <v>1.84</v>
      </c>
      <c r="P768" s="45">
        <f t="shared" si="243"/>
        <v>3.516</v>
      </c>
      <c r="Q768" s="45">
        <f t="shared" si="243"/>
        <v>2.72</v>
      </c>
      <c r="R768" s="45">
        <f t="shared" si="238"/>
        <v>9.5760000000000005</v>
      </c>
      <c r="S768" s="173"/>
      <c r="T768" s="555"/>
    </row>
    <row r="769" spans="1:20" s="5" customFormat="1">
      <c r="A769" s="491"/>
      <c r="B769" s="488"/>
      <c r="C769" s="512"/>
      <c r="D769" s="512"/>
      <c r="E769" s="488"/>
      <c r="F769" s="558"/>
      <c r="G769" s="558"/>
      <c r="H769" s="558"/>
      <c r="I769" s="174" t="s">
        <v>16</v>
      </c>
      <c r="J769" s="491"/>
      <c r="K769" s="176" t="s">
        <v>12</v>
      </c>
      <c r="L769" s="44"/>
      <c r="M769" s="44"/>
      <c r="N769" s="44"/>
      <c r="O769" s="177">
        <v>0</v>
      </c>
      <c r="P769" s="177"/>
      <c r="Q769" s="177"/>
      <c r="R769" s="45">
        <f t="shared" si="238"/>
        <v>0</v>
      </c>
      <c r="S769" s="173"/>
      <c r="T769" s="555"/>
    </row>
    <row r="770" spans="1:20" s="5" customFormat="1" ht="25.5">
      <c r="A770" s="491"/>
      <c r="B770" s="488"/>
      <c r="C770" s="512"/>
      <c r="D770" s="512"/>
      <c r="E770" s="488"/>
      <c r="F770" s="558"/>
      <c r="G770" s="558"/>
      <c r="H770" s="558"/>
      <c r="I770" s="174" t="s">
        <v>262</v>
      </c>
      <c r="J770" s="491"/>
      <c r="K770" s="176" t="s">
        <v>188</v>
      </c>
      <c r="L770" s="44"/>
      <c r="M770" s="44"/>
      <c r="N770" s="44">
        <v>1.5</v>
      </c>
      <c r="O770" s="177">
        <v>1.84</v>
      </c>
      <c r="P770" s="177">
        <v>3.516</v>
      </c>
      <c r="Q770" s="177">
        <v>2.72</v>
      </c>
      <c r="R770" s="45">
        <f t="shared" si="238"/>
        <v>9.5760000000000005</v>
      </c>
      <c r="S770" s="173"/>
      <c r="T770" s="555"/>
    </row>
    <row r="771" spans="1:20" s="5" customFormat="1" ht="25.5">
      <c r="A771" s="491"/>
      <c r="B771" s="488"/>
      <c r="C771" s="512"/>
      <c r="D771" s="512"/>
      <c r="E771" s="488"/>
      <c r="F771" s="558"/>
      <c r="G771" s="558"/>
      <c r="H771" s="558"/>
      <c r="I771" s="174" t="s">
        <v>178</v>
      </c>
      <c r="J771" s="491"/>
      <c r="K771" s="175" t="s">
        <v>45</v>
      </c>
      <c r="L771" s="45"/>
      <c r="M771" s="45"/>
      <c r="N771" s="45">
        <f>N772</f>
        <v>1.4</v>
      </c>
      <c r="O771" s="45">
        <f t="shared" ref="O771:Q771" si="244">O772</f>
        <v>4.1189999999999998</v>
      </c>
      <c r="P771" s="45">
        <f t="shared" si="244"/>
        <v>2.2360000000000002</v>
      </c>
      <c r="Q771" s="45">
        <f t="shared" si="244"/>
        <v>3</v>
      </c>
      <c r="R771" s="45">
        <f t="shared" si="238"/>
        <v>10.755000000000001</v>
      </c>
      <c r="S771" s="173"/>
      <c r="T771" s="555"/>
    </row>
    <row r="772" spans="1:20" s="5" customFormat="1" ht="25.5">
      <c r="A772" s="491"/>
      <c r="B772" s="488"/>
      <c r="C772" s="512"/>
      <c r="D772" s="512"/>
      <c r="E772" s="488"/>
      <c r="F772" s="558"/>
      <c r="G772" s="558"/>
      <c r="H772" s="558"/>
      <c r="I772" s="174" t="s">
        <v>262</v>
      </c>
      <c r="J772" s="491"/>
      <c r="K772" s="176" t="s">
        <v>188</v>
      </c>
      <c r="L772" s="44"/>
      <c r="M772" s="44"/>
      <c r="N772" s="44">
        <v>1.4</v>
      </c>
      <c r="O772" s="177">
        <v>4.1189999999999998</v>
      </c>
      <c r="P772" s="177">
        <v>2.2360000000000002</v>
      </c>
      <c r="Q772" s="177">
        <v>3</v>
      </c>
      <c r="R772" s="45">
        <f t="shared" si="238"/>
        <v>10.755000000000001</v>
      </c>
      <c r="S772" s="173"/>
      <c r="T772" s="476"/>
    </row>
    <row r="773" spans="1:20" s="5" customFormat="1" ht="25.5">
      <c r="A773" s="491"/>
      <c r="B773" s="488"/>
      <c r="C773" s="512"/>
      <c r="D773" s="512"/>
      <c r="E773" s="488"/>
      <c r="F773" s="558"/>
      <c r="G773" s="558"/>
      <c r="H773" s="558"/>
      <c r="I773" s="174" t="s">
        <v>179</v>
      </c>
      <c r="J773" s="491"/>
      <c r="K773" s="175" t="s">
        <v>11</v>
      </c>
      <c r="L773" s="45"/>
      <c r="M773" s="45"/>
      <c r="N773" s="45">
        <f t="shared" ref="N773:Q773" si="245">+N774+N775</f>
        <v>5.9939999999999998</v>
      </c>
      <c r="O773" s="45">
        <f t="shared" si="245"/>
        <v>40.0869</v>
      </c>
      <c r="P773" s="45">
        <f t="shared" si="245"/>
        <v>0.89500000000000002</v>
      </c>
      <c r="Q773" s="45">
        <f t="shared" si="245"/>
        <v>16.655000000000001</v>
      </c>
      <c r="R773" s="45">
        <f t="shared" si="238"/>
        <v>63.630900000000004</v>
      </c>
      <c r="S773" s="173"/>
      <c r="T773" s="476"/>
    </row>
    <row r="774" spans="1:20" s="5" customFormat="1">
      <c r="A774" s="491"/>
      <c r="B774" s="488"/>
      <c r="C774" s="512"/>
      <c r="D774" s="512"/>
      <c r="E774" s="488"/>
      <c r="F774" s="558"/>
      <c r="G774" s="558"/>
      <c r="H774" s="558"/>
      <c r="I774" s="174" t="s">
        <v>16</v>
      </c>
      <c r="J774" s="491"/>
      <c r="K774" s="176" t="s">
        <v>12</v>
      </c>
      <c r="L774" s="44"/>
      <c r="M774" s="44"/>
      <c r="N774" s="44">
        <v>0</v>
      </c>
      <c r="O774" s="177">
        <v>1.0720000000000001</v>
      </c>
      <c r="P774" s="44">
        <v>0</v>
      </c>
      <c r="Q774" s="177">
        <v>0</v>
      </c>
      <c r="R774" s="45">
        <f t="shared" si="238"/>
        <v>1.0720000000000001</v>
      </c>
      <c r="S774" s="173"/>
      <c r="T774" s="476"/>
    </row>
    <row r="775" spans="1:20" s="5" customFormat="1" ht="25.5">
      <c r="A775" s="491"/>
      <c r="B775" s="488"/>
      <c r="C775" s="512"/>
      <c r="D775" s="512"/>
      <c r="E775" s="488"/>
      <c r="F775" s="558"/>
      <c r="G775" s="558"/>
      <c r="H775" s="558"/>
      <c r="I775" s="174" t="s">
        <v>262</v>
      </c>
      <c r="J775" s="491"/>
      <c r="K775" s="176" t="s">
        <v>188</v>
      </c>
      <c r="L775" s="44"/>
      <c r="M775" s="44"/>
      <c r="N775" s="44">
        <v>5.9939999999999998</v>
      </c>
      <c r="O775" s="177">
        <v>39.014899999999997</v>
      </c>
      <c r="P775" s="177">
        <v>0.89500000000000002</v>
      </c>
      <c r="Q775" s="177">
        <v>16.655000000000001</v>
      </c>
      <c r="R775" s="45">
        <f t="shared" si="238"/>
        <v>62.558900000000001</v>
      </c>
      <c r="S775" s="173"/>
      <c r="T775" s="476"/>
    </row>
    <row r="776" spans="1:20" s="5" customFormat="1" ht="51">
      <c r="A776" s="491"/>
      <c r="B776" s="488"/>
      <c r="C776" s="512"/>
      <c r="D776" s="512"/>
      <c r="E776" s="488"/>
      <c r="F776" s="558"/>
      <c r="G776" s="558"/>
      <c r="H776" s="558"/>
      <c r="I776" s="174" t="s">
        <v>180</v>
      </c>
      <c r="J776" s="491"/>
      <c r="K776" s="175" t="s">
        <v>52</v>
      </c>
      <c r="L776" s="45"/>
      <c r="M776" s="45"/>
      <c r="N776" s="45">
        <f>N777</f>
        <v>31.117999999999999</v>
      </c>
      <c r="O776" s="45">
        <f t="shared" ref="O776:Q776" si="246">O777</f>
        <v>0</v>
      </c>
      <c r="P776" s="45">
        <f t="shared" si="246"/>
        <v>0</v>
      </c>
      <c r="Q776" s="45">
        <f t="shared" si="246"/>
        <v>0</v>
      </c>
      <c r="R776" s="45">
        <f t="shared" si="238"/>
        <v>31.117999999999999</v>
      </c>
      <c r="S776" s="173"/>
      <c r="T776" s="476"/>
    </row>
    <row r="777" spans="1:20" s="5" customFormat="1" ht="25.5">
      <c r="A777" s="491"/>
      <c r="B777" s="488"/>
      <c r="C777" s="512"/>
      <c r="D777" s="512"/>
      <c r="E777" s="488"/>
      <c r="F777" s="558"/>
      <c r="G777" s="558"/>
      <c r="H777" s="558"/>
      <c r="I777" s="174" t="s">
        <v>262</v>
      </c>
      <c r="J777" s="491"/>
      <c r="K777" s="176" t="s">
        <v>188</v>
      </c>
      <c r="L777" s="44"/>
      <c r="M777" s="44"/>
      <c r="N777" s="44">
        <v>31.117999999999999</v>
      </c>
      <c r="O777" s="44">
        <v>0</v>
      </c>
      <c r="P777" s="44">
        <v>0</v>
      </c>
      <c r="Q777" s="44">
        <v>0</v>
      </c>
      <c r="R777" s="45">
        <f t="shared" si="238"/>
        <v>31.117999999999999</v>
      </c>
      <c r="S777" s="173"/>
      <c r="T777" s="476"/>
    </row>
    <row r="778" spans="1:20" s="5" customFormat="1" ht="25.5">
      <c r="A778" s="491"/>
      <c r="B778" s="488"/>
      <c r="C778" s="512"/>
      <c r="D778" s="512"/>
      <c r="E778" s="488"/>
      <c r="F778" s="558"/>
      <c r="G778" s="558"/>
      <c r="H778" s="558"/>
      <c r="I778" s="174" t="s">
        <v>268</v>
      </c>
      <c r="J778" s="491"/>
      <c r="K778" s="175" t="s">
        <v>53</v>
      </c>
      <c r="L778" s="44"/>
      <c r="M778" s="44"/>
      <c r="N778" s="45">
        <f t="shared" ref="N778" si="247">+N779</f>
        <v>0</v>
      </c>
      <c r="O778" s="45">
        <f>+O779</f>
        <v>10.247999999999999</v>
      </c>
      <c r="P778" s="45">
        <f t="shared" ref="P778:Q778" si="248">+P779</f>
        <v>0</v>
      </c>
      <c r="Q778" s="45">
        <f t="shared" si="248"/>
        <v>0</v>
      </c>
      <c r="R778" s="45">
        <f t="shared" si="238"/>
        <v>10.247999999999999</v>
      </c>
      <c r="S778" s="173"/>
      <c r="T778" s="476"/>
    </row>
    <row r="779" spans="1:20" s="5" customFormat="1" ht="25.5">
      <c r="A779" s="491"/>
      <c r="B779" s="488"/>
      <c r="C779" s="512"/>
      <c r="D779" s="512"/>
      <c r="E779" s="488"/>
      <c r="F779" s="558"/>
      <c r="G779" s="558"/>
      <c r="H779" s="558"/>
      <c r="I779" s="174" t="s">
        <v>262</v>
      </c>
      <c r="J779" s="491"/>
      <c r="K779" s="176" t="s">
        <v>188</v>
      </c>
      <c r="L779" s="44"/>
      <c r="M779" s="44"/>
      <c r="N779" s="44">
        <v>0</v>
      </c>
      <c r="O779" s="177">
        <v>10.247999999999999</v>
      </c>
      <c r="P779" s="44">
        <v>0</v>
      </c>
      <c r="Q779" s="44">
        <v>0</v>
      </c>
      <c r="R779" s="45">
        <f t="shared" si="238"/>
        <v>10.247999999999999</v>
      </c>
      <c r="S779" s="173"/>
      <c r="T779" s="476"/>
    </row>
    <row r="780" spans="1:20" s="5" customFormat="1" ht="25.5">
      <c r="A780" s="491"/>
      <c r="B780" s="488"/>
      <c r="C780" s="512"/>
      <c r="D780" s="512"/>
      <c r="E780" s="488"/>
      <c r="F780" s="558"/>
      <c r="G780" s="558"/>
      <c r="H780" s="558"/>
      <c r="I780" s="174" t="s">
        <v>29</v>
      </c>
      <c r="J780" s="491"/>
      <c r="K780" s="175" t="s">
        <v>54</v>
      </c>
      <c r="L780" s="45"/>
      <c r="M780" s="45"/>
      <c r="N780" s="45">
        <f>N781</f>
        <v>0.42</v>
      </c>
      <c r="O780" s="45">
        <f t="shared" ref="O780:Q780" si="249">O781</f>
        <v>0</v>
      </c>
      <c r="P780" s="45">
        <f t="shared" si="249"/>
        <v>0</v>
      </c>
      <c r="Q780" s="45">
        <f t="shared" si="249"/>
        <v>0</v>
      </c>
      <c r="R780" s="45">
        <f t="shared" si="238"/>
        <v>0.42</v>
      </c>
      <c r="S780" s="173"/>
      <c r="T780" s="476"/>
    </row>
    <row r="781" spans="1:20" s="5" customFormat="1">
      <c r="A781" s="491"/>
      <c r="B781" s="488"/>
      <c r="C781" s="512"/>
      <c r="D781" s="512"/>
      <c r="E781" s="488"/>
      <c r="F781" s="558"/>
      <c r="G781" s="558"/>
      <c r="H781" s="558"/>
      <c r="I781" s="174" t="s">
        <v>16</v>
      </c>
      <c r="J781" s="492"/>
      <c r="K781" s="176" t="s">
        <v>12</v>
      </c>
      <c r="L781" s="44"/>
      <c r="M781" s="44"/>
      <c r="N781" s="44">
        <v>0.42</v>
      </c>
      <c r="O781" s="44">
        <v>0</v>
      </c>
      <c r="P781" s="44">
        <v>0</v>
      </c>
      <c r="Q781" s="44">
        <v>0</v>
      </c>
      <c r="R781" s="45">
        <f t="shared" si="238"/>
        <v>0.42</v>
      </c>
      <c r="S781" s="173"/>
      <c r="T781" s="476"/>
    </row>
    <row r="782" spans="1:20" s="5" customFormat="1" ht="38.25">
      <c r="A782" s="491"/>
      <c r="B782" s="488"/>
      <c r="C782" s="512"/>
      <c r="D782" s="512"/>
      <c r="E782" s="488"/>
      <c r="F782" s="558"/>
      <c r="G782" s="558"/>
      <c r="H782" s="558"/>
      <c r="I782" s="180" t="s">
        <v>398</v>
      </c>
      <c r="J782" s="475"/>
      <c r="K782" s="175" t="s">
        <v>87</v>
      </c>
      <c r="L782" s="45"/>
      <c r="M782" s="45"/>
      <c r="N782" s="45">
        <f>+N783</f>
        <v>2.605</v>
      </c>
      <c r="O782" s="45">
        <f t="shared" ref="O782:Q782" si="250">+O783</f>
        <v>4.1239999999999997</v>
      </c>
      <c r="P782" s="45">
        <f t="shared" si="250"/>
        <v>0</v>
      </c>
      <c r="Q782" s="45">
        <f t="shared" si="250"/>
        <v>0</v>
      </c>
      <c r="R782" s="45">
        <f t="shared" si="238"/>
        <v>6.7289999999999992</v>
      </c>
      <c r="S782" s="173"/>
      <c r="T782" s="476"/>
    </row>
    <row r="783" spans="1:20" s="5" customFormat="1">
      <c r="A783" s="492"/>
      <c r="B783" s="489"/>
      <c r="C783" s="512"/>
      <c r="D783" s="512"/>
      <c r="E783" s="488"/>
      <c r="F783" s="558"/>
      <c r="G783" s="558"/>
      <c r="H783" s="558"/>
      <c r="I783" s="174" t="s">
        <v>16</v>
      </c>
      <c r="J783" s="475"/>
      <c r="K783" s="176" t="s">
        <v>12</v>
      </c>
      <c r="L783" s="44"/>
      <c r="M783" s="44"/>
      <c r="N783" s="44">
        <v>2.605</v>
      </c>
      <c r="O783" s="177">
        <v>4.1239999999999997</v>
      </c>
      <c r="P783" s="44">
        <v>0</v>
      </c>
      <c r="Q783" s="44">
        <v>0</v>
      </c>
      <c r="R783" s="45">
        <f t="shared" si="238"/>
        <v>6.7289999999999992</v>
      </c>
      <c r="S783" s="173"/>
      <c r="T783" s="476"/>
    </row>
    <row r="784" spans="1:20" s="5" customFormat="1">
      <c r="A784" s="490">
        <v>13</v>
      </c>
      <c r="B784" s="487" t="s">
        <v>279</v>
      </c>
      <c r="C784" s="512"/>
      <c r="D784" s="512"/>
      <c r="E784" s="488"/>
      <c r="F784" s="558"/>
      <c r="G784" s="558"/>
      <c r="H784" s="558"/>
      <c r="I784" s="47" t="s">
        <v>13</v>
      </c>
      <c r="J784" s="490">
        <v>124</v>
      </c>
      <c r="K784" s="478"/>
      <c r="L784" s="45"/>
      <c r="M784" s="45"/>
      <c r="N784" s="45">
        <f>+N785+N790+N792+N794+N799+N797</f>
        <v>37.504300000000001</v>
      </c>
      <c r="O784" s="45">
        <f>+O785+O790+O792+O794+O799+O797</f>
        <v>67.978999999999985</v>
      </c>
      <c r="P784" s="45">
        <f>+P785+P790+P792+P794+P799+P797</f>
        <v>56.969000000000001</v>
      </c>
      <c r="Q784" s="45">
        <f>+Q785+Q790+Q792+Q794+Q799+Q797</f>
        <v>39.774000000000001</v>
      </c>
      <c r="R784" s="45">
        <f t="shared" si="238"/>
        <v>202.22629999999998</v>
      </c>
      <c r="S784" s="173"/>
      <c r="T784" s="476"/>
    </row>
    <row r="785" spans="1:20" s="5" customFormat="1" ht="38.25">
      <c r="A785" s="491"/>
      <c r="B785" s="488"/>
      <c r="C785" s="512"/>
      <c r="D785" s="512"/>
      <c r="E785" s="488"/>
      <c r="F785" s="558"/>
      <c r="G785" s="558"/>
      <c r="H785" s="558"/>
      <c r="I785" s="174" t="s">
        <v>176</v>
      </c>
      <c r="J785" s="491"/>
      <c r="K785" s="175" t="s">
        <v>10</v>
      </c>
      <c r="L785" s="177"/>
      <c r="M785" s="177"/>
      <c r="N785" s="101">
        <f t="shared" ref="N785:Q785" si="251">N786+N787+N788+N789</f>
        <v>28.484300000000001</v>
      </c>
      <c r="O785" s="101">
        <f t="shared" si="251"/>
        <v>40.646000000000001</v>
      </c>
      <c r="P785" s="101">
        <f t="shared" si="251"/>
        <v>48.802</v>
      </c>
      <c r="Q785" s="101">
        <f t="shared" si="251"/>
        <v>27.57</v>
      </c>
      <c r="R785" s="45">
        <f t="shared" si="238"/>
        <v>145.50230000000002</v>
      </c>
      <c r="S785" s="173"/>
      <c r="T785" s="555"/>
    </row>
    <row r="786" spans="1:20" s="5" customFormat="1" ht="25.5">
      <c r="A786" s="491"/>
      <c r="B786" s="488"/>
      <c r="C786" s="512"/>
      <c r="D786" s="512"/>
      <c r="E786" s="488"/>
      <c r="F786" s="558"/>
      <c r="G786" s="558"/>
      <c r="H786" s="558"/>
      <c r="I786" s="174" t="s">
        <v>164</v>
      </c>
      <c r="J786" s="491"/>
      <c r="K786" s="176" t="s">
        <v>11</v>
      </c>
      <c r="L786" s="44"/>
      <c r="M786" s="44"/>
      <c r="N786" s="44">
        <v>0</v>
      </c>
      <c r="O786" s="177">
        <v>0.55800000000000005</v>
      </c>
      <c r="P786" s="177">
        <v>0</v>
      </c>
      <c r="Q786" s="177">
        <v>0</v>
      </c>
      <c r="R786" s="45">
        <f t="shared" si="238"/>
        <v>0.55800000000000005</v>
      </c>
      <c r="S786" s="173"/>
      <c r="T786" s="555"/>
    </row>
    <row r="787" spans="1:20" s="5" customFormat="1">
      <c r="A787" s="491"/>
      <c r="B787" s="488"/>
      <c r="C787" s="512"/>
      <c r="D787" s="512"/>
      <c r="E787" s="488"/>
      <c r="F787" s="558"/>
      <c r="G787" s="558"/>
      <c r="H787" s="558"/>
      <c r="I787" s="174" t="s">
        <v>16</v>
      </c>
      <c r="J787" s="491"/>
      <c r="K787" s="176" t="s">
        <v>12</v>
      </c>
      <c r="L787" s="44"/>
      <c r="M787" s="44"/>
      <c r="N787" s="44">
        <v>6.6352000000000002</v>
      </c>
      <c r="O787" s="177">
        <v>23.167999999999999</v>
      </c>
      <c r="P787" s="177">
        <v>48.802</v>
      </c>
      <c r="Q787" s="177">
        <v>27.57</v>
      </c>
      <c r="R787" s="45">
        <f t="shared" si="238"/>
        <v>106.17519999999999</v>
      </c>
      <c r="S787" s="173"/>
      <c r="T787" s="555"/>
    </row>
    <row r="788" spans="1:20" s="5" customFormat="1" ht="25.5">
      <c r="A788" s="491"/>
      <c r="B788" s="488"/>
      <c r="C788" s="512"/>
      <c r="D788" s="512"/>
      <c r="E788" s="488"/>
      <c r="F788" s="558"/>
      <c r="G788" s="558"/>
      <c r="H788" s="558"/>
      <c r="I788" s="174" t="s">
        <v>262</v>
      </c>
      <c r="J788" s="491"/>
      <c r="K788" s="176" t="s">
        <v>188</v>
      </c>
      <c r="L788" s="44"/>
      <c r="M788" s="44"/>
      <c r="N788" s="44">
        <v>21.8491</v>
      </c>
      <c r="O788" s="177">
        <v>16.177</v>
      </c>
      <c r="P788" s="177">
        <v>0</v>
      </c>
      <c r="Q788" s="177">
        <v>0</v>
      </c>
      <c r="R788" s="45">
        <f t="shared" si="238"/>
        <v>38.0261</v>
      </c>
      <c r="S788" s="173"/>
      <c r="T788" s="555"/>
    </row>
    <row r="789" spans="1:20" s="5" customFormat="1" ht="38.25">
      <c r="A789" s="491"/>
      <c r="B789" s="488"/>
      <c r="C789" s="512"/>
      <c r="D789" s="512"/>
      <c r="E789" s="488"/>
      <c r="F789" s="558"/>
      <c r="G789" s="558"/>
      <c r="H789" s="558"/>
      <c r="I789" s="174" t="s">
        <v>18</v>
      </c>
      <c r="J789" s="491"/>
      <c r="K789" s="176" t="s">
        <v>17</v>
      </c>
      <c r="L789" s="44"/>
      <c r="M789" s="44"/>
      <c r="N789" s="44">
        <v>0</v>
      </c>
      <c r="O789" s="177">
        <v>0.74299999999999999</v>
      </c>
      <c r="P789" s="177">
        <v>0</v>
      </c>
      <c r="Q789" s="177">
        <v>0</v>
      </c>
      <c r="R789" s="45">
        <f t="shared" si="238"/>
        <v>0.74299999999999999</v>
      </c>
      <c r="S789" s="173"/>
      <c r="T789" s="555"/>
    </row>
    <row r="790" spans="1:20" s="5" customFormat="1" ht="25.5">
      <c r="A790" s="491"/>
      <c r="B790" s="488"/>
      <c r="C790" s="512"/>
      <c r="D790" s="512"/>
      <c r="E790" s="488"/>
      <c r="F790" s="558"/>
      <c r="G790" s="558"/>
      <c r="H790" s="558"/>
      <c r="I790" s="174" t="s">
        <v>177</v>
      </c>
      <c r="J790" s="491"/>
      <c r="K790" s="175" t="s">
        <v>51</v>
      </c>
      <c r="L790" s="45"/>
      <c r="M790" s="45"/>
      <c r="N790" s="45">
        <f>+N791</f>
        <v>0.627</v>
      </c>
      <c r="O790" s="45">
        <f t="shared" ref="O790:Q790" si="252">+O791</f>
        <v>1.6</v>
      </c>
      <c r="P790" s="45">
        <f t="shared" si="252"/>
        <v>4</v>
      </c>
      <c r="Q790" s="45">
        <f t="shared" si="252"/>
        <v>2.7589999999999999</v>
      </c>
      <c r="R790" s="45">
        <f t="shared" si="238"/>
        <v>8.9859999999999989</v>
      </c>
      <c r="S790" s="173"/>
      <c r="T790" s="555"/>
    </row>
    <row r="791" spans="1:20" s="5" customFormat="1" ht="25.5">
      <c r="A791" s="491"/>
      <c r="B791" s="488"/>
      <c r="C791" s="512"/>
      <c r="D791" s="512"/>
      <c r="E791" s="488"/>
      <c r="F791" s="558"/>
      <c r="G791" s="558"/>
      <c r="H791" s="558"/>
      <c r="I791" s="174" t="s">
        <v>262</v>
      </c>
      <c r="J791" s="491"/>
      <c r="K791" s="176" t="s">
        <v>188</v>
      </c>
      <c r="L791" s="44"/>
      <c r="M791" s="44"/>
      <c r="N791" s="44">
        <v>0.627</v>
      </c>
      <c r="O791" s="177">
        <v>1.6</v>
      </c>
      <c r="P791" s="177">
        <v>4</v>
      </c>
      <c r="Q791" s="177">
        <v>2.7589999999999999</v>
      </c>
      <c r="R791" s="45">
        <f t="shared" si="238"/>
        <v>8.9859999999999989</v>
      </c>
      <c r="S791" s="173"/>
      <c r="T791" s="555"/>
    </row>
    <row r="792" spans="1:20" s="5" customFormat="1" ht="25.5">
      <c r="A792" s="491"/>
      <c r="B792" s="488"/>
      <c r="C792" s="512"/>
      <c r="D792" s="512"/>
      <c r="E792" s="488"/>
      <c r="F792" s="558"/>
      <c r="G792" s="558"/>
      <c r="H792" s="558"/>
      <c r="I792" s="174" t="s">
        <v>178</v>
      </c>
      <c r="J792" s="491"/>
      <c r="K792" s="175" t="s">
        <v>45</v>
      </c>
      <c r="L792" s="45"/>
      <c r="M792" s="45"/>
      <c r="N792" s="45">
        <f>N793</f>
        <v>1.379</v>
      </c>
      <c r="O792" s="45">
        <f t="shared" ref="O792:Q792" si="253">O793</f>
        <v>2.8330000000000002</v>
      </c>
      <c r="P792" s="45">
        <f t="shared" si="253"/>
        <v>2.484</v>
      </c>
      <c r="Q792" s="45">
        <f t="shared" si="253"/>
        <v>0.96399999999999997</v>
      </c>
      <c r="R792" s="45">
        <f t="shared" si="238"/>
        <v>7.66</v>
      </c>
      <c r="S792" s="173"/>
      <c r="T792" s="476"/>
    </row>
    <row r="793" spans="1:20" s="5" customFormat="1" ht="25.5">
      <c r="A793" s="491"/>
      <c r="B793" s="488"/>
      <c r="C793" s="512"/>
      <c r="D793" s="512"/>
      <c r="E793" s="488"/>
      <c r="F793" s="558"/>
      <c r="G793" s="558"/>
      <c r="H793" s="558"/>
      <c r="I793" s="174" t="s">
        <v>262</v>
      </c>
      <c r="J793" s="491"/>
      <c r="K793" s="176" t="s">
        <v>188</v>
      </c>
      <c r="L793" s="44"/>
      <c r="M793" s="44"/>
      <c r="N793" s="44">
        <v>1.379</v>
      </c>
      <c r="O793" s="177">
        <v>2.8330000000000002</v>
      </c>
      <c r="P793" s="177">
        <v>2.484</v>
      </c>
      <c r="Q793" s="177">
        <v>0.96399999999999997</v>
      </c>
      <c r="R793" s="45">
        <f t="shared" si="238"/>
        <v>7.66</v>
      </c>
      <c r="S793" s="173"/>
      <c r="T793" s="476"/>
    </row>
    <row r="794" spans="1:20" s="5" customFormat="1" ht="25.5">
      <c r="A794" s="491"/>
      <c r="B794" s="488"/>
      <c r="C794" s="512"/>
      <c r="D794" s="512"/>
      <c r="E794" s="488"/>
      <c r="F794" s="558"/>
      <c r="G794" s="558"/>
      <c r="H794" s="558"/>
      <c r="I794" s="174" t="s">
        <v>179</v>
      </c>
      <c r="J794" s="491"/>
      <c r="K794" s="175" t="s">
        <v>11</v>
      </c>
      <c r="L794" s="45"/>
      <c r="M794" s="45"/>
      <c r="N794" s="45">
        <f t="shared" ref="N794:Q794" si="254">+N795+N796</f>
        <v>5.0940000000000003</v>
      </c>
      <c r="O794" s="45">
        <f t="shared" si="254"/>
        <v>19.573999999999998</v>
      </c>
      <c r="P794" s="45">
        <f t="shared" si="254"/>
        <v>1.6830000000000001</v>
      </c>
      <c r="Q794" s="45">
        <f t="shared" si="254"/>
        <v>8.4809999999999999</v>
      </c>
      <c r="R794" s="45">
        <f t="shared" si="238"/>
        <v>34.832000000000001</v>
      </c>
      <c r="S794" s="173"/>
      <c r="T794" s="476"/>
    </row>
    <row r="795" spans="1:20" s="5" customFormat="1">
      <c r="A795" s="491"/>
      <c r="B795" s="488"/>
      <c r="C795" s="512"/>
      <c r="D795" s="512"/>
      <c r="E795" s="488"/>
      <c r="F795" s="558"/>
      <c r="G795" s="558"/>
      <c r="H795" s="558"/>
      <c r="I795" s="174" t="s">
        <v>16</v>
      </c>
      <c r="J795" s="491"/>
      <c r="K795" s="176" t="s">
        <v>12</v>
      </c>
      <c r="L795" s="44"/>
      <c r="M795" s="44"/>
      <c r="N795" s="44">
        <v>3.49</v>
      </c>
      <c r="O795" s="177">
        <v>0.14799999999999999</v>
      </c>
      <c r="P795" s="177">
        <v>0</v>
      </c>
      <c r="Q795" s="177">
        <v>0</v>
      </c>
      <c r="R795" s="45">
        <f t="shared" si="238"/>
        <v>3.6380000000000003</v>
      </c>
      <c r="S795" s="173"/>
      <c r="T795" s="476"/>
    </row>
    <row r="796" spans="1:20" s="5" customFormat="1" ht="25.5">
      <c r="A796" s="491"/>
      <c r="B796" s="488"/>
      <c r="C796" s="512"/>
      <c r="D796" s="512"/>
      <c r="E796" s="488"/>
      <c r="F796" s="558"/>
      <c r="G796" s="558"/>
      <c r="H796" s="558"/>
      <c r="I796" s="174" t="s">
        <v>262</v>
      </c>
      <c r="J796" s="491"/>
      <c r="K796" s="176" t="s">
        <v>188</v>
      </c>
      <c r="L796" s="44"/>
      <c r="M796" s="44"/>
      <c r="N796" s="44">
        <v>1.6040000000000001</v>
      </c>
      <c r="O796" s="177">
        <v>19.425999999999998</v>
      </c>
      <c r="P796" s="177">
        <v>1.6830000000000001</v>
      </c>
      <c r="Q796" s="177">
        <v>8.4809999999999999</v>
      </c>
      <c r="R796" s="45">
        <f t="shared" si="238"/>
        <v>31.193999999999996</v>
      </c>
      <c r="S796" s="173"/>
      <c r="T796" s="476"/>
    </row>
    <row r="797" spans="1:20" s="5" customFormat="1" ht="25.5">
      <c r="A797" s="491"/>
      <c r="B797" s="488"/>
      <c r="C797" s="512"/>
      <c r="D797" s="512"/>
      <c r="E797" s="488"/>
      <c r="F797" s="558"/>
      <c r="G797" s="558"/>
      <c r="H797" s="558"/>
      <c r="I797" s="174" t="s">
        <v>29</v>
      </c>
      <c r="J797" s="491"/>
      <c r="K797" s="175" t="s">
        <v>54</v>
      </c>
      <c r="L797" s="45"/>
      <c r="M797" s="45"/>
      <c r="N797" s="45">
        <f>N798</f>
        <v>0.5</v>
      </c>
      <c r="O797" s="45">
        <f t="shared" ref="O797:Q797" si="255">O798</f>
        <v>0</v>
      </c>
      <c r="P797" s="45">
        <f t="shared" si="255"/>
        <v>0</v>
      </c>
      <c r="Q797" s="45">
        <f t="shared" si="255"/>
        <v>0</v>
      </c>
      <c r="R797" s="45">
        <f t="shared" si="238"/>
        <v>0.5</v>
      </c>
      <c r="S797" s="173"/>
      <c r="T797" s="476"/>
    </row>
    <row r="798" spans="1:20" s="5" customFormat="1">
      <c r="A798" s="491"/>
      <c r="B798" s="488"/>
      <c r="C798" s="512"/>
      <c r="D798" s="512"/>
      <c r="E798" s="488"/>
      <c r="F798" s="558"/>
      <c r="G798" s="558"/>
      <c r="H798" s="558"/>
      <c r="I798" s="174" t="s">
        <v>16</v>
      </c>
      <c r="J798" s="492"/>
      <c r="K798" s="176" t="s">
        <v>12</v>
      </c>
      <c r="L798" s="44"/>
      <c r="M798" s="44"/>
      <c r="N798" s="44">
        <v>0.5</v>
      </c>
      <c r="O798" s="177">
        <v>0</v>
      </c>
      <c r="P798" s="177">
        <v>0</v>
      </c>
      <c r="Q798" s="177">
        <v>0</v>
      </c>
      <c r="R798" s="45">
        <f t="shared" si="238"/>
        <v>0.5</v>
      </c>
      <c r="S798" s="173"/>
      <c r="T798" s="476"/>
    </row>
    <row r="799" spans="1:20" s="5" customFormat="1" ht="38.25">
      <c r="A799" s="491"/>
      <c r="B799" s="488"/>
      <c r="C799" s="512"/>
      <c r="D799" s="512"/>
      <c r="E799" s="488"/>
      <c r="F799" s="558"/>
      <c r="G799" s="558"/>
      <c r="H799" s="558"/>
      <c r="I799" s="180" t="s">
        <v>398</v>
      </c>
      <c r="J799" s="475"/>
      <c r="K799" s="175" t="s">
        <v>87</v>
      </c>
      <c r="L799" s="45"/>
      <c r="M799" s="45"/>
      <c r="N799" s="45">
        <f>+N800</f>
        <v>1.42</v>
      </c>
      <c r="O799" s="45">
        <f t="shared" ref="O799:Q799" si="256">+O800</f>
        <v>3.3260000000000001</v>
      </c>
      <c r="P799" s="45">
        <f t="shared" si="256"/>
        <v>0</v>
      </c>
      <c r="Q799" s="45">
        <f t="shared" si="256"/>
        <v>0</v>
      </c>
      <c r="R799" s="45">
        <f t="shared" si="238"/>
        <v>4.7460000000000004</v>
      </c>
      <c r="S799" s="173"/>
      <c r="T799" s="476"/>
    </row>
    <row r="800" spans="1:20" s="5" customFormat="1">
      <c r="A800" s="492"/>
      <c r="B800" s="489"/>
      <c r="C800" s="512"/>
      <c r="D800" s="512"/>
      <c r="E800" s="488"/>
      <c r="F800" s="558"/>
      <c r="G800" s="558"/>
      <c r="H800" s="558"/>
      <c r="I800" s="174" t="s">
        <v>16</v>
      </c>
      <c r="J800" s="475"/>
      <c r="K800" s="176" t="s">
        <v>12</v>
      </c>
      <c r="L800" s="44"/>
      <c r="M800" s="44"/>
      <c r="N800" s="44">
        <v>1.42</v>
      </c>
      <c r="O800" s="177">
        <v>3.3260000000000001</v>
      </c>
      <c r="P800" s="177">
        <v>0</v>
      </c>
      <c r="Q800" s="177">
        <v>0</v>
      </c>
      <c r="R800" s="45">
        <f t="shared" si="238"/>
        <v>4.7460000000000004</v>
      </c>
      <c r="S800" s="173"/>
      <c r="T800" s="476"/>
    </row>
    <row r="801" spans="1:20" s="5" customFormat="1">
      <c r="A801" s="490">
        <v>14</v>
      </c>
      <c r="B801" s="487" t="s">
        <v>280</v>
      </c>
      <c r="C801" s="512"/>
      <c r="D801" s="512"/>
      <c r="E801" s="488"/>
      <c r="F801" s="558"/>
      <c r="G801" s="558"/>
      <c r="H801" s="558"/>
      <c r="I801" s="47" t="s">
        <v>13</v>
      </c>
      <c r="J801" s="490">
        <v>124</v>
      </c>
      <c r="K801" s="478"/>
      <c r="L801" s="45"/>
      <c r="M801" s="45"/>
      <c r="N801" s="45">
        <f>+N802+N807+N809+N811+N814+N818+N820+N816</f>
        <v>58.648799999999994</v>
      </c>
      <c r="O801" s="45">
        <f t="shared" ref="O801:Q801" si="257">+O802+O807+O809+O811+O814+O818+O820+O816</f>
        <v>60.921700000000001</v>
      </c>
      <c r="P801" s="45">
        <f t="shared" si="257"/>
        <v>50.317999999999998</v>
      </c>
      <c r="Q801" s="45">
        <f t="shared" si="257"/>
        <v>28.151</v>
      </c>
      <c r="R801" s="45">
        <f t="shared" si="238"/>
        <v>198.0395</v>
      </c>
      <c r="S801" s="173"/>
      <c r="T801" s="476"/>
    </row>
    <row r="802" spans="1:20" s="5" customFormat="1" ht="38.25">
      <c r="A802" s="491"/>
      <c r="B802" s="488"/>
      <c r="C802" s="512"/>
      <c r="D802" s="512"/>
      <c r="E802" s="488"/>
      <c r="F802" s="558"/>
      <c r="G802" s="558"/>
      <c r="H802" s="558"/>
      <c r="I802" s="174" t="s">
        <v>176</v>
      </c>
      <c r="J802" s="491"/>
      <c r="K802" s="175" t="s">
        <v>10</v>
      </c>
      <c r="L802" s="177"/>
      <c r="M802" s="177"/>
      <c r="N802" s="101">
        <f>N803+N804+N805+N806</f>
        <v>19.708399999999997</v>
      </c>
      <c r="O802" s="101">
        <f>O803+O804+O805+O806</f>
        <v>37.323999999999998</v>
      </c>
      <c r="P802" s="101">
        <f>P803+P804+P805+P806</f>
        <v>42.668999999999997</v>
      </c>
      <c r="Q802" s="101">
        <f>Q803+Q804+Q805+Q806</f>
        <v>24.827000000000002</v>
      </c>
      <c r="R802" s="45">
        <f t="shared" si="238"/>
        <v>124.52839999999999</v>
      </c>
      <c r="S802" s="173"/>
      <c r="T802" s="555"/>
    </row>
    <row r="803" spans="1:20" s="5" customFormat="1" ht="25.5">
      <c r="A803" s="491"/>
      <c r="B803" s="488"/>
      <c r="C803" s="512"/>
      <c r="D803" s="512"/>
      <c r="E803" s="488"/>
      <c r="F803" s="558"/>
      <c r="G803" s="558"/>
      <c r="H803" s="558"/>
      <c r="I803" s="174" t="s">
        <v>164</v>
      </c>
      <c r="J803" s="491"/>
      <c r="K803" s="176" t="s">
        <v>11</v>
      </c>
      <c r="L803" s="44"/>
      <c r="M803" s="44"/>
      <c r="N803" s="44">
        <v>0</v>
      </c>
      <c r="O803" s="177">
        <v>0.495</v>
      </c>
      <c r="P803" s="177">
        <v>0</v>
      </c>
      <c r="Q803" s="177">
        <v>0</v>
      </c>
      <c r="R803" s="45">
        <f t="shared" si="238"/>
        <v>0.495</v>
      </c>
      <c r="S803" s="173"/>
      <c r="T803" s="555"/>
    </row>
    <row r="804" spans="1:20" s="5" customFormat="1">
      <c r="A804" s="491"/>
      <c r="B804" s="488"/>
      <c r="C804" s="512"/>
      <c r="D804" s="512"/>
      <c r="E804" s="488"/>
      <c r="F804" s="558"/>
      <c r="G804" s="558"/>
      <c r="H804" s="558"/>
      <c r="I804" s="174" t="s">
        <v>16</v>
      </c>
      <c r="J804" s="491"/>
      <c r="K804" s="176" t="s">
        <v>12</v>
      </c>
      <c r="L804" s="44"/>
      <c r="M804" s="44"/>
      <c r="N804" s="44">
        <v>4.3559000000000001</v>
      </c>
      <c r="O804" s="177">
        <v>21.135999999999999</v>
      </c>
      <c r="P804" s="177">
        <v>42.183999999999997</v>
      </c>
      <c r="Q804" s="177">
        <v>24.827000000000002</v>
      </c>
      <c r="R804" s="45">
        <f t="shared" si="238"/>
        <v>92.502899999999997</v>
      </c>
      <c r="S804" s="173"/>
      <c r="T804" s="555"/>
    </row>
    <row r="805" spans="1:20" s="5" customFormat="1" ht="25.5">
      <c r="A805" s="491"/>
      <c r="B805" s="488"/>
      <c r="C805" s="512"/>
      <c r="D805" s="512"/>
      <c r="E805" s="488"/>
      <c r="F805" s="558"/>
      <c r="G805" s="558"/>
      <c r="H805" s="558"/>
      <c r="I805" s="174" t="s">
        <v>262</v>
      </c>
      <c r="J805" s="491"/>
      <c r="K805" s="176" t="s">
        <v>188</v>
      </c>
      <c r="L805" s="44"/>
      <c r="M805" s="44"/>
      <c r="N805" s="44">
        <v>15.352499999999999</v>
      </c>
      <c r="O805" s="177">
        <v>14.991</v>
      </c>
      <c r="P805" s="177">
        <v>0.48499999999999999</v>
      </c>
      <c r="Q805" s="177">
        <v>0</v>
      </c>
      <c r="R805" s="45">
        <f t="shared" si="238"/>
        <v>30.828499999999998</v>
      </c>
      <c r="S805" s="173"/>
      <c r="T805" s="555"/>
    </row>
    <row r="806" spans="1:20" s="5" customFormat="1" ht="38.25">
      <c r="A806" s="491"/>
      <c r="B806" s="488"/>
      <c r="C806" s="512"/>
      <c r="D806" s="512"/>
      <c r="E806" s="488"/>
      <c r="F806" s="558"/>
      <c r="G806" s="558"/>
      <c r="H806" s="558"/>
      <c r="I806" s="174" t="s">
        <v>18</v>
      </c>
      <c r="J806" s="491"/>
      <c r="K806" s="176" t="s">
        <v>17</v>
      </c>
      <c r="L806" s="44"/>
      <c r="M806" s="44"/>
      <c r="N806" s="44">
        <v>0</v>
      </c>
      <c r="O806" s="177">
        <v>0.70199999999999996</v>
      </c>
      <c r="P806" s="177">
        <v>0</v>
      </c>
      <c r="Q806" s="177">
        <v>0</v>
      </c>
      <c r="R806" s="45">
        <f t="shared" si="238"/>
        <v>0.70199999999999996</v>
      </c>
      <c r="S806" s="173"/>
      <c r="T806" s="555"/>
    </row>
    <row r="807" spans="1:20" s="5" customFormat="1" ht="25.5">
      <c r="A807" s="491"/>
      <c r="B807" s="488"/>
      <c r="C807" s="512"/>
      <c r="D807" s="512"/>
      <c r="E807" s="488"/>
      <c r="F807" s="558"/>
      <c r="G807" s="558"/>
      <c r="H807" s="558"/>
      <c r="I807" s="174" t="s">
        <v>177</v>
      </c>
      <c r="J807" s="491"/>
      <c r="K807" s="175" t="s">
        <v>51</v>
      </c>
      <c r="L807" s="45"/>
      <c r="M807" s="45"/>
      <c r="N807" s="45">
        <f>N808</f>
        <v>1.29</v>
      </c>
      <c r="O807" s="45">
        <f t="shared" ref="O807:Q807" si="258">O808</f>
        <v>2.1</v>
      </c>
      <c r="P807" s="45">
        <f t="shared" si="258"/>
        <v>3.375</v>
      </c>
      <c r="Q807" s="45">
        <f t="shared" si="258"/>
        <v>2.3740000000000001</v>
      </c>
      <c r="R807" s="45">
        <f t="shared" si="238"/>
        <v>9.1389999999999993</v>
      </c>
      <c r="S807" s="173"/>
      <c r="T807" s="555"/>
    </row>
    <row r="808" spans="1:20" s="5" customFormat="1" ht="25.5">
      <c r="A808" s="491"/>
      <c r="B808" s="488"/>
      <c r="C808" s="512"/>
      <c r="D808" s="512"/>
      <c r="E808" s="488"/>
      <c r="F808" s="558"/>
      <c r="G808" s="558"/>
      <c r="H808" s="558"/>
      <c r="I808" s="174" t="s">
        <v>262</v>
      </c>
      <c r="J808" s="491"/>
      <c r="K808" s="176" t="s">
        <v>188</v>
      </c>
      <c r="L808" s="44"/>
      <c r="M808" s="44"/>
      <c r="N808" s="44">
        <v>1.29</v>
      </c>
      <c r="O808" s="177">
        <v>2.1</v>
      </c>
      <c r="P808" s="177">
        <v>3.375</v>
      </c>
      <c r="Q808" s="177">
        <v>2.3740000000000001</v>
      </c>
      <c r="R808" s="45">
        <f t="shared" si="238"/>
        <v>9.1389999999999993</v>
      </c>
      <c r="S808" s="173"/>
      <c r="T808" s="555"/>
    </row>
    <row r="809" spans="1:20" s="5" customFormat="1" ht="25.5">
      <c r="A809" s="491"/>
      <c r="B809" s="488"/>
      <c r="C809" s="512"/>
      <c r="D809" s="512"/>
      <c r="E809" s="488"/>
      <c r="F809" s="558"/>
      <c r="G809" s="558"/>
      <c r="H809" s="558"/>
      <c r="I809" s="174" t="s">
        <v>178</v>
      </c>
      <c r="J809" s="491"/>
      <c r="K809" s="175" t="s">
        <v>45</v>
      </c>
      <c r="L809" s="45"/>
      <c r="M809" s="45"/>
      <c r="N809" s="45">
        <f>N810</f>
        <v>1.407</v>
      </c>
      <c r="O809" s="45">
        <f t="shared" ref="O809:Q809" si="259">O810</f>
        <v>0.749</v>
      </c>
      <c r="P809" s="45">
        <f t="shared" si="259"/>
        <v>0.8</v>
      </c>
      <c r="Q809" s="45">
        <f t="shared" si="259"/>
        <v>0.25</v>
      </c>
      <c r="R809" s="45">
        <f t="shared" si="238"/>
        <v>3.206</v>
      </c>
      <c r="S809" s="173"/>
      <c r="T809" s="555"/>
    </row>
    <row r="810" spans="1:20" s="5" customFormat="1" ht="25.5">
      <c r="A810" s="491"/>
      <c r="B810" s="488"/>
      <c r="C810" s="512"/>
      <c r="D810" s="512"/>
      <c r="E810" s="488"/>
      <c r="F810" s="558"/>
      <c r="G810" s="558"/>
      <c r="H810" s="558"/>
      <c r="I810" s="174" t="s">
        <v>262</v>
      </c>
      <c r="J810" s="491"/>
      <c r="K810" s="176" t="s">
        <v>188</v>
      </c>
      <c r="L810" s="44"/>
      <c r="M810" s="44"/>
      <c r="N810" s="44">
        <v>1.407</v>
      </c>
      <c r="O810" s="177">
        <v>0.749</v>
      </c>
      <c r="P810" s="177">
        <v>0.8</v>
      </c>
      <c r="Q810" s="177">
        <v>0.25</v>
      </c>
      <c r="R810" s="45">
        <f t="shared" si="238"/>
        <v>3.206</v>
      </c>
      <c r="S810" s="173"/>
      <c r="T810" s="476"/>
    </row>
    <row r="811" spans="1:20" s="5" customFormat="1" ht="25.5">
      <c r="A811" s="491"/>
      <c r="B811" s="488"/>
      <c r="C811" s="512"/>
      <c r="D811" s="512"/>
      <c r="E811" s="488"/>
      <c r="F811" s="558"/>
      <c r="G811" s="558"/>
      <c r="H811" s="558"/>
      <c r="I811" s="174" t="s">
        <v>179</v>
      </c>
      <c r="J811" s="491"/>
      <c r="K811" s="175" t="s">
        <v>11</v>
      </c>
      <c r="L811" s="45"/>
      <c r="M811" s="45"/>
      <c r="N811" s="45">
        <f>+N812+N813</f>
        <v>5.1034000000000006</v>
      </c>
      <c r="O811" s="45">
        <f t="shared" ref="O811:Q811" si="260">+O812+O813</f>
        <v>19.826699999999999</v>
      </c>
      <c r="P811" s="45">
        <f t="shared" si="260"/>
        <v>3.234</v>
      </c>
      <c r="Q811" s="45">
        <f t="shared" si="260"/>
        <v>0.7</v>
      </c>
      <c r="R811" s="45">
        <f t="shared" si="238"/>
        <v>28.864099999999997</v>
      </c>
      <c r="S811" s="173"/>
      <c r="T811" s="476"/>
    </row>
    <row r="812" spans="1:20" s="5" customFormat="1">
      <c r="A812" s="491"/>
      <c r="B812" s="488"/>
      <c r="C812" s="512"/>
      <c r="D812" s="512"/>
      <c r="E812" s="488"/>
      <c r="F812" s="558"/>
      <c r="G812" s="558"/>
      <c r="H812" s="558"/>
      <c r="I812" s="174" t="s">
        <v>16</v>
      </c>
      <c r="J812" s="491"/>
      <c r="K812" s="176" t="s">
        <v>12</v>
      </c>
      <c r="L812" s="44"/>
      <c r="M812" s="44"/>
      <c r="N812" s="44">
        <v>0.754</v>
      </c>
      <c r="O812" s="177">
        <v>1.8049999999999999</v>
      </c>
      <c r="P812" s="177">
        <v>1.214</v>
      </c>
      <c r="Q812" s="177">
        <v>0.1</v>
      </c>
      <c r="R812" s="45">
        <f t="shared" si="238"/>
        <v>3.8730000000000002</v>
      </c>
      <c r="S812" s="173"/>
      <c r="T812" s="476"/>
    </row>
    <row r="813" spans="1:20" s="5" customFormat="1" ht="25.5">
      <c r="A813" s="491"/>
      <c r="B813" s="488"/>
      <c r="C813" s="512"/>
      <c r="D813" s="512"/>
      <c r="E813" s="488"/>
      <c r="F813" s="558"/>
      <c r="G813" s="558"/>
      <c r="H813" s="558"/>
      <c r="I813" s="174" t="s">
        <v>262</v>
      </c>
      <c r="J813" s="491"/>
      <c r="K813" s="176" t="s">
        <v>188</v>
      </c>
      <c r="L813" s="44"/>
      <c r="M813" s="44"/>
      <c r="N813" s="44">
        <v>4.3494000000000002</v>
      </c>
      <c r="O813" s="177">
        <v>18.021699999999999</v>
      </c>
      <c r="P813" s="177">
        <v>2.02</v>
      </c>
      <c r="Q813" s="177">
        <v>0.6</v>
      </c>
      <c r="R813" s="45">
        <f t="shared" si="238"/>
        <v>24.991099999999999</v>
      </c>
      <c r="S813" s="173"/>
      <c r="T813" s="476"/>
    </row>
    <row r="814" spans="1:20" s="5" customFormat="1" ht="51">
      <c r="A814" s="491"/>
      <c r="B814" s="488"/>
      <c r="C814" s="512"/>
      <c r="D814" s="512"/>
      <c r="E814" s="488"/>
      <c r="F814" s="558"/>
      <c r="G814" s="558"/>
      <c r="H814" s="558"/>
      <c r="I814" s="174" t="s">
        <v>180</v>
      </c>
      <c r="J814" s="491"/>
      <c r="K814" s="175" t="s">
        <v>52</v>
      </c>
      <c r="L814" s="45"/>
      <c r="M814" s="45"/>
      <c r="N814" s="45">
        <f>N815</f>
        <v>1.1850000000000001</v>
      </c>
      <c r="O814" s="45">
        <f t="shared" ref="O814:Q814" si="261">O815</f>
        <v>0</v>
      </c>
      <c r="P814" s="45">
        <f t="shared" si="261"/>
        <v>0</v>
      </c>
      <c r="Q814" s="45">
        <f t="shared" si="261"/>
        <v>0</v>
      </c>
      <c r="R814" s="45">
        <f t="shared" si="238"/>
        <v>1.1850000000000001</v>
      </c>
      <c r="S814" s="173"/>
      <c r="T814" s="476"/>
    </row>
    <row r="815" spans="1:20" s="5" customFormat="1" ht="25.5">
      <c r="A815" s="491"/>
      <c r="B815" s="488"/>
      <c r="C815" s="512"/>
      <c r="D815" s="512"/>
      <c r="E815" s="488"/>
      <c r="F815" s="558"/>
      <c r="G815" s="558"/>
      <c r="H815" s="558"/>
      <c r="I815" s="174" t="s">
        <v>262</v>
      </c>
      <c r="J815" s="491"/>
      <c r="K815" s="176" t="s">
        <v>188</v>
      </c>
      <c r="L815" s="44"/>
      <c r="M815" s="44"/>
      <c r="N815" s="44">
        <v>1.1850000000000001</v>
      </c>
      <c r="O815" s="177">
        <v>0</v>
      </c>
      <c r="P815" s="177">
        <v>0</v>
      </c>
      <c r="Q815" s="177">
        <v>0</v>
      </c>
      <c r="R815" s="45">
        <f t="shared" si="238"/>
        <v>1.1850000000000001</v>
      </c>
      <c r="S815" s="173"/>
      <c r="T815" s="476"/>
    </row>
    <row r="816" spans="1:20" s="5" customFormat="1" ht="25.5">
      <c r="A816" s="491"/>
      <c r="B816" s="488"/>
      <c r="C816" s="512"/>
      <c r="D816" s="512"/>
      <c r="E816" s="488"/>
      <c r="F816" s="558"/>
      <c r="G816" s="558"/>
      <c r="H816" s="558"/>
      <c r="I816" s="174" t="s">
        <v>29</v>
      </c>
      <c r="J816" s="491"/>
      <c r="K816" s="175" t="s">
        <v>54</v>
      </c>
      <c r="L816" s="44"/>
      <c r="M816" s="44"/>
      <c r="N816" s="45">
        <f>N817</f>
        <v>0</v>
      </c>
      <c r="O816" s="45">
        <f t="shared" ref="O816:Q816" si="262">O817</f>
        <v>0</v>
      </c>
      <c r="P816" s="45">
        <f t="shared" si="262"/>
        <v>0.24</v>
      </c>
      <c r="Q816" s="45">
        <f t="shared" si="262"/>
        <v>0</v>
      </c>
      <c r="R816" s="45">
        <f t="shared" si="238"/>
        <v>0.24</v>
      </c>
      <c r="S816" s="173"/>
      <c r="T816" s="486"/>
    </row>
    <row r="817" spans="1:20" s="5" customFormat="1">
      <c r="A817" s="491"/>
      <c r="B817" s="488"/>
      <c r="C817" s="512"/>
      <c r="D817" s="512"/>
      <c r="E817" s="488"/>
      <c r="F817" s="558"/>
      <c r="G817" s="558"/>
      <c r="H817" s="558"/>
      <c r="I817" s="174" t="s">
        <v>16</v>
      </c>
      <c r="J817" s="491"/>
      <c r="K817" s="176" t="s">
        <v>12</v>
      </c>
      <c r="L817" s="44"/>
      <c r="M817" s="44"/>
      <c r="N817" s="44">
        <v>0</v>
      </c>
      <c r="O817" s="177">
        <v>0</v>
      </c>
      <c r="P817" s="177">
        <v>0.24</v>
      </c>
      <c r="Q817" s="177">
        <v>0</v>
      </c>
      <c r="R817" s="45">
        <f t="shared" si="238"/>
        <v>0.24</v>
      </c>
      <c r="S817" s="173"/>
      <c r="T817" s="486"/>
    </row>
    <row r="818" spans="1:20" s="5" customFormat="1" ht="51">
      <c r="A818" s="491"/>
      <c r="B818" s="488"/>
      <c r="C818" s="512"/>
      <c r="D818" s="512"/>
      <c r="E818" s="488"/>
      <c r="F818" s="558"/>
      <c r="G818" s="558"/>
      <c r="H818" s="558"/>
      <c r="I818" s="174" t="s">
        <v>263</v>
      </c>
      <c r="J818" s="491"/>
      <c r="K818" s="175" t="s">
        <v>155</v>
      </c>
      <c r="L818" s="45"/>
      <c r="M818" s="45"/>
      <c r="N818" s="45">
        <f>N819</f>
        <v>28.213000000000001</v>
      </c>
      <c r="O818" s="45">
        <f t="shared" ref="O818:Q818" si="263">O819</f>
        <v>0</v>
      </c>
      <c r="P818" s="45">
        <f t="shared" si="263"/>
        <v>0</v>
      </c>
      <c r="Q818" s="45">
        <f t="shared" si="263"/>
        <v>0</v>
      </c>
      <c r="R818" s="45">
        <f t="shared" si="238"/>
        <v>28.213000000000001</v>
      </c>
      <c r="S818" s="173"/>
      <c r="T818" s="476"/>
    </row>
    <row r="819" spans="1:20" s="5" customFormat="1" ht="25.5">
      <c r="A819" s="491"/>
      <c r="B819" s="488"/>
      <c r="C819" s="512"/>
      <c r="D819" s="512"/>
      <c r="E819" s="488"/>
      <c r="F819" s="558"/>
      <c r="G819" s="558"/>
      <c r="H819" s="558"/>
      <c r="I819" s="174" t="s">
        <v>262</v>
      </c>
      <c r="J819" s="492"/>
      <c r="K819" s="176" t="s">
        <v>188</v>
      </c>
      <c r="L819" s="44"/>
      <c r="M819" s="44"/>
      <c r="N819" s="44">
        <v>28.213000000000001</v>
      </c>
      <c r="O819" s="177">
        <v>0</v>
      </c>
      <c r="P819" s="177">
        <v>0</v>
      </c>
      <c r="Q819" s="177">
        <v>0</v>
      </c>
      <c r="R819" s="45">
        <f t="shared" si="238"/>
        <v>28.213000000000001</v>
      </c>
      <c r="S819" s="173"/>
      <c r="T819" s="476"/>
    </row>
    <row r="820" spans="1:20" s="5" customFormat="1" ht="38.25">
      <c r="A820" s="491"/>
      <c r="B820" s="488"/>
      <c r="C820" s="512"/>
      <c r="D820" s="512"/>
      <c r="E820" s="488"/>
      <c r="F820" s="558"/>
      <c r="G820" s="558"/>
      <c r="H820" s="558"/>
      <c r="I820" s="180" t="s">
        <v>398</v>
      </c>
      <c r="J820" s="475"/>
      <c r="K820" s="175" t="s">
        <v>87</v>
      </c>
      <c r="L820" s="45"/>
      <c r="M820" s="45"/>
      <c r="N820" s="45">
        <f t="shared" ref="N820:Q820" si="264">+N821</f>
        <v>1.742</v>
      </c>
      <c r="O820" s="45">
        <f t="shared" si="264"/>
        <v>0.92200000000000004</v>
      </c>
      <c r="P820" s="45">
        <f t="shared" si="264"/>
        <v>0</v>
      </c>
      <c r="Q820" s="45">
        <f t="shared" si="264"/>
        <v>0</v>
      </c>
      <c r="R820" s="45">
        <f t="shared" si="238"/>
        <v>2.6640000000000001</v>
      </c>
      <c r="S820" s="173"/>
      <c r="T820" s="476"/>
    </row>
    <row r="821" spans="1:20" s="5" customFormat="1">
      <c r="A821" s="492"/>
      <c r="B821" s="489"/>
      <c r="C821" s="512"/>
      <c r="D821" s="512"/>
      <c r="E821" s="488"/>
      <c r="F821" s="558"/>
      <c r="G821" s="558"/>
      <c r="H821" s="558"/>
      <c r="I821" s="174" t="s">
        <v>16</v>
      </c>
      <c r="J821" s="475"/>
      <c r="K821" s="176" t="s">
        <v>12</v>
      </c>
      <c r="L821" s="44"/>
      <c r="M821" s="44"/>
      <c r="N821" s="44">
        <v>1.742</v>
      </c>
      <c r="O821" s="177">
        <v>0.92200000000000004</v>
      </c>
      <c r="P821" s="177">
        <v>0</v>
      </c>
      <c r="Q821" s="177">
        <v>0</v>
      </c>
      <c r="R821" s="45">
        <f t="shared" si="238"/>
        <v>2.6640000000000001</v>
      </c>
      <c r="S821" s="173"/>
      <c r="T821" s="476"/>
    </row>
    <row r="822" spans="1:20" s="5" customFormat="1" ht="12.75" customHeight="1">
      <c r="A822" s="490">
        <v>15</v>
      </c>
      <c r="B822" s="487" t="s">
        <v>281</v>
      </c>
      <c r="C822" s="512"/>
      <c r="D822" s="512"/>
      <c r="E822" s="488"/>
      <c r="F822" s="558"/>
      <c r="G822" s="558"/>
      <c r="H822" s="558"/>
      <c r="I822" s="47" t="s">
        <v>13</v>
      </c>
      <c r="J822" s="490">
        <v>124</v>
      </c>
      <c r="K822" s="478"/>
      <c r="L822" s="45"/>
      <c r="M822" s="45"/>
      <c r="N822" s="45">
        <f t="shared" ref="N822:O822" si="265">+N823+N828+N831+N834+N837+N843+N846+N848+N841</f>
        <v>448.99219999999997</v>
      </c>
      <c r="O822" s="45">
        <f t="shared" si="265"/>
        <v>326.91899999999998</v>
      </c>
      <c r="P822" s="45">
        <f>+P823+P828+P831+P834+P837+P843+P846+P848+P841</f>
        <v>592.08899999999994</v>
      </c>
      <c r="Q822" s="45">
        <f t="shared" ref="Q822" si="266">+Q823+Q828+Q831+Q834+Q837+Q843+Q846+Q848+Q841</f>
        <v>252.96699999999998</v>
      </c>
      <c r="R822" s="45">
        <f t="shared" ref="R822:R873" si="267">P822+O822+N822+Q822</f>
        <v>1620.9672</v>
      </c>
      <c r="S822" s="173"/>
      <c r="T822" s="476"/>
    </row>
    <row r="823" spans="1:20" s="5" customFormat="1" ht="38.25">
      <c r="A823" s="491"/>
      <c r="B823" s="488"/>
      <c r="C823" s="512"/>
      <c r="D823" s="512"/>
      <c r="E823" s="488"/>
      <c r="F823" s="558"/>
      <c r="G823" s="558"/>
      <c r="H823" s="558"/>
      <c r="I823" s="174" t="s">
        <v>176</v>
      </c>
      <c r="J823" s="491"/>
      <c r="K823" s="175" t="s">
        <v>10</v>
      </c>
      <c r="L823" s="177"/>
      <c r="M823" s="177"/>
      <c r="N823" s="101">
        <f t="shared" ref="N823" si="268">N824+N825+N826+N827</f>
        <v>60.100700000000003</v>
      </c>
      <c r="O823" s="101">
        <f>O824+O825+O826+O827</f>
        <v>76.840999999999994</v>
      </c>
      <c r="P823" s="101">
        <f>P824+P825+P826+P827</f>
        <v>115.71</v>
      </c>
      <c r="Q823" s="101">
        <f>Q824+Q825+Q826+Q827</f>
        <v>53.579000000000001</v>
      </c>
      <c r="R823" s="45">
        <f t="shared" si="267"/>
        <v>306.23070000000001</v>
      </c>
      <c r="S823" s="173"/>
      <c r="T823" s="555"/>
    </row>
    <row r="824" spans="1:20" s="5" customFormat="1" ht="25.5">
      <c r="A824" s="491"/>
      <c r="B824" s="488"/>
      <c r="C824" s="512"/>
      <c r="D824" s="512"/>
      <c r="E824" s="488"/>
      <c r="F824" s="558"/>
      <c r="G824" s="558"/>
      <c r="H824" s="558"/>
      <c r="I824" s="174" t="s">
        <v>164</v>
      </c>
      <c r="J824" s="491"/>
      <c r="K824" s="176" t="s">
        <v>11</v>
      </c>
      <c r="L824" s="44"/>
      <c r="M824" s="44"/>
      <c r="N824" s="44">
        <v>0</v>
      </c>
      <c r="O824" s="177">
        <v>1.47</v>
      </c>
      <c r="P824" s="177">
        <v>0</v>
      </c>
      <c r="Q824" s="177">
        <v>0</v>
      </c>
      <c r="R824" s="45">
        <f t="shared" si="267"/>
        <v>1.47</v>
      </c>
      <c r="S824" s="173"/>
      <c r="T824" s="555"/>
    </row>
    <row r="825" spans="1:20" s="5" customFormat="1">
      <c r="A825" s="491"/>
      <c r="B825" s="488"/>
      <c r="C825" s="512"/>
      <c r="D825" s="512"/>
      <c r="E825" s="488"/>
      <c r="F825" s="558"/>
      <c r="G825" s="558"/>
      <c r="H825" s="558"/>
      <c r="I825" s="174" t="s">
        <v>16</v>
      </c>
      <c r="J825" s="491"/>
      <c r="K825" s="176" t="s">
        <v>12</v>
      </c>
      <c r="L825" s="44"/>
      <c r="M825" s="44"/>
      <c r="N825" s="44">
        <v>46.1417</v>
      </c>
      <c r="O825" s="177">
        <v>52.673000000000002</v>
      </c>
      <c r="P825" s="177">
        <v>115.71</v>
      </c>
      <c r="Q825" s="177">
        <v>53.579000000000001</v>
      </c>
      <c r="R825" s="45">
        <f t="shared" si="267"/>
        <v>268.1037</v>
      </c>
      <c r="S825" s="173"/>
      <c r="T825" s="555"/>
    </row>
    <row r="826" spans="1:20" s="5" customFormat="1" ht="25.5">
      <c r="A826" s="491"/>
      <c r="B826" s="488"/>
      <c r="C826" s="512"/>
      <c r="D826" s="512"/>
      <c r="E826" s="488"/>
      <c r="F826" s="558"/>
      <c r="G826" s="558"/>
      <c r="H826" s="558"/>
      <c r="I826" s="174" t="s">
        <v>262</v>
      </c>
      <c r="J826" s="491"/>
      <c r="K826" s="176" t="s">
        <v>188</v>
      </c>
      <c r="L826" s="44"/>
      <c r="M826" s="44"/>
      <c r="N826" s="44">
        <v>13.959</v>
      </c>
      <c r="O826" s="177">
        <v>20.646999999999998</v>
      </c>
      <c r="P826" s="177">
        <v>0</v>
      </c>
      <c r="Q826" s="177">
        <v>0</v>
      </c>
      <c r="R826" s="45">
        <f t="shared" si="267"/>
        <v>34.605999999999995</v>
      </c>
      <c r="S826" s="173"/>
      <c r="T826" s="555"/>
    </row>
    <row r="827" spans="1:20" s="5" customFormat="1" ht="38.25">
      <c r="A827" s="491"/>
      <c r="B827" s="488"/>
      <c r="C827" s="512"/>
      <c r="D827" s="512"/>
      <c r="E827" s="488"/>
      <c r="F827" s="558"/>
      <c r="G827" s="558"/>
      <c r="H827" s="558"/>
      <c r="I827" s="174" t="s">
        <v>18</v>
      </c>
      <c r="J827" s="491"/>
      <c r="K827" s="176" t="s">
        <v>17</v>
      </c>
      <c r="L827" s="44"/>
      <c r="M827" s="44"/>
      <c r="N827" s="177">
        <v>0</v>
      </c>
      <c r="O827" s="177">
        <v>2.0510000000000002</v>
      </c>
      <c r="P827" s="177">
        <v>0</v>
      </c>
      <c r="Q827" s="177">
        <v>0</v>
      </c>
      <c r="R827" s="45">
        <f t="shared" si="267"/>
        <v>2.0510000000000002</v>
      </c>
      <c r="S827" s="173"/>
      <c r="T827" s="555"/>
    </row>
    <row r="828" spans="1:20" s="5" customFormat="1" ht="25.5">
      <c r="A828" s="491"/>
      <c r="B828" s="488"/>
      <c r="C828" s="512"/>
      <c r="D828" s="512"/>
      <c r="E828" s="488"/>
      <c r="F828" s="558"/>
      <c r="G828" s="558"/>
      <c r="H828" s="558"/>
      <c r="I828" s="174" t="s">
        <v>177</v>
      </c>
      <c r="J828" s="491"/>
      <c r="K828" s="175" t="s">
        <v>51</v>
      </c>
      <c r="L828" s="45"/>
      <c r="M828" s="45"/>
      <c r="N828" s="45">
        <f t="shared" ref="N828:Q828" si="269">+N829+N830</f>
        <v>13.04</v>
      </c>
      <c r="O828" s="45">
        <f t="shared" si="269"/>
        <v>29.061</v>
      </c>
      <c r="P828" s="45">
        <f t="shared" si="269"/>
        <v>34</v>
      </c>
      <c r="Q828" s="45">
        <f t="shared" si="269"/>
        <v>38</v>
      </c>
      <c r="R828" s="45">
        <f t="shared" si="267"/>
        <v>114.101</v>
      </c>
      <c r="S828" s="173"/>
      <c r="T828" s="555"/>
    </row>
    <row r="829" spans="1:20" s="5" customFormat="1">
      <c r="A829" s="491"/>
      <c r="B829" s="488"/>
      <c r="C829" s="512"/>
      <c r="D829" s="512"/>
      <c r="E829" s="488"/>
      <c r="F829" s="558"/>
      <c r="G829" s="558"/>
      <c r="H829" s="558"/>
      <c r="I829" s="174" t="s">
        <v>16</v>
      </c>
      <c r="J829" s="491"/>
      <c r="K829" s="176" t="s">
        <v>12</v>
      </c>
      <c r="L829" s="44"/>
      <c r="M829" s="44"/>
      <c r="N829" s="44">
        <v>0</v>
      </c>
      <c r="O829" s="177">
        <v>29.061</v>
      </c>
      <c r="P829" s="177">
        <v>34</v>
      </c>
      <c r="Q829" s="177">
        <v>38</v>
      </c>
      <c r="R829" s="45">
        <f t="shared" si="267"/>
        <v>101.06100000000001</v>
      </c>
      <c r="S829" s="173"/>
      <c r="T829" s="555"/>
    </row>
    <row r="830" spans="1:20" s="5" customFormat="1" ht="25.5">
      <c r="A830" s="491"/>
      <c r="B830" s="488"/>
      <c r="C830" s="512"/>
      <c r="D830" s="512"/>
      <c r="E830" s="488"/>
      <c r="F830" s="558"/>
      <c r="G830" s="558"/>
      <c r="H830" s="558"/>
      <c r="I830" s="174" t="s">
        <v>262</v>
      </c>
      <c r="J830" s="491"/>
      <c r="K830" s="176" t="s">
        <v>188</v>
      </c>
      <c r="L830" s="44"/>
      <c r="M830" s="44"/>
      <c r="N830" s="44">
        <v>13.04</v>
      </c>
      <c r="O830" s="177">
        <v>0</v>
      </c>
      <c r="P830" s="177">
        <v>0</v>
      </c>
      <c r="Q830" s="177">
        <v>0</v>
      </c>
      <c r="R830" s="45">
        <f t="shared" si="267"/>
        <v>13.04</v>
      </c>
      <c r="S830" s="173"/>
      <c r="T830" s="555"/>
    </row>
    <row r="831" spans="1:20" s="5" customFormat="1" ht="25.5">
      <c r="A831" s="491"/>
      <c r="B831" s="488"/>
      <c r="C831" s="512"/>
      <c r="D831" s="512"/>
      <c r="E831" s="488"/>
      <c r="F831" s="558"/>
      <c r="G831" s="558"/>
      <c r="H831" s="558"/>
      <c r="I831" s="174" t="s">
        <v>178</v>
      </c>
      <c r="J831" s="491"/>
      <c r="K831" s="175" t="s">
        <v>45</v>
      </c>
      <c r="L831" s="45"/>
      <c r="M831" s="45"/>
      <c r="N831" s="45">
        <f t="shared" ref="N831:Q831" si="270">+N832+N833</f>
        <v>25.576000000000001</v>
      </c>
      <c r="O831" s="45">
        <f t="shared" si="270"/>
        <v>43.523000000000003</v>
      </c>
      <c r="P831" s="45">
        <f t="shared" si="270"/>
        <v>33.904000000000003</v>
      </c>
      <c r="Q831" s="45">
        <f t="shared" si="270"/>
        <v>10.676</v>
      </c>
      <c r="R831" s="45">
        <f t="shared" si="267"/>
        <v>113.67900000000002</v>
      </c>
      <c r="S831" s="173"/>
      <c r="T831" s="476"/>
    </row>
    <row r="832" spans="1:20" s="5" customFormat="1">
      <c r="A832" s="491"/>
      <c r="B832" s="488"/>
      <c r="C832" s="512"/>
      <c r="D832" s="512"/>
      <c r="E832" s="488"/>
      <c r="F832" s="558"/>
      <c r="G832" s="558"/>
      <c r="H832" s="558"/>
      <c r="I832" s="174" t="s">
        <v>16</v>
      </c>
      <c r="J832" s="491"/>
      <c r="K832" s="176" t="s">
        <v>12</v>
      </c>
      <c r="L832" s="44"/>
      <c r="M832" s="44"/>
      <c r="N832" s="44">
        <v>0</v>
      </c>
      <c r="O832" s="177">
        <v>43.523000000000003</v>
      </c>
      <c r="P832" s="177">
        <v>33.904000000000003</v>
      </c>
      <c r="Q832" s="177">
        <v>10.676</v>
      </c>
      <c r="R832" s="45">
        <f t="shared" si="267"/>
        <v>88.103000000000009</v>
      </c>
      <c r="S832" s="173"/>
      <c r="T832" s="476"/>
    </row>
    <row r="833" spans="1:20" s="5" customFormat="1" ht="25.5">
      <c r="A833" s="491"/>
      <c r="B833" s="488"/>
      <c r="C833" s="512"/>
      <c r="D833" s="512"/>
      <c r="E833" s="488"/>
      <c r="F833" s="558"/>
      <c r="G833" s="558"/>
      <c r="H833" s="558"/>
      <c r="I833" s="174" t="s">
        <v>262</v>
      </c>
      <c r="J833" s="491"/>
      <c r="K833" s="176" t="s">
        <v>188</v>
      </c>
      <c r="L833" s="44"/>
      <c r="M833" s="44"/>
      <c r="N833" s="44">
        <v>25.576000000000001</v>
      </c>
      <c r="O833" s="177">
        <v>0</v>
      </c>
      <c r="P833" s="177">
        <v>0</v>
      </c>
      <c r="Q833" s="177">
        <v>0</v>
      </c>
      <c r="R833" s="45">
        <f t="shared" si="267"/>
        <v>25.576000000000001</v>
      </c>
      <c r="S833" s="173"/>
      <c r="T833" s="476"/>
    </row>
    <row r="834" spans="1:20" s="5" customFormat="1" ht="25.5">
      <c r="A834" s="491"/>
      <c r="B834" s="488"/>
      <c r="C834" s="512"/>
      <c r="D834" s="512"/>
      <c r="E834" s="488"/>
      <c r="F834" s="558"/>
      <c r="G834" s="558"/>
      <c r="H834" s="558"/>
      <c r="I834" s="174" t="s">
        <v>179</v>
      </c>
      <c r="J834" s="491"/>
      <c r="K834" s="175" t="s">
        <v>11</v>
      </c>
      <c r="L834" s="45"/>
      <c r="M834" s="45"/>
      <c r="N834" s="45">
        <f t="shared" ref="N834:Q834" si="271">+N835+N836</f>
        <v>136.6815</v>
      </c>
      <c r="O834" s="45">
        <f t="shared" si="271"/>
        <v>54.94</v>
      </c>
      <c r="P834" s="45">
        <f t="shared" si="271"/>
        <v>242.17699999999999</v>
      </c>
      <c r="Q834" s="45">
        <f t="shared" si="271"/>
        <v>85.805999999999997</v>
      </c>
      <c r="R834" s="45">
        <f t="shared" si="267"/>
        <v>519.60450000000003</v>
      </c>
      <c r="S834" s="173"/>
      <c r="T834" s="476"/>
    </row>
    <row r="835" spans="1:20" s="5" customFormat="1">
      <c r="A835" s="491"/>
      <c r="B835" s="488"/>
      <c r="C835" s="512"/>
      <c r="D835" s="512"/>
      <c r="E835" s="488"/>
      <c r="F835" s="558"/>
      <c r="G835" s="558"/>
      <c r="H835" s="558"/>
      <c r="I835" s="174" t="s">
        <v>16</v>
      </c>
      <c r="J835" s="491"/>
      <c r="K835" s="176" t="s">
        <v>12</v>
      </c>
      <c r="L835" s="44"/>
      <c r="M835" s="44"/>
      <c r="N835" s="44">
        <v>51.354500000000002</v>
      </c>
      <c r="O835" s="177">
        <v>54.94</v>
      </c>
      <c r="P835" s="177">
        <v>242.17699999999999</v>
      </c>
      <c r="Q835" s="177">
        <v>85.805999999999997</v>
      </c>
      <c r="R835" s="45">
        <f t="shared" si="267"/>
        <v>434.27749999999997</v>
      </c>
      <c r="S835" s="173"/>
      <c r="T835" s="476"/>
    </row>
    <row r="836" spans="1:20" s="5" customFormat="1" ht="25.5">
      <c r="A836" s="491"/>
      <c r="B836" s="488"/>
      <c r="C836" s="512"/>
      <c r="D836" s="512"/>
      <c r="E836" s="488"/>
      <c r="F836" s="558"/>
      <c r="G836" s="558"/>
      <c r="H836" s="558"/>
      <c r="I836" s="174" t="s">
        <v>262</v>
      </c>
      <c r="J836" s="491"/>
      <c r="K836" s="176" t="s">
        <v>188</v>
      </c>
      <c r="L836" s="44"/>
      <c r="M836" s="44"/>
      <c r="N836" s="44">
        <v>85.326999999999998</v>
      </c>
      <c r="O836" s="177">
        <v>0</v>
      </c>
      <c r="P836" s="177">
        <v>0</v>
      </c>
      <c r="Q836" s="177">
        <v>0</v>
      </c>
      <c r="R836" s="45">
        <f t="shared" si="267"/>
        <v>85.326999999999998</v>
      </c>
      <c r="S836" s="173"/>
      <c r="T836" s="476"/>
    </row>
    <row r="837" spans="1:20" s="5" customFormat="1" ht="51">
      <c r="A837" s="491"/>
      <c r="B837" s="488"/>
      <c r="C837" s="512"/>
      <c r="D837" s="512"/>
      <c r="E837" s="488"/>
      <c r="F837" s="558"/>
      <c r="G837" s="558"/>
      <c r="H837" s="558"/>
      <c r="I837" s="174" t="s">
        <v>180</v>
      </c>
      <c r="J837" s="491"/>
      <c r="K837" s="175" t="s">
        <v>52</v>
      </c>
      <c r="L837" s="45"/>
      <c r="M837" s="45"/>
      <c r="N837" s="45">
        <f t="shared" ref="N837:Q837" si="272">+N838+N839+N840</f>
        <v>64.817000000000007</v>
      </c>
      <c r="O837" s="45">
        <f t="shared" si="272"/>
        <v>0</v>
      </c>
      <c r="P837" s="45">
        <f t="shared" si="272"/>
        <v>0</v>
      </c>
      <c r="Q837" s="45">
        <f t="shared" si="272"/>
        <v>7.92</v>
      </c>
      <c r="R837" s="45">
        <f t="shared" si="267"/>
        <v>72.737000000000009</v>
      </c>
      <c r="S837" s="173"/>
      <c r="T837" s="476"/>
    </row>
    <row r="838" spans="1:20" s="5" customFormat="1">
      <c r="A838" s="491"/>
      <c r="B838" s="488"/>
      <c r="C838" s="512"/>
      <c r="D838" s="512"/>
      <c r="E838" s="488"/>
      <c r="F838" s="558"/>
      <c r="G838" s="558"/>
      <c r="H838" s="558"/>
      <c r="I838" s="174" t="s">
        <v>16</v>
      </c>
      <c r="J838" s="491"/>
      <c r="K838" s="176" t="s">
        <v>12</v>
      </c>
      <c r="L838" s="44"/>
      <c r="M838" s="44"/>
      <c r="N838" s="44">
        <v>0.16</v>
      </c>
      <c r="O838" s="177">
        <v>0</v>
      </c>
      <c r="P838" s="177">
        <v>0</v>
      </c>
      <c r="Q838" s="177">
        <v>7.92</v>
      </c>
      <c r="R838" s="45">
        <f t="shared" si="267"/>
        <v>8.08</v>
      </c>
      <c r="S838" s="173"/>
      <c r="T838" s="476"/>
    </row>
    <row r="839" spans="1:20" s="5" customFormat="1" ht="25.5">
      <c r="A839" s="491"/>
      <c r="B839" s="488"/>
      <c r="C839" s="512"/>
      <c r="D839" s="512"/>
      <c r="E839" s="488"/>
      <c r="F839" s="558"/>
      <c r="G839" s="558"/>
      <c r="H839" s="558"/>
      <c r="I839" s="174" t="s">
        <v>262</v>
      </c>
      <c r="J839" s="491"/>
      <c r="K839" s="176" t="s">
        <v>188</v>
      </c>
      <c r="L839" s="44"/>
      <c r="M839" s="44"/>
      <c r="N839" s="44">
        <v>8.3379999999999992</v>
      </c>
      <c r="O839" s="177">
        <v>0</v>
      </c>
      <c r="P839" s="177">
        <v>0</v>
      </c>
      <c r="Q839" s="177">
        <v>0</v>
      </c>
      <c r="R839" s="45">
        <f t="shared" si="267"/>
        <v>8.3379999999999992</v>
      </c>
      <c r="S839" s="173"/>
      <c r="T839" s="476"/>
    </row>
    <row r="840" spans="1:20" s="5" customFormat="1" ht="38.25">
      <c r="A840" s="491"/>
      <c r="B840" s="488"/>
      <c r="C840" s="512"/>
      <c r="D840" s="512"/>
      <c r="E840" s="488"/>
      <c r="F840" s="558"/>
      <c r="G840" s="558"/>
      <c r="H840" s="558"/>
      <c r="I840" s="174" t="s">
        <v>112</v>
      </c>
      <c r="J840" s="491"/>
      <c r="K840" s="176" t="s">
        <v>125</v>
      </c>
      <c r="L840" s="44"/>
      <c r="M840" s="44"/>
      <c r="N840" s="44">
        <v>56.319000000000003</v>
      </c>
      <c r="O840" s="177">
        <v>0</v>
      </c>
      <c r="P840" s="177">
        <v>0</v>
      </c>
      <c r="Q840" s="177">
        <v>0</v>
      </c>
      <c r="R840" s="45">
        <f t="shared" si="267"/>
        <v>56.319000000000003</v>
      </c>
      <c r="S840" s="173"/>
      <c r="T840" s="476"/>
    </row>
    <row r="841" spans="1:20" s="5" customFormat="1" ht="25.5">
      <c r="A841" s="491"/>
      <c r="B841" s="488"/>
      <c r="C841" s="512"/>
      <c r="D841" s="512"/>
      <c r="E841" s="488"/>
      <c r="F841" s="558"/>
      <c r="G841" s="558"/>
      <c r="H841" s="558"/>
      <c r="I841" s="174" t="s">
        <v>29</v>
      </c>
      <c r="J841" s="491"/>
      <c r="K841" s="175" t="s">
        <v>54</v>
      </c>
      <c r="L841" s="45"/>
      <c r="M841" s="45"/>
      <c r="N841" s="45">
        <f>N842</f>
        <v>0</v>
      </c>
      <c r="O841" s="45">
        <f t="shared" ref="O841:Q841" si="273">O842</f>
        <v>0</v>
      </c>
      <c r="P841" s="45">
        <f t="shared" si="273"/>
        <v>2.1120000000000001</v>
      </c>
      <c r="Q841" s="45">
        <f t="shared" si="273"/>
        <v>2.7160000000000002</v>
      </c>
      <c r="R841" s="45">
        <f t="shared" si="267"/>
        <v>4.8280000000000003</v>
      </c>
      <c r="S841" s="173"/>
      <c r="T841" s="486"/>
    </row>
    <row r="842" spans="1:20" s="5" customFormat="1">
      <c r="A842" s="491"/>
      <c r="B842" s="488"/>
      <c r="C842" s="512"/>
      <c r="D842" s="512"/>
      <c r="E842" s="488"/>
      <c r="F842" s="558"/>
      <c r="G842" s="558"/>
      <c r="H842" s="558"/>
      <c r="I842" s="174" t="s">
        <v>16</v>
      </c>
      <c r="J842" s="491"/>
      <c r="K842" s="176" t="s">
        <v>12</v>
      </c>
      <c r="L842" s="44"/>
      <c r="M842" s="44"/>
      <c r="N842" s="44">
        <v>0</v>
      </c>
      <c r="O842" s="177">
        <v>0</v>
      </c>
      <c r="P842" s="177">
        <v>2.1120000000000001</v>
      </c>
      <c r="Q842" s="177">
        <v>2.7160000000000002</v>
      </c>
      <c r="R842" s="45">
        <f t="shared" si="267"/>
        <v>4.8280000000000003</v>
      </c>
      <c r="S842" s="173"/>
      <c r="T842" s="486"/>
    </row>
    <row r="843" spans="1:20" s="5" customFormat="1" ht="51">
      <c r="A843" s="491"/>
      <c r="B843" s="488"/>
      <c r="C843" s="512"/>
      <c r="D843" s="512"/>
      <c r="E843" s="488"/>
      <c r="F843" s="558"/>
      <c r="G843" s="558"/>
      <c r="H843" s="558"/>
      <c r="I843" s="174" t="s">
        <v>263</v>
      </c>
      <c r="J843" s="491"/>
      <c r="K843" s="175" t="s">
        <v>155</v>
      </c>
      <c r="L843" s="45"/>
      <c r="M843" s="45"/>
      <c r="N843" s="45">
        <f>N844+N845</f>
        <v>23.241</v>
      </c>
      <c r="O843" s="45">
        <f t="shared" ref="O843:Q843" si="274">O844+O845</f>
        <v>0</v>
      </c>
      <c r="P843" s="45">
        <f t="shared" si="274"/>
        <v>0</v>
      </c>
      <c r="Q843" s="45">
        <f t="shared" si="274"/>
        <v>28</v>
      </c>
      <c r="R843" s="45">
        <f t="shared" si="267"/>
        <v>51.241</v>
      </c>
      <c r="S843" s="173"/>
      <c r="T843" s="476"/>
    </row>
    <row r="844" spans="1:20" s="5" customFormat="1" ht="25.5">
      <c r="A844" s="491"/>
      <c r="B844" s="488"/>
      <c r="C844" s="512"/>
      <c r="D844" s="512"/>
      <c r="E844" s="488"/>
      <c r="F844" s="558"/>
      <c r="G844" s="558"/>
      <c r="H844" s="558"/>
      <c r="I844" s="174" t="s">
        <v>262</v>
      </c>
      <c r="J844" s="491"/>
      <c r="K844" s="176" t="s">
        <v>188</v>
      </c>
      <c r="L844" s="44"/>
      <c r="M844" s="44"/>
      <c r="N844" s="44">
        <v>7.3979999999999997</v>
      </c>
      <c r="O844" s="177">
        <v>0</v>
      </c>
      <c r="P844" s="177">
        <v>0</v>
      </c>
      <c r="Q844" s="177">
        <v>28</v>
      </c>
      <c r="R844" s="45">
        <f t="shared" si="267"/>
        <v>35.397999999999996</v>
      </c>
      <c r="S844" s="173"/>
      <c r="T844" s="476"/>
    </row>
    <row r="845" spans="1:20" s="5" customFormat="1" ht="38.25">
      <c r="A845" s="491"/>
      <c r="B845" s="488"/>
      <c r="C845" s="512"/>
      <c r="D845" s="512"/>
      <c r="E845" s="488"/>
      <c r="F845" s="558"/>
      <c r="G845" s="558"/>
      <c r="H845" s="558"/>
      <c r="I845" s="174" t="s">
        <v>112</v>
      </c>
      <c r="J845" s="492"/>
      <c r="K845" s="176" t="s">
        <v>125</v>
      </c>
      <c r="L845" s="44"/>
      <c r="M845" s="44"/>
      <c r="N845" s="44">
        <v>15.843</v>
      </c>
      <c r="O845" s="177">
        <v>0</v>
      </c>
      <c r="P845" s="177">
        <v>0</v>
      </c>
      <c r="Q845" s="177">
        <v>0</v>
      </c>
      <c r="R845" s="45">
        <f t="shared" si="267"/>
        <v>15.843</v>
      </c>
      <c r="S845" s="173"/>
      <c r="T845" s="476"/>
    </row>
    <row r="846" spans="1:20" s="5" customFormat="1" ht="38.25">
      <c r="A846" s="491"/>
      <c r="B846" s="488"/>
      <c r="C846" s="512"/>
      <c r="D846" s="512"/>
      <c r="E846" s="488"/>
      <c r="F846" s="558"/>
      <c r="G846" s="558"/>
      <c r="H846" s="558"/>
      <c r="I846" s="180" t="s">
        <v>398</v>
      </c>
      <c r="J846" s="475"/>
      <c r="K846" s="175" t="s">
        <v>87</v>
      </c>
      <c r="L846" s="45"/>
      <c r="M846" s="45"/>
      <c r="N846" s="45">
        <f t="shared" ref="N846:Q846" si="275">+N847</f>
        <v>125.536</v>
      </c>
      <c r="O846" s="45">
        <f t="shared" si="275"/>
        <v>122.554</v>
      </c>
      <c r="P846" s="45">
        <f t="shared" si="275"/>
        <v>164.18600000000001</v>
      </c>
      <c r="Q846" s="45">
        <f t="shared" si="275"/>
        <v>15.195</v>
      </c>
      <c r="R846" s="45">
        <f t="shared" si="267"/>
        <v>427.471</v>
      </c>
      <c r="S846" s="173"/>
      <c r="T846" s="476"/>
    </row>
    <row r="847" spans="1:20" s="5" customFormat="1">
      <c r="A847" s="491"/>
      <c r="B847" s="488"/>
      <c r="C847" s="512"/>
      <c r="D847" s="512"/>
      <c r="E847" s="488"/>
      <c r="F847" s="558"/>
      <c r="G847" s="558"/>
      <c r="H847" s="558"/>
      <c r="I847" s="174" t="s">
        <v>16</v>
      </c>
      <c r="J847" s="475"/>
      <c r="K847" s="176" t="s">
        <v>12</v>
      </c>
      <c r="L847" s="44"/>
      <c r="M847" s="44"/>
      <c r="N847" s="44">
        <v>125.536</v>
      </c>
      <c r="O847" s="177">
        <v>122.554</v>
      </c>
      <c r="P847" s="177">
        <v>164.18600000000001</v>
      </c>
      <c r="Q847" s="177">
        <v>15.195</v>
      </c>
      <c r="R847" s="45">
        <f t="shared" si="267"/>
        <v>427.471</v>
      </c>
      <c r="S847" s="173"/>
      <c r="T847" s="476"/>
    </row>
    <row r="848" spans="1:20" s="5" customFormat="1" ht="38.25">
      <c r="A848" s="492"/>
      <c r="B848" s="489"/>
      <c r="C848" s="512"/>
      <c r="D848" s="512"/>
      <c r="E848" s="488"/>
      <c r="F848" s="558"/>
      <c r="G848" s="558"/>
      <c r="H848" s="558"/>
      <c r="I848" s="174" t="s">
        <v>38</v>
      </c>
      <c r="J848" s="480"/>
      <c r="K848" s="175" t="s">
        <v>47</v>
      </c>
      <c r="L848" s="45"/>
      <c r="M848" s="45"/>
      <c r="N848" s="45">
        <v>0</v>
      </c>
      <c r="O848" s="101">
        <v>0</v>
      </c>
      <c r="P848" s="101">
        <v>0</v>
      </c>
      <c r="Q848" s="101">
        <v>11.074999999999999</v>
      </c>
      <c r="R848" s="45">
        <f t="shared" si="267"/>
        <v>11.074999999999999</v>
      </c>
      <c r="S848" s="173"/>
      <c r="T848" s="486"/>
    </row>
    <row r="849" spans="1:20" s="5" customFormat="1">
      <c r="A849" s="490">
        <v>16</v>
      </c>
      <c r="B849" s="487" t="s">
        <v>282</v>
      </c>
      <c r="C849" s="512"/>
      <c r="D849" s="512"/>
      <c r="E849" s="488"/>
      <c r="F849" s="558"/>
      <c r="G849" s="558"/>
      <c r="H849" s="558"/>
      <c r="I849" s="47" t="s">
        <v>13</v>
      </c>
      <c r="J849" s="490">
        <v>124</v>
      </c>
      <c r="K849" s="478"/>
      <c r="L849" s="45"/>
      <c r="M849" s="45"/>
      <c r="N849" s="45">
        <f>N850+N855+N857+N859+N862+N865</f>
        <v>25.067209999999999</v>
      </c>
      <c r="O849" s="45">
        <f t="shared" ref="O849:P849" si="276">O850+O855+O857+O859+O862+O865</f>
        <v>65.61099999999999</v>
      </c>
      <c r="P849" s="45">
        <f t="shared" si="276"/>
        <v>64.560999999999993</v>
      </c>
      <c r="Q849" s="45">
        <f>Q850+Q855+Q857+Q859+Q862+Q865</f>
        <v>35.344000000000001</v>
      </c>
      <c r="R849" s="45">
        <f t="shared" si="267"/>
        <v>190.58320999999995</v>
      </c>
      <c r="S849" s="173"/>
      <c r="T849" s="476"/>
    </row>
    <row r="850" spans="1:20" s="5" customFormat="1" ht="38.25">
      <c r="A850" s="491"/>
      <c r="B850" s="488"/>
      <c r="C850" s="512"/>
      <c r="D850" s="512"/>
      <c r="E850" s="488"/>
      <c r="F850" s="558"/>
      <c r="G850" s="558"/>
      <c r="H850" s="558"/>
      <c r="I850" s="174" t="s">
        <v>176</v>
      </c>
      <c r="J850" s="491"/>
      <c r="K850" s="175" t="s">
        <v>10</v>
      </c>
      <c r="L850" s="101"/>
      <c r="M850" s="101"/>
      <c r="N850" s="101">
        <f t="shared" ref="N850" si="277">N851+N852+N853+N854</f>
        <v>19.856210000000001</v>
      </c>
      <c r="O850" s="101">
        <f>O851+O852+O853+O854</f>
        <v>45.098999999999997</v>
      </c>
      <c r="P850" s="101">
        <f>P851+P852+P853+P854</f>
        <v>54.748999999999995</v>
      </c>
      <c r="Q850" s="101">
        <f>Q851+Q852+Q853+Q854</f>
        <v>29.02</v>
      </c>
      <c r="R850" s="45">
        <f t="shared" si="267"/>
        <v>148.72421</v>
      </c>
      <c r="S850" s="173"/>
      <c r="T850" s="555"/>
    </row>
    <row r="851" spans="1:20" s="5" customFormat="1" ht="25.5">
      <c r="A851" s="491"/>
      <c r="B851" s="488"/>
      <c r="C851" s="512"/>
      <c r="D851" s="512"/>
      <c r="E851" s="488"/>
      <c r="F851" s="558"/>
      <c r="G851" s="558"/>
      <c r="H851" s="558"/>
      <c r="I851" s="174" t="s">
        <v>164</v>
      </c>
      <c r="J851" s="491"/>
      <c r="K851" s="176" t="s">
        <v>11</v>
      </c>
      <c r="L851" s="44"/>
      <c r="M851" s="44"/>
      <c r="N851" s="44">
        <v>0</v>
      </c>
      <c r="O851" s="177">
        <v>0.53500000000000003</v>
      </c>
      <c r="P851" s="177">
        <v>0</v>
      </c>
      <c r="Q851" s="177">
        <v>0</v>
      </c>
      <c r="R851" s="45">
        <f t="shared" si="267"/>
        <v>0.53500000000000003</v>
      </c>
      <c r="S851" s="173"/>
      <c r="T851" s="555"/>
    </row>
    <row r="852" spans="1:20" s="5" customFormat="1">
      <c r="A852" s="491"/>
      <c r="B852" s="488"/>
      <c r="C852" s="512"/>
      <c r="D852" s="512"/>
      <c r="E852" s="488"/>
      <c r="F852" s="558"/>
      <c r="G852" s="558"/>
      <c r="H852" s="558"/>
      <c r="I852" s="174" t="s">
        <v>16</v>
      </c>
      <c r="J852" s="491"/>
      <c r="K852" s="176" t="s">
        <v>12</v>
      </c>
      <c r="L852" s="44"/>
      <c r="M852" s="44"/>
      <c r="N852" s="44">
        <v>5.2190000000000003</v>
      </c>
      <c r="O852" s="177">
        <v>22.350999999999999</v>
      </c>
      <c r="P852" s="177">
        <v>54.244999999999997</v>
      </c>
      <c r="Q852" s="177">
        <v>29.02</v>
      </c>
      <c r="R852" s="45">
        <f t="shared" si="267"/>
        <v>110.83499999999999</v>
      </c>
      <c r="S852" s="173"/>
      <c r="T852" s="555"/>
    </row>
    <row r="853" spans="1:20" s="5" customFormat="1" ht="25.5">
      <c r="A853" s="491"/>
      <c r="B853" s="488"/>
      <c r="C853" s="512"/>
      <c r="D853" s="512"/>
      <c r="E853" s="488"/>
      <c r="F853" s="558"/>
      <c r="G853" s="558"/>
      <c r="H853" s="558"/>
      <c r="I853" s="174" t="s">
        <v>262</v>
      </c>
      <c r="J853" s="491"/>
      <c r="K853" s="176" t="s">
        <v>188</v>
      </c>
      <c r="L853" s="44"/>
      <c r="M853" s="44"/>
      <c r="N853" s="44">
        <v>14.63721</v>
      </c>
      <c r="O853" s="177">
        <v>21.463999999999999</v>
      </c>
      <c r="P853" s="177">
        <v>0.504</v>
      </c>
      <c r="Q853" s="177">
        <v>0</v>
      </c>
      <c r="R853" s="45">
        <f t="shared" si="267"/>
        <v>36.60521</v>
      </c>
      <c r="S853" s="173"/>
      <c r="T853" s="555"/>
    </row>
    <row r="854" spans="1:20" s="5" customFormat="1" ht="38.25">
      <c r="A854" s="491"/>
      <c r="B854" s="488"/>
      <c r="C854" s="512"/>
      <c r="D854" s="512"/>
      <c r="E854" s="488"/>
      <c r="F854" s="558"/>
      <c r="G854" s="558"/>
      <c r="H854" s="558"/>
      <c r="I854" s="174" t="s">
        <v>18</v>
      </c>
      <c r="J854" s="491"/>
      <c r="K854" s="176" t="s">
        <v>17</v>
      </c>
      <c r="L854" s="44"/>
      <c r="M854" s="44"/>
      <c r="N854" s="44">
        <v>0</v>
      </c>
      <c r="O854" s="177">
        <v>0.749</v>
      </c>
      <c r="P854" s="177">
        <v>0</v>
      </c>
      <c r="Q854" s="177">
        <v>0</v>
      </c>
      <c r="R854" s="45">
        <f t="shared" si="267"/>
        <v>0.749</v>
      </c>
      <c r="S854" s="173"/>
      <c r="T854" s="555"/>
    </row>
    <row r="855" spans="1:20" s="5" customFormat="1" ht="25.5">
      <c r="A855" s="491"/>
      <c r="B855" s="488"/>
      <c r="C855" s="512"/>
      <c r="D855" s="512"/>
      <c r="E855" s="488"/>
      <c r="F855" s="558"/>
      <c r="G855" s="558"/>
      <c r="H855" s="558"/>
      <c r="I855" s="174" t="s">
        <v>177</v>
      </c>
      <c r="J855" s="491"/>
      <c r="K855" s="175" t="s">
        <v>51</v>
      </c>
      <c r="L855" s="45"/>
      <c r="M855" s="45"/>
      <c r="N855" s="45">
        <f>N856</f>
        <v>0.8</v>
      </c>
      <c r="O855" s="45">
        <f t="shared" ref="O855:P855" si="278">O856</f>
        <v>1.2</v>
      </c>
      <c r="P855" s="45">
        <f t="shared" si="278"/>
        <v>3.141</v>
      </c>
      <c r="Q855" s="45">
        <f>Q856</f>
        <v>1.1739999999999999</v>
      </c>
      <c r="R855" s="45">
        <f t="shared" si="267"/>
        <v>6.3149999999999995</v>
      </c>
      <c r="S855" s="173"/>
      <c r="T855" s="555"/>
    </row>
    <row r="856" spans="1:20" s="5" customFormat="1" ht="25.5">
      <c r="A856" s="491"/>
      <c r="B856" s="488"/>
      <c r="C856" s="512"/>
      <c r="D856" s="512"/>
      <c r="E856" s="488"/>
      <c r="F856" s="558"/>
      <c r="G856" s="558"/>
      <c r="H856" s="558"/>
      <c r="I856" s="174" t="s">
        <v>262</v>
      </c>
      <c r="J856" s="491"/>
      <c r="K856" s="176" t="s">
        <v>188</v>
      </c>
      <c r="L856" s="44"/>
      <c r="M856" s="44"/>
      <c r="N856" s="44">
        <v>0.8</v>
      </c>
      <c r="O856" s="177">
        <v>1.2</v>
      </c>
      <c r="P856" s="177">
        <v>3.141</v>
      </c>
      <c r="Q856" s="177">
        <v>1.1739999999999999</v>
      </c>
      <c r="R856" s="45">
        <f t="shared" si="267"/>
        <v>6.3149999999999995</v>
      </c>
      <c r="S856" s="173"/>
      <c r="T856" s="555"/>
    </row>
    <row r="857" spans="1:20" s="5" customFormat="1" ht="25.5">
      <c r="A857" s="491"/>
      <c r="B857" s="488"/>
      <c r="C857" s="512"/>
      <c r="D857" s="512"/>
      <c r="E857" s="488"/>
      <c r="F857" s="558"/>
      <c r="G857" s="558"/>
      <c r="H857" s="558"/>
      <c r="I857" s="174" t="s">
        <v>178</v>
      </c>
      <c r="J857" s="491"/>
      <c r="K857" s="175" t="s">
        <v>45</v>
      </c>
      <c r="L857" s="45"/>
      <c r="M857" s="45"/>
      <c r="N857" s="45">
        <f>N858</f>
        <v>1.45</v>
      </c>
      <c r="O857" s="45">
        <f t="shared" ref="O857:P857" si="279">O858</f>
        <v>1.3240000000000001</v>
      </c>
      <c r="P857" s="45">
        <f t="shared" si="279"/>
        <v>0.79900000000000004</v>
      </c>
      <c r="Q857" s="45">
        <f>Q858</f>
        <v>1.95</v>
      </c>
      <c r="R857" s="45">
        <f t="shared" si="267"/>
        <v>5.5230000000000006</v>
      </c>
      <c r="S857" s="173"/>
      <c r="T857" s="555"/>
    </row>
    <row r="858" spans="1:20" s="5" customFormat="1" ht="25.5">
      <c r="A858" s="491"/>
      <c r="B858" s="488"/>
      <c r="C858" s="512"/>
      <c r="D858" s="512"/>
      <c r="E858" s="488"/>
      <c r="F858" s="558"/>
      <c r="G858" s="558"/>
      <c r="H858" s="558"/>
      <c r="I858" s="174" t="s">
        <v>262</v>
      </c>
      <c r="J858" s="491"/>
      <c r="K858" s="176" t="s">
        <v>188</v>
      </c>
      <c r="L858" s="44"/>
      <c r="M858" s="44"/>
      <c r="N858" s="44">
        <v>1.45</v>
      </c>
      <c r="O858" s="177">
        <v>1.3240000000000001</v>
      </c>
      <c r="P858" s="177">
        <v>0.79900000000000004</v>
      </c>
      <c r="Q858" s="177">
        <v>1.95</v>
      </c>
      <c r="R858" s="45">
        <f t="shared" si="267"/>
        <v>5.5230000000000006</v>
      </c>
      <c r="S858" s="173"/>
      <c r="T858" s="476"/>
    </row>
    <row r="859" spans="1:20" s="5" customFormat="1" ht="25.5">
      <c r="A859" s="491"/>
      <c r="B859" s="488"/>
      <c r="C859" s="512"/>
      <c r="D859" s="512"/>
      <c r="E859" s="488"/>
      <c r="F859" s="558"/>
      <c r="G859" s="558"/>
      <c r="H859" s="558"/>
      <c r="I859" s="174" t="s">
        <v>179</v>
      </c>
      <c r="J859" s="491"/>
      <c r="K859" s="175" t="s">
        <v>11</v>
      </c>
      <c r="L859" s="45"/>
      <c r="M859" s="45"/>
      <c r="N859" s="45">
        <f t="shared" ref="N859:Q859" si="280">+N860+N861</f>
        <v>1.7989999999999999</v>
      </c>
      <c r="O859" s="45">
        <f t="shared" si="280"/>
        <v>12.988</v>
      </c>
      <c r="P859" s="45">
        <f t="shared" si="280"/>
        <v>2.52</v>
      </c>
      <c r="Q859" s="45">
        <f t="shared" si="280"/>
        <v>3.2</v>
      </c>
      <c r="R859" s="45">
        <f t="shared" si="267"/>
        <v>20.506999999999998</v>
      </c>
      <c r="S859" s="173"/>
      <c r="T859" s="476"/>
    </row>
    <row r="860" spans="1:20" s="5" customFormat="1">
      <c r="A860" s="491"/>
      <c r="B860" s="488"/>
      <c r="C860" s="512"/>
      <c r="D860" s="512"/>
      <c r="E860" s="488"/>
      <c r="F860" s="558"/>
      <c r="G860" s="558"/>
      <c r="H860" s="558"/>
      <c r="I860" s="174" t="s">
        <v>16</v>
      </c>
      <c r="J860" s="491"/>
      <c r="K860" s="176" t="s">
        <v>12</v>
      </c>
      <c r="L860" s="44"/>
      <c r="M860" s="44"/>
      <c r="N860" s="44">
        <v>0</v>
      </c>
      <c r="O860" s="177">
        <v>3.1859999999999999</v>
      </c>
      <c r="P860" s="177">
        <v>0</v>
      </c>
      <c r="Q860" s="177">
        <v>2.5</v>
      </c>
      <c r="R860" s="45">
        <f t="shared" si="267"/>
        <v>5.6859999999999999</v>
      </c>
      <c r="S860" s="173"/>
      <c r="T860" s="476"/>
    </row>
    <row r="861" spans="1:20" s="5" customFormat="1" ht="25.5">
      <c r="A861" s="491"/>
      <c r="B861" s="488"/>
      <c r="C861" s="512"/>
      <c r="D861" s="512"/>
      <c r="E861" s="488"/>
      <c r="F861" s="558"/>
      <c r="G861" s="558"/>
      <c r="H861" s="558"/>
      <c r="I861" s="174" t="s">
        <v>262</v>
      </c>
      <c r="J861" s="491"/>
      <c r="K861" s="176" t="s">
        <v>188</v>
      </c>
      <c r="L861" s="44"/>
      <c r="M861" s="44"/>
      <c r="N861" s="44">
        <v>1.7989999999999999</v>
      </c>
      <c r="O861" s="177">
        <v>9.8019999999999996</v>
      </c>
      <c r="P861" s="177">
        <v>2.52</v>
      </c>
      <c r="Q861" s="177">
        <v>0.7</v>
      </c>
      <c r="R861" s="45">
        <f t="shared" si="267"/>
        <v>14.820999999999998</v>
      </c>
      <c r="S861" s="173"/>
      <c r="T861" s="476"/>
    </row>
    <row r="862" spans="1:20" s="5" customFormat="1" ht="25.5">
      <c r="A862" s="491"/>
      <c r="B862" s="488"/>
      <c r="C862" s="512"/>
      <c r="D862" s="512"/>
      <c r="E862" s="488"/>
      <c r="F862" s="558"/>
      <c r="G862" s="558"/>
      <c r="H862" s="558"/>
      <c r="I862" s="174" t="s">
        <v>29</v>
      </c>
      <c r="J862" s="491"/>
      <c r="K862" s="175" t="s">
        <v>54</v>
      </c>
      <c r="L862" s="45"/>
      <c r="M862" s="45"/>
      <c r="N862" s="45">
        <f>N864+N863</f>
        <v>1.1619999999999999</v>
      </c>
      <c r="O862" s="45">
        <f t="shared" ref="O862:Q862" si="281">O864+O863</f>
        <v>0</v>
      </c>
      <c r="P862" s="45">
        <f t="shared" si="281"/>
        <v>3.3519999999999999</v>
      </c>
      <c r="Q862" s="45">
        <f t="shared" si="281"/>
        <v>0</v>
      </c>
      <c r="R862" s="45">
        <f t="shared" si="267"/>
        <v>4.5139999999999993</v>
      </c>
      <c r="S862" s="173"/>
      <c r="T862" s="476"/>
    </row>
    <row r="863" spans="1:20" s="5" customFormat="1">
      <c r="A863" s="491"/>
      <c r="B863" s="488"/>
      <c r="C863" s="512"/>
      <c r="D863" s="512"/>
      <c r="E863" s="488"/>
      <c r="F863" s="558"/>
      <c r="G863" s="558"/>
      <c r="H863" s="558"/>
      <c r="I863" s="174" t="s">
        <v>16</v>
      </c>
      <c r="J863" s="491"/>
      <c r="K863" s="176" t="s">
        <v>12</v>
      </c>
      <c r="L863" s="45"/>
      <c r="M863" s="45"/>
      <c r="N863" s="44">
        <v>0</v>
      </c>
      <c r="O863" s="44">
        <v>0</v>
      </c>
      <c r="P863" s="44">
        <v>0.38</v>
      </c>
      <c r="Q863" s="44">
        <v>0</v>
      </c>
      <c r="R863" s="45">
        <f t="shared" si="267"/>
        <v>0.38</v>
      </c>
      <c r="S863" s="173"/>
      <c r="T863" s="486"/>
    </row>
    <row r="864" spans="1:20" s="5" customFormat="1" ht="25.5">
      <c r="A864" s="491"/>
      <c r="B864" s="488"/>
      <c r="C864" s="512"/>
      <c r="D864" s="512"/>
      <c r="E864" s="488"/>
      <c r="F864" s="558"/>
      <c r="G864" s="558"/>
      <c r="H864" s="558"/>
      <c r="I864" s="174" t="s">
        <v>262</v>
      </c>
      <c r="J864" s="492"/>
      <c r="K864" s="176" t="s">
        <v>188</v>
      </c>
      <c r="L864" s="44"/>
      <c r="M864" s="44"/>
      <c r="N864" s="44">
        <v>1.1619999999999999</v>
      </c>
      <c r="O864" s="177">
        <v>0</v>
      </c>
      <c r="P864" s="177">
        <v>2.972</v>
      </c>
      <c r="Q864" s="177">
        <v>0</v>
      </c>
      <c r="R864" s="45">
        <f t="shared" si="267"/>
        <v>4.1340000000000003</v>
      </c>
      <c r="S864" s="173"/>
      <c r="T864" s="476"/>
    </row>
    <row r="865" spans="1:20" s="5" customFormat="1" ht="38.25">
      <c r="A865" s="491"/>
      <c r="B865" s="488"/>
      <c r="C865" s="512"/>
      <c r="D865" s="512"/>
      <c r="E865" s="488"/>
      <c r="F865" s="558"/>
      <c r="G865" s="558"/>
      <c r="H865" s="558"/>
      <c r="I865" s="180" t="s">
        <v>398</v>
      </c>
      <c r="J865" s="475"/>
      <c r="K865" s="175" t="s">
        <v>87</v>
      </c>
      <c r="L865" s="45"/>
      <c r="M865" s="45"/>
      <c r="N865" s="45">
        <f t="shared" ref="N865:Q865" si="282">+N866</f>
        <v>0</v>
      </c>
      <c r="O865" s="45">
        <f t="shared" si="282"/>
        <v>5</v>
      </c>
      <c r="P865" s="45">
        <f t="shared" si="282"/>
        <v>0</v>
      </c>
      <c r="Q865" s="45">
        <f t="shared" si="282"/>
        <v>0</v>
      </c>
      <c r="R865" s="45">
        <f t="shared" si="267"/>
        <v>5</v>
      </c>
      <c r="S865" s="173"/>
      <c r="T865" s="476"/>
    </row>
    <row r="866" spans="1:20" s="5" customFormat="1">
      <c r="A866" s="492"/>
      <c r="B866" s="489"/>
      <c r="C866" s="512"/>
      <c r="D866" s="512"/>
      <c r="E866" s="488"/>
      <c r="F866" s="558"/>
      <c r="G866" s="558"/>
      <c r="H866" s="558"/>
      <c r="I866" s="174" t="s">
        <v>16</v>
      </c>
      <c r="J866" s="475"/>
      <c r="K866" s="176" t="s">
        <v>12</v>
      </c>
      <c r="L866" s="44"/>
      <c r="M866" s="44"/>
      <c r="N866" s="44">
        <v>0</v>
      </c>
      <c r="O866" s="177">
        <v>5</v>
      </c>
      <c r="P866" s="177">
        <v>0</v>
      </c>
      <c r="Q866" s="177">
        <v>0</v>
      </c>
      <c r="R866" s="45">
        <f t="shared" si="267"/>
        <v>5</v>
      </c>
      <c r="S866" s="173"/>
      <c r="T866" s="476"/>
    </row>
    <row r="867" spans="1:20" s="5" customFormat="1">
      <c r="A867" s="490">
        <v>17</v>
      </c>
      <c r="B867" s="487" t="s">
        <v>308</v>
      </c>
      <c r="C867" s="512"/>
      <c r="D867" s="512"/>
      <c r="E867" s="488"/>
      <c r="F867" s="558"/>
      <c r="G867" s="558"/>
      <c r="H867" s="558"/>
      <c r="I867" s="47" t="s">
        <v>13</v>
      </c>
      <c r="J867" s="490">
        <v>451</v>
      </c>
      <c r="K867" s="478"/>
      <c r="L867" s="45"/>
      <c r="M867" s="45"/>
      <c r="N867" s="45">
        <f>N868+N872+N874+N879+N883</f>
        <v>419.95320000000004</v>
      </c>
      <c r="O867" s="45">
        <f t="shared" ref="O867:Q867" si="283">O868+O872+O874+O879+O883</f>
        <v>750.31299999999999</v>
      </c>
      <c r="P867" s="45">
        <f t="shared" si="283"/>
        <v>1201.431</v>
      </c>
      <c r="Q867" s="45">
        <f t="shared" si="283"/>
        <v>756.53200000000004</v>
      </c>
      <c r="R867" s="45">
        <f t="shared" si="267"/>
        <v>3128.2292000000002</v>
      </c>
      <c r="S867" s="173"/>
      <c r="T867" s="17"/>
    </row>
    <row r="868" spans="1:20" s="5" customFormat="1" ht="63.75">
      <c r="A868" s="491"/>
      <c r="B868" s="488"/>
      <c r="C868" s="512"/>
      <c r="D868" s="512"/>
      <c r="E868" s="488"/>
      <c r="F868" s="558"/>
      <c r="G868" s="558"/>
      <c r="H868" s="558"/>
      <c r="I868" s="174" t="s">
        <v>283</v>
      </c>
      <c r="J868" s="491"/>
      <c r="K868" s="175" t="s">
        <v>10</v>
      </c>
      <c r="L868" s="101"/>
      <c r="M868" s="101"/>
      <c r="N868" s="101">
        <f>N869+N870+N871</f>
        <v>34.149700000000003</v>
      </c>
      <c r="O868" s="101">
        <f>O869+O870+O871</f>
        <v>63.35</v>
      </c>
      <c r="P868" s="101">
        <f>P869+P870+P871</f>
        <v>64.885000000000005</v>
      </c>
      <c r="Q868" s="101">
        <f>Q869+Q870+Q871</f>
        <v>31.039000000000001</v>
      </c>
      <c r="R868" s="45">
        <f t="shared" si="267"/>
        <v>193.4237</v>
      </c>
      <c r="S868" s="173"/>
      <c r="T868" s="17"/>
    </row>
    <row r="869" spans="1:20" s="5" customFormat="1" ht="25.5">
      <c r="A869" s="491"/>
      <c r="B869" s="488"/>
      <c r="C869" s="512"/>
      <c r="D869" s="512"/>
      <c r="E869" s="488"/>
      <c r="F869" s="558"/>
      <c r="G869" s="558"/>
      <c r="H869" s="558"/>
      <c r="I869" s="174" t="s">
        <v>164</v>
      </c>
      <c r="J869" s="491"/>
      <c r="K869" s="176" t="s">
        <v>11</v>
      </c>
      <c r="L869" s="177"/>
      <c r="M869" s="44"/>
      <c r="N869" s="44">
        <v>0</v>
      </c>
      <c r="O869" s="177">
        <v>1.7789999999999999</v>
      </c>
      <c r="P869" s="177">
        <v>0</v>
      </c>
      <c r="Q869" s="177">
        <v>0</v>
      </c>
      <c r="R869" s="45">
        <f t="shared" si="267"/>
        <v>1.7789999999999999</v>
      </c>
      <c r="S869" s="173"/>
      <c r="T869" s="17"/>
    </row>
    <row r="870" spans="1:20" s="5" customFormat="1">
      <c r="A870" s="491"/>
      <c r="B870" s="488"/>
      <c r="C870" s="512"/>
      <c r="D870" s="512"/>
      <c r="E870" s="488"/>
      <c r="F870" s="558"/>
      <c r="G870" s="558"/>
      <c r="H870" s="558"/>
      <c r="I870" s="174" t="s">
        <v>16</v>
      </c>
      <c r="J870" s="491"/>
      <c r="K870" s="176" t="s">
        <v>12</v>
      </c>
      <c r="L870" s="177"/>
      <c r="M870" s="44"/>
      <c r="N870" s="44">
        <v>34.149700000000003</v>
      </c>
      <c r="O870" s="177">
        <v>59.079000000000001</v>
      </c>
      <c r="P870" s="177">
        <v>64.885000000000005</v>
      </c>
      <c r="Q870" s="177">
        <v>31.039000000000001</v>
      </c>
      <c r="R870" s="45">
        <f t="shared" si="267"/>
        <v>189.15269999999998</v>
      </c>
      <c r="S870" s="173"/>
      <c r="T870" s="17"/>
    </row>
    <row r="871" spans="1:20" s="5" customFormat="1" ht="38.25">
      <c r="A871" s="491"/>
      <c r="B871" s="488"/>
      <c r="C871" s="512"/>
      <c r="D871" s="512"/>
      <c r="E871" s="488"/>
      <c r="F871" s="558"/>
      <c r="G871" s="558"/>
      <c r="H871" s="558"/>
      <c r="I871" s="174" t="s">
        <v>18</v>
      </c>
      <c r="J871" s="491"/>
      <c r="K871" s="176" t="s">
        <v>17</v>
      </c>
      <c r="L871" s="177"/>
      <c r="M871" s="44"/>
      <c r="N871" s="44">
        <v>0</v>
      </c>
      <c r="O871" s="177">
        <v>2.492</v>
      </c>
      <c r="P871" s="44">
        <v>0</v>
      </c>
      <c r="Q871" s="44">
        <v>0</v>
      </c>
      <c r="R871" s="45">
        <f t="shared" si="267"/>
        <v>2.492</v>
      </c>
      <c r="S871" s="173"/>
      <c r="T871" s="17"/>
    </row>
    <row r="872" spans="1:20" s="5" customFormat="1" ht="38.25">
      <c r="A872" s="491"/>
      <c r="B872" s="488"/>
      <c r="C872" s="512"/>
      <c r="D872" s="512"/>
      <c r="E872" s="488"/>
      <c r="F872" s="558"/>
      <c r="G872" s="558"/>
      <c r="H872" s="558"/>
      <c r="I872" s="174" t="s">
        <v>74</v>
      </c>
      <c r="J872" s="491"/>
      <c r="K872" s="175" t="s">
        <v>78</v>
      </c>
      <c r="L872" s="101"/>
      <c r="M872" s="101"/>
      <c r="N872" s="101">
        <f t="shared" ref="N872:Q872" si="284">+N873</f>
        <v>8.0614000000000008</v>
      </c>
      <c r="O872" s="101">
        <f t="shared" si="284"/>
        <v>19.959</v>
      </c>
      <c r="P872" s="101">
        <f t="shared" si="284"/>
        <v>18.943000000000001</v>
      </c>
      <c r="Q872" s="101">
        <f t="shared" si="284"/>
        <v>11.228999999999999</v>
      </c>
      <c r="R872" s="45">
        <f t="shared" si="267"/>
        <v>58.192399999999999</v>
      </c>
      <c r="S872" s="173"/>
      <c r="T872" s="476"/>
    </row>
    <row r="873" spans="1:20" s="5" customFormat="1">
      <c r="A873" s="491"/>
      <c r="B873" s="488"/>
      <c r="C873" s="512"/>
      <c r="D873" s="512"/>
      <c r="E873" s="488"/>
      <c r="F873" s="558"/>
      <c r="G873" s="558"/>
      <c r="H873" s="558"/>
      <c r="I873" s="174" t="s">
        <v>16</v>
      </c>
      <c r="J873" s="491"/>
      <c r="K873" s="176" t="s">
        <v>12</v>
      </c>
      <c r="L873" s="177"/>
      <c r="M873" s="44"/>
      <c r="N873" s="44">
        <v>8.0614000000000008</v>
      </c>
      <c r="O873" s="177">
        <v>19.959</v>
      </c>
      <c r="P873" s="177">
        <v>18.943000000000001</v>
      </c>
      <c r="Q873" s="177">
        <v>11.228999999999999</v>
      </c>
      <c r="R873" s="45">
        <f t="shared" si="267"/>
        <v>58.192399999999999</v>
      </c>
      <c r="S873" s="173"/>
      <c r="T873" s="476"/>
    </row>
    <row r="874" spans="1:20" s="5" customFormat="1" ht="25.5">
      <c r="A874" s="491"/>
      <c r="B874" s="488"/>
      <c r="C874" s="512"/>
      <c r="D874" s="512"/>
      <c r="E874" s="488"/>
      <c r="F874" s="558"/>
      <c r="G874" s="558"/>
      <c r="H874" s="558"/>
      <c r="I874" s="174" t="s">
        <v>75</v>
      </c>
      <c r="J874" s="491"/>
      <c r="K874" s="175" t="s">
        <v>53</v>
      </c>
      <c r="L874" s="101"/>
      <c r="M874" s="101"/>
      <c r="N874" s="101">
        <f t="shared" ref="N874:Q874" si="285">+N875+N876+N877+N878</f>
        <v>73.622100000000003</v>
      </c>
      <c r="O874" s="101">
        <f t="shared" si="285"/>
        <v>144.17700000000002</v>
      </c>
      <c r="P874" s="101">
        <f t="shared" si="285"/>
        <v>156.63300000000001</v>
      </c>
      <c r="Q874" s="101">
        <f t="shared" si="285"/>
        <v>79.900999999999996</v>
      </c>
      <c r="R874" s="45">
        <f t="shared" ref="R874:R922" si="286">P874+O874+N874+Q874</f>
        <v>454.33310000000006</v>
      </c>
      <c r="S874" s="173"/>
      <c r="T874" s="476"/>
    </row>
    <row r="875" spans="1:20" s="5" customFormat="1" ht="25.5">
      <c r="A875" s="491"/>
      <c r="B875" s="488"/>
      <c r="C875" s="512"/>
      <c r="D875" s="512"/>
      <c r="E875" s="488"/>
      <c r="F875" s="558"/>
      <c r="G875" s="558"/>
      <c r="H875" s="558"/>
      <c r="I875" s="174" t="s">
        <v>164</v>
      </c>
      <c r="J875" s="491"/>
      <c r="K875" s="176" t="s">
        <v>11</v>
      </c>
      <c r="L875" s="177"/>
      <c r="M875" s="44"/>
      <c r="N875" s="44">
        <v>0</v>
      </c>
      <c r="O875" s="177">
        <v>28.484999999999999</v>
      </c>
      <c r="P875" s="177">
        <v>0</v>
      </c>
      <c r="Q875" s="177">
        <v>0</v>
      </c>
      <c r="R875" s="45">
        <f t="shared" si="286"/>
        <v>28.484999999999999</v>
      </c>
      <c r="S875" s="173"/>
      <c r="T875" s="476"/>
    </row>
    <row r="876" spans="1:20" s="5" customFormat="1">
      <c r="A876" s="491"/>
      <c r="B876" s="488"/>
      <c r="C876" s="512"/>
      <c r="D876" s="512"/>
      <c r="E876" s="488"/>
      <c r="F876" s="558"/>
      <c r="G876" s="558"/>
      <c r="H876" s="558"/>
      <c r="I876" s="174" t="s">
        <v>16</v>
      </c>
      <c r="J876" s="491"/>
      <c r="K876" s="176" t="s">
        <v>12</v>
      </c>
      <c r="L876" s="177"/>
      <c r="M876" s="44"/>
      <c r="N876" s="44">
        <v>48.773299999999999</v>
      </c>
      <c r="O876" s="177">
        <v>88.784000000000006</v>
      </c>
      <c r="P876" s="177">
        <v>156.63300000000001</v>
      </c>
      <c r="Q876" s="177">
        <v>79.900999999999996</v>
      </c>
      <c r="R876" s="45">
        <f t="shared" si="286"/>
        <v>374.09130000000005</v>
      </c>
      <c r="S876" s="173"/>
      <c r="T876" s="476"/>
    </row>
    <row r="877" spans="1:20" s="5" customFormat="1" ht="38.25">
      <c r="A877" s="491"/>
      <c r="B877" s="488"/>
      <c r="C877" s="512"/>
      <c r="D877" s="512"/>
      <c r="E877" s="488"/>
      <c r="F877" s="558"/>
      <c r="G877" s="558"/>
      <c r="H877" s="558"/>
      <c r="I877" s="174" t="s">
        <v>18</v>
      </c>
      <c r="J877" s="491"/>
      <c r="K877" s="176" t="s">
        <v>17</v>
      </c>
      <c r="L877" s="177"/>
      <c r="M877" s="44"/>
      <c r="N877" s="44">
        <v>0</v>
      </c>
      <c r="O877" s="177">
        <v>26.908000000000001</v>
      </c>
      <c r="P877" s="177">
        <v>0</v>
      </c>
      <c r="Q877" s="177">
        <v>0</v>
      </c>
      <c r="R877" s="45">
        <f t="shared" si="286"/>
        <v>26.908000000000001</v>
      </c>
      <c r="S877" s="173"/>
      <c r="T877" s="476"/>
    </row>
    <row r="878" spans="1:20" s="5" customFormat="1" ht="38.25">
      <c r="A878" s="491"/>
      <c r="B878" s="488"/>
      <c r="C878" s="512"/>
      <c r="D878" s="512"/>
      <c r="E878" s="488"/>
      <c r="F878" s="558"/>
      <c r="G878" s="558"/>
      <c r="H878" s="558"/>
      <c r="I878" s="174" t="s">
        <v>173</v>
      </c>
      <c r="J878" s="491"/>
      <c r="K878" s="176" t="s">
        <v>55</v>
      </c>
      <c r="L878" s="177"/>
      <c r="M878" s="44"/>
      <c r="N878" s="44">
        <v>24.848800000000001</v>
      </c>
      <c r="O878" s="44">
        <v>0</v>
      </c>
      <c r="P878" s="177">
        <v>0</v>
      </c>
      <c r="Q878" s="177">
        <v>0</v>
      </c>
      <c r="R878" s="45">
        <f t="shared" si="286"/>
        <v>24.848800000000001</v>
      </c>
      <c r="S878" s="173"/>
      <c r="T878" s="476"/>
    </row>
    <row r="879" spans="1:20" s="5" customFormat="1" ht="153">
      <c r="A879" s="491"/>
      <c r="B879" s="488"/>
      <c r="C879" s="512"/>
      <c r="D879" s="512"/>
      <c r="E879" s="488"/>
      <c r="F879" s="558"/>
      <c r="G879" s="558"/>
      <c r="H879" s="558"/>
      <c r="I879" s="174" t="s">
        <v>284</v>
      </c>
      <c r="J879" s="491"/>
      <c r="K879" s="175" t="s">
        <v>67</v>
      </c>
      <c r="L879" s="101"/>
      <c r="M879" s="101"/>
      <c r="N879" s="101">
        <f t="shared" ref="N879:Q879" si="287">+N880+N881+N882</f>
        <v>298.64</v>
      </c>
      <c r="O879" s="101">
        <f t="shared" si="287"/>
        <v>522.827</v>
      </c>
      <c r="P879" s="101">
        <f t="shared" si="287"/>
        <v>960.97</v>
      </c>
      <c r="Q879" s="101">
        <f t="shared" si="287"/>
        <v>634.36300000000006</v>
      </c>
      <c r="R879" s="45">
        <f t="shared" si="286"/>
        <v>2416.8000000000002</v>
      </c>
      <c r="S879" s="173"/>
      <c r="T879" s="476"/>
    </row>
    <row r="880" spans="1:20" s="5" customFormat="1" ht="25.5">
      <c r="A880" s="491"/>
      <c r="B880" s="488"/>
      <c r="C880" s="512"/>
      <c r="D880" s="512"/>
      <c r="E880" s="488"/>
      <c r="F880" s="558"/>
      <c r="G880" s="558"/>
      <c r="H880" s="558"/>
      <c r="I880" s="174" t="s">
        <v>164</v>
      </c>
      <c r="J880" s="491"/>
      <c r="K880" s="176" t="s">
        <v>11</v>
      </c>
      <c r="L880" s="177"/>
      <c r="M880" s="44"/>
      <c r="N880" s="44">
        <v>99.275999999999996</v>
      </c>
      <c r="O880" s="177">
        <v>165.90600000000001</v>
      </c>
      <c r="P880" s="177">
        <v>0</v>
      </c>
      <c r="Q880" s="177">
        <v>35.868000000000002</v>
      </c>
      <c r="R880" s="45">
        <f t="shared" si="286"/>
        <v>301.05</v>
      </c>
      <c r="S880" s="173"/>
      <c r="T880" s="476"/>
    </row>
    <row r="881" spans="1:20" s="5" customFormat="1">
      <c r="A881" s="491"/>
      <c r="B881" s="488"/>
      <c r="C881" s="512"/>
      <c r="D881" s="512"/>
      <c r="E881" s="488"/>
      <c r="F881" s="558"/>
      <c r="G881" s="558"/>
      <c r="H881" s="558"/>
      <c r="I881" s="174" t="s">
        <v>16</v>
      </c>
      <c r="J881" s="491"/>
      <c r="K881" s="176" t="s">
        <v>12</v>
      </c>
      <c r="L881" s="177"/>
      <c r="M881" s="44"/>
      <c r="N881" s="44">
        <v>90.111000000000004</v>
      </c>
      <c r="O881" s="177">
        <v>282.976</v>
      </c>
      <c r="P881" s="177">
        <v>443.11500000000001</v>
      </c>
      <c r="Q881" s="177">
        <v>217.80099999999999</v>
      </c>
      <c r="R881" s="45">
        <f t="shared" si="286"/>
        <v>1034.0029999999999</v>
      </c>
      <c r="S881" s="173"/>
      <c r="T881" s="476"/>
    </row>
    <row r="882" spans="1:20" s="5" customFormat="1" ht="25.5">
      <c r="A882" s="491"/>
      <c r="B882" s="488"/>
      <c r="C882" s="512"/>
      <c r="D882" s="512"/>
      <c r="E882" s="488"/>
      <c r="F882" s="558"/>
      <c r="G882" s="558"/>
      <c r="H882" s="558"/>
      <c r="I882" s="174" t="s">
        <v>33</v>
      </c>
      <c r="J882" s="491"/>
      <c r="K882" s="176" t="s">
        <v>39</v>
      </c>
      <c r="L882" s="177"/>
      <c r="M882" s="44"/>
      <c r="N882" s="44">
        <v>109.253</v>
      </c>
      <c r="O882" s="177">
        <v>73.944999999999993</v>
      </c>
      <c r="P882" s="177">
        <v>517.85500000000002</v>
      </c>
      <c r="Q882" s="177">
        <v>380.69400000000002</v>
      </c>
      <c r="R882" s="45">
        <f t="shared" si="286"/>
        <v>1081.7470000000001</v>
      </c>
      <c r="S882" s="173"/>
      <c r="T882" s="476"/>
    </row>
    <row r="883" spans="1:20" s="5" customFormat="1" ht="25.5">
      <c r="A883" s="491"/>
      <c r="B883" s="488"/>
      <c r="C883" s="512"/>
      <c r="D883" s="512"/>
      <c r="E883" s="488"/>
      <c r="F883" s="558"/>
      <c r="G883" s="558"/>
      <c r="H883" s="558"/>
      <c r="I883" s="174" t="s">
        <v>29</v>
      </c>
      <c r="J883" s="491"/>
      <c r="K883" s="175" t="s">
        <v>130</v>
      </c>
      <c r="L883" s="101"/>
      <c r="M883" s="101"/>
      <c r="N883" s="101">
        <f t="shared" ref="N883:Q883" si="288">+N884</f>
        <v>5.48</v>
      </c>
      <c r="O883" s="101">
        <f t="shared" si="288"/>
        <v>0</v>
      </c>
      <c r="P883" s="101">
        <f t="shared" si="288"/>
        <v>0</v>
      </c>
      <c r="Q883" s="101">
        <f t="shared" si="288"/>
        <v>0</v>
      </c>
      <c r="R883" s="45">
        <f t="shared" si="286"/>
        <v>5.48</v>
      </c>
      <c r="S883" s="173"/>
      <c r="T883" s="476"/>
    </row>
    <row r="884" spans="1:20" s="5" customFormat="1">
      <c r="A884" s="491"/>
      <c r="B884" s="488"/>
      <c r="C884" s="512"/>
      <c r="D884" s="512"/>
      <c r="E884" s="488"/>
      <c r="F884" s="558"/>
      <c r="G884" s="558"/>
      <c r="H884" s="558"/>
      <c r="I884" s="174" t="s">
        <v>16</v>
      </c>
      <c r="J884" s="491"/>
      <c r="K884" s="176" t="s">
        <v>12</v>
      </c>
      <c r="L884" s="177"/>
      <c r="M884" s="44"/>
      <c r="N884" s="44">
        <v>5.48</v>
      </c>
      <c r="O884" s="177">
        <v>0</v>
      </c>
      <c r="P884" s="177">
        <v>0</v>
      </c>
      <c r="Q884" s="177">
        <v>0</v>
      </c>
      <c r="R884" s="45">
        <f t="shared" si="286"/>
        <v>5.48</v>
      </c>
      <c r="S884" s="173"/>
      <c r="T884" s="476"/>
    </row>
    <row r="885" spans="1:20" s="5" customFormat="1">
      <c r="A885" s="490">
        <v>18</v>
      </c>
      <c r="B885" s="487" t="s">
        <v>845</v>
      </c>
      <c r="C885" s="512"/>
      <c r="D885" s="512"/>
      <c r="E885" s="488"/>
      <c r="F885" s="558"/>
      <c r="G885" s="558"/>
      <c r="H885" s="558"/>
      <c r="I885" s="47" t="s">
        <v>13</v>
      </c>
      <c r="J885" s="490"/>
      <c r="K885" s="478"/>
      <c r="L885" s="45"/>
      <c r="M885" s="45"/>
      <c r="N885" s="45">
        <f>+N886</f>
        <v>0</v>
      </c>
      <c r="O885" s="45">
        <f>+O886</f>
        <v>67.688000000000002</v>
      </c>
      <c r="P885" s="45">
        <f>+P886</f>
        <v>95.683999999999997</v>
      </c>
      <c r="Q885" s="45">
        <f>+Q886</f>
        <v>62.725999999999999</v>
      </c>
      <c r="R885" s="45">
        <f t="shared" si="286"/>
        <v>226.09800000000001</v>
      </c>
      <c r="S885" s="173"/>
      <c r="T885" s="476"/>
    </row>
    <row r="886" spans="1:20" s="5" customFormat="1" ht="38.25">
      <c r="A886" s="491"/>
      <c r="B886" s="488"/>
      <c r="C886" s="512"/>
      <c r="D886" s="512"/>
      <c r="E886" s="488"/>
      <c r="F886" s="558"/>
      <c r="G886" s="558"/>
      <c r="H886" s="558"/>
      <c r="I886" s="174" t="s">
        <v>82</v>
      </c>
      <c r="J886" s="491"/>
      <c r="K886" s="48" t="s">
        <v>12</v>
      </c>
      <c r="L886" s="177"/>
      <c r="M886" s="177"/>
      <c r="N886" s="101">
        <f t="shared" ref="N886" si="289">N887</f>
        <v>0</v>
      </c>
      <c r="O886" s="101">
        <f>O887</f>
        <v>67.688000000000002</v>
      </c>
      <c r="P886" s="101">
        <f>P887</f>
        <v>95.683999999999997</v>
      </c>
      <c r="Q886" s="101">
        <f>Q887</f>
        <v>62.725999999999999</v>
      </c>
      <c r="R886" s="45">
        <f t="shared" si="286"/>
        <v>226.09800000000001</v>
      </c>
      <c r="S886" s="173"/>
      <c r="T886" s="555"/>
    </row>
    <row r="887" spans="1:20" s="5" customFormat="1">
      <c r="A887" s="492"/>
      <c r="B887" s="489"/>
      <c r="C887" s="512"/>
      <c r="D887" s="512"/>
      <c r="E887" s="488"/>
      <c r="F887" s="558"/>
      <c r="G887" s="558"/>
      <c r="H887" s="558"/>
      <c r="I887" s="174" t="s">
        <v>16</v>
      </c>
      <c r="J887" s="492"/>
      <c r="K887" s="478" t="s">
        <v>12</v>
      </c>
      <c r="L887" s="44"/>
      <c r="M887" s="44"/>
      <c r="N887" s="44">
        <v>0</v>
      </c>
      <c r="O887" s="177">
        <v>67.688000000000002</v>
      </c>
      <c r="P887" s="177">
        <v>95.683999999999997</v>
      </c>
      <c r="Q887" s="177">
        <v>62.725999999999999</v>
      </c>
      <c r="R887" s="45">
        <f t="shared" si="286"/>
        <v>226.09800000000001</v>
      </c>
      <c r="S887" s="173"/>
      <c r="T887" s="555"/>
    </row>
    <row r="888" spans="1:20" s="5" customFormat="1">
      <c r="A888" s="490">
        <v>19</v>
      </c>
      <c r="B888" s="487" t="s">
        <v>309</v>
      </c>
      <c r="C888" s="512"/>
      <c r="D888" s="512"/>
      <c r="E888" s="488"/>
      <c r="F888" s="558"/>
      <c r="G888" s="558"/>
      <c r="H888" s="558"/>
      <c r="I888" s="47" t="s">
        <v>13</v>
      </c>
      <c r="J888" s="490">
        <v>454</v>
      </c>
      <c r="K888" s="478"/>
      <c r="L888" s="45"/>
      <c r="M888" s="45"/>
      <c r="N888" s="45">
        <f>+N889+N893</f>
        <v>26.207899999999999</v>
      </c>
      <c r="O888" s="45">
        <f>+O889+O893</f>
        <v>62.320899999999995</v>
      </c>
      <c r="P888" s="45">
        <f>+P889+P893</f>
        <v>72.192999999999998</v>
      </c>
      <c r="Q888" s="45">
        <f>+Q889+Q893</f>
        <v>36.087000000000003</v>
      </c>
      <c r="R888" s="45">
        <f t="shared" si="286"/>
        <v>196.80879999999996</v>
      </c>
      <c r="S888" s="173"/>
      <c r="T888" s="476"/>
    </row>
    <row r="889" spans="1:20" s="5" customFormat="1" ht="51">
      <c r="A889" s="491"/>
      <c r="B889" s="488"/>
      <c r="C889" s="512"/>
      <c r="D889" s="512"/>
      <c r="E889" s="488"/>
      <c r="F889" s="558"/>
      <c r="G889" s="558"/>
      <c r="H889" s="558"/>
      <c r="I889" s="174" t="s">
        <v>83</v>
      </c>
      <c r="J889" s="491"/>
      <c r="K889" s="175" t="s">
        <v>10</v>
      </c>
      <c r="L889" s="177"/>
      <c r="M889" s="177"/>
      <c r="N889" s="101">
        <f>SUM(N890:N892)</f>
        <v>26.207899999999999</v>
      </c>
      <c r="O889" s="101">
        <f>SUM(O890:O892)</f>
        <v>61.845999999999997</v>
      </c>
      <c r="P889" s="101">
        <f>SUM(P890:P892)</f>
        <v>70.385999999999996</v>
      </c>
      <c r="Q889" s="101">
        <f>SUM(Q890:Q892)</f>
        <v>36.087000000000003</v>
      </c>
      <c r="R889" s="45">
        <f t="shared" si="286"/>
        <v>194.52690000000001</v>
      </c>
      <c r="S889" s="173"/>
      <c r="T889" s="555"/>
    </row>
    <row r="890" spans="1:20" s="5" customFormat="1" ht="25.5">
      <c r="A890" s="491"/>
      <c r="B890" s="488"/>
      <c r="C890" s="512"/>
      <c r="D890" s="512"/>
      <c r="E890" s="488"/>
      <c r="F890" s="558"/>
      <c r="G890" s="558"/>
      <c r="H890" s="558"/>
      <c r="I890" s="174" t="s">
        <v>164</v>
      </c>
      <c r="J890" s="491"/>
      <c r="K890" s="176" t="s">
        <v>11</v>
      </c>
      <c r="L890" s="44"/>
      <c r="M890" s="44"/>
      <c r="N890" s="44">
        <v>0</v>
      </c>
      <c r="O890" s="177">
        <v>1.44</v>
      </c>
      <c r="P890" s="177">
        <v>0</v>
      </c>
      <c r="Q890" s="177">
        <v>36.087000000000003</v>
      </c>
      <c r="R890" s="45">
        <f t="shared" si="286"/>
        <v>37.527000000000001</v>
      </c>
      <c r="S890" s="173"/>
      <c r="T890" s="555"/>
    </row>
    <row r="891" spans="1:20" s="5" customFormat="1">
      <c r="A891" s="491"/>
      <c r="B891" s="488"/>
      <c r="C891" s="512"/>
      <c r="D891" s="512"/>
      <c r="E891" s="488"/>
      <c r="F891" s="558"/>
      <c r="G891" s="558"/>
      <c r="H891" s="558"/>
      <c r="I891" s="174" t="s">
        <v>16</v>
      </c>
      <c r="J891" s="491"/>
      <c r="K891" s="176" t="s">
        <v>12</v>
      </c>
      <c r="L891" s="44"/>
      <c r="M891" s="44"/>
      <c r="N891" s="44">
        <v>26.207899999999999</v>
      </c>
      <c r="O891" s="177">
        <v>58.378</v>
      </c>
      <c r="P891" s="177">
        <v>70.385999999999996</v>
      </c>
      <c r="Q891" s="177">
        <v>0</v>
      </c>
      <c r="R891" s="45">
        <f t="shared" si="286"/>
        <v>154.97190000000001</v>
      </c>
      <c r="S891" s="173"/>
      <c r="T891" s="555"/>
    </row>
    <row r="892" spans="1:20" s="5" customFormat="1" ht="38.25">
      <c r="A892" s="491"/>
      <c r="B892" s="488"/>
      <c r="C892" s="512"/>
      <c r="D892" s="512"/>
      <c r="E892" s="488"/>
      <c r="F892" s="558"/>
      <c r="G892" s="558"/>
      <c r="H892" s="558"/>
      <c r="I892" s="174" t="s">
        <v>18</v>
      </c>
      <c r="J892" s="491"/>
      <c r="K892" s="176" t="s">
        <v>17</v>
      </c>
      <c r="L892" s="44"/>
      <c r="M892" s="44"/>
      <c r="N892" s="44">
        <v>0</v>
      </c>
      <c r="O892" s="177">
        <v>2.028</v>
      </c>
      <c r="P892" s="177">
        <v>0</v>
      </c>
      <c r="Q892" s="177">
        <v>0</v>
      </c>
      <c r="R892" s="45">
        <f t="shared" si="286"/>
        <v>2.028</v>
      </c>
      <c r="S892" s="173"/>
      <c r="T892" s="555"/>
    </row>
    <row r="893" spans="1:20" s="5" customFormat="1" ht="25.5">
      <c r="A893" s="491"/>
      <c r="B893" s="488"/>
      <c r="C893" s="512"/>
      <c r="D893" s="512"/>
      <c r="E893" s="488"/>
      <c r="F893" s="558"/>
      <c r="G893" s="558"/>
      <c r="H893" s="558"/>
      <c r="I893" s="174" t="s">
        <v>29</v>
      </c>
      <c r="J893" s="491"/>
      <c r="K893" s="175" t="s">
        <v>44</v>
      </c>
      <c r="L893" s="44"/>
      <c r="M893" s="44"/>
      <c r="N893" s="82">
        <f>N894</f>
        <v>0</v>
      </c>
      <c r="O893" s="82">
        <f>O894</f>
        <v>0.47489999999999999</v>
      </c>
      <c r="P893" s="82">
        <f t="shared" ref="P893:Q893" si="290">P894</f>
        <v>1.8069999999999999</v>
      </c>
      <c r="Q893" s="82">
        <f t="shared" si="290"/>
        <v>0</v>
      </c>
      <c r="R893" s="45">
        <f t="shared" si="286"/>
        <v>2.2818999999999998</v>
      </c>
      <c r="S893" s="173"/>
      <c r="T893" s="555"/>
    </row>
    <row r="894" spans="1:20" s="5" customFormat="1">
      <c r="A894" s="492"/>
      <c r="B894" s="489"/>
      <c r="C894" s="512"/>
      <c r="D894" s="512"/>
      <c r="E894" s="488"/>
      <c r="F894" s="558"/>
      <c r="G894" s="558"/>
      <c r="H894" s="558"/>
      <c r="I894" s="174" t="s">
        <v>16</v>
      </c>
      <c r="J894" s="492"/>
      <c r="K894" s="176" t="s">
        <v>12</v>
      </c>
      <c r="L894" s="44"/>
      <c r="M894" s="44"/>
      <c r="N894" s="44">
        <v>0</v>
      </c>
      <c r="O894" s="177">
        <v>0.47489999999999999</v>
      </c>
      <c r="P894" s="177">
        <v>1.8069999999999999</v>
      </c>
      <c r="Q894" s="177">
        <v>0</v>
      </c>
      <c r="R894" s="45">
        <f t="shared" si="286"/>
        <v>2.2818999999999998</v>
      </c>
      <c r="S894" s="173"/>
      <c r="T894" s="555"/>
    </row>
    <row r="895" spans="1:20" s="5" customFormat="1">
      <c r="A895" s="481"/>
      <c r="B895" s="479"/>
      <c r="C895" s="512"/>
      <c r="D895" s="512"/>
      <c r="E895" s="488"/>
      <c r="F895" s="558"/>
      <c r="G895" s="558"/>
      <c r="H895" s="558"/>
      <c r="I895" s="47" t="s">
        <v>13</v>
      </c>
      <c r="J895" s="481"/>
      <c r="K895" s="176"/>
      <c r="L895" s="44"/>
      <c r="M895" s="44"/>
      <c r="N895" s="45">
        <f>N896</f>
        <v>0</v>
      </c>
      <c r="O895" s="45">
        <f t="shared" ref="O895:Q895" si="291">O896</f>
        <v>0</v>
      </c>
      <c r="P895" s="45">
        <f t="shared" si="291"/>
        <v>0</v>
      </c>
      <c r="Q895" s="45">
        <f t="shared" si="291"/>
        <v>234.416</v>
      </c>
      <c r="R895" s="45">
        <f t="shared" si="286"/>
        <v>234.416</v>
      </c>
      <c r="S895" s="173"/>
      <c r="T895" s="486"/>
    </row>
    <row r="896" spans="1:20" s="5" customFormat="1" ht="76.5">
      <c r="A896" s="481">
        <v>20</v>
      </c>
      <c r="B896" s="479" t="s">
        <v>331</v>
      </c>
      <c r="C896" s="512"/>
      <c r="D896" s="512"/>
      <c r="E896" s="488"/>
      <c r="F896" s="558"/>
      <c r="G896" s="558"/>
      <c r="H896" s="558"/>
      <c r="I896" s="174" t="s">
        <v>849</v>
      </c>
      <c r="J896" s="481"/>
      <c r="K896" s="176"/>
      <c r="L896" s="44"/>
      <c r="M896" s="44"/>
      <c r="N896" s="44">
        <v>0</v>
      </c>
      <c r="O896" s="177">
        <v>0</v>
      </c>
      <c r="P896" s="177">
        <v>0</v>
      </c>
      <c r="Q896" s="177">
        <v>234.416</v>
      </c>
      <c r="R896" s="45">
        <f t="shared" si="286"/>
        <v>234.416</v>
      </c>
      <c r="S896" s="173"/>
      <c r="T896" s="486"/>
    </row>
    <row r="897" spans="1:20" s="5" customFormat="1">
      <c r="A897" s="490">
        <v>21</v>
      </c>
      <c r="B897" s="487" t="s">
        <v>310</v>
      </c>
      <c r="C897" s="512"/>
      <c r="D897" s="512"/>
      <c r="E897" s="488"/>
      <c r="F897" s="558"/>
      <c r="G897" s="558"/>
      <c r="H897" s="558"/>
      <c r="I897" s="47" t="s">
        <v>13</v>
      </c>
      <c r="J897" s="490">
        <v>456</v>
      </c>
      <c r="K897" s="478"/>
      <c r="L897" s="45"/>
      <c r="M897" s="45"/>
      <c r="N897" s="45">
        <f>+N898+N902+N904</f>
        <v>62.073999999999998</v>
      </c>
      <c r="O897" s="45">
        <f t="shared" ref="O897:Q897" si="292">+O898+O902+O904</f>
        <v>108.77649999999998</v>
      </c>
      <c r="P897" s="45">
        <f t="shared" si="292"/>
        <v>122.762</v>
      </c>
      <c r="Q897" s="45">
        <f t="shared" si="292"/>
        <v>51.908000000000001</v>
      </c>
      <c r="R897" s="45">
        <f t="shared" si="286"/>
        <v>345.52050000000003</v>
      </c>
      <c r="S897" s="173"/>
      <c r="T897" s="555"/>
    </row>
    <row r="898" spans="1:20" s="5" customFormat="1" ht="76.5">
      <c r="A898" s="491"/>
      <c r="B898" s="488"/>
      <c r="C898" s="512"/>
      <c r="D898" s="512"/>
      <c r="E898" s="488"/>
      <c r="F898" s="558"/>
      <c r="G898" s="558"/>
      <c r="H898" s="558"/>
      <c r="I898" s="174" t="s">
        <v>84</v>
      </c>
      <c r="J898" s="491"/>
      <c r="K898" s="175" t="s">
        <v>10</v>
      </c>
      <c r="L898" s="177"/>
      <c r="M898" s="177"/>
      <c r="N898" s="101">
        <f>N899+N900+N901</f>
        <v>32.380000000000003</v>
      </c>
      <c r="O898" s="101">
        <f>O899+O900+O901</f>
        <v>48.009</v>
      </c>
      <c r="P898" s="82">
        <f>P899+P900+P901</f>
        <v>48.405000000000001</v>
      </c>
      <c r="Q898" s="82">
        <f>Q899+Q900+Q901</f>
        <v>24.620999999999999</v>
      </c>
      <c r="R898" s="45">
        <f t="shared" si="286"/>
        <v>153.41500000000002</v>
      </c>
      <c r="S898" s="173"/>
      <c r="T898" s="555"/>
    </row>
    <row r="899" spans="1:20" s="5" customFormat="1" ht="25.5">
      <c r="A899" s="491"/>
      <c r="B899" s="488"/>
      <c r="C899" s="512"/>
      <c r="D899" s="512"/>
      <c r="E899" s="488"/>
      <c r="F899" s="558"/>
      <c r="G899" s="558"/>
      <c r="H899" s="558"/>
      <c r="I899" s="174" t="s">
        <v>164</v>
      </c>
      <c r="J899" s="491"/>
      <c r="K899" s="176" t="s">
        <v>11</v>
      </c>
      <c r="L899" s="44"/>
      <c r="M899" s="44"/>
      <c r="N899" s="44">
        <v>0</v>
      </c>
      <c r="O899" s="177">
        <v>0.63900000000000001</v>
      </c>
      <c r="P899" s="177">
        <v>0</v>
      </c>
      <c r="Q899" s="177">
        <v>0</v>
      </c>
      <c r="R899" s="45">
        <f t="shared" si="286"/>
        <v>0.63900000000000001</v>
      </c>
      <c r="S899" s="173"/>
      <c r="T899" s="555"/>
    </row>
    <row r="900" spans="1:20" s="5" customFormat="1">
      <c r="A900" s="491"/>
      <c r="B900" s="488"/>
      <c r="C900" s="512"/>
      <c r="D900" s="512"/>
      <c r="E900" s="488"/>
      <c r="F900" s="558"/>
      <c r="G900" s="558"/>
      <c r="H900" s="558"/>
      <c r="I900" s="174" t="s">
        <v>16</v>
      </c>
      <c r="J900" s="491"/>
      <c r="K900" s="176" t="s">
        <v>12</v>
      </c>
      <c r="L900" s="44"/>
      <c r="M900" s="44"/>
      <c r="N900" s="44">
        <v>32.380000000000003</v>
      </c>
      <c r="O900" s="177">
        <v>46.475999999999999</v>
      </c>
      <c r="P900" s="177">
        <v>48.405000000000001</v>
      </c>
      <c r="Q900" s="177">
        <v>24.620999999999999</v>
      </c>
      <c r="R900" s="45">
        <f t="shared" si="286"/>
        <v>151.88200000000001</v>
      </c>
      <c r="S900" s="173"/>
      <c r="T900" s="555"/>
    </row>
    <row r="901" spans="1:20" s="5" customFormat="1" ht="38.25">
      <c r="A901" s="491"/>
      <c r="B901" s="488"/>
      <c r="C901" s="512"/>
      <c r="D901" s="512"/>
      <c r="E901" s="488"/>
      <c r="F901" s="558"/>
      <c r="G901" s="558"/>
      <c r="H901" s="558"/>
      <c r="I901" s="174" t="s">
        <v>18</v>
      </c>
      <c r="J901" s="491"/>
      <c r="K901" s="176" t="s">
        <v>17</v>
      </c>
      <c r="L901" s="44"/>
      <c r="M901" s="44"/>
      <c r="N901" s="44">
        <v>0</v>
      </c>
      <c r="O901" s="177">
        <v>0.89400000000000002</v>
      </c>
      <c r="P901" s="177">
        <v>0</v>
      </c>
      <c r="Q901" s="177">
        <v>0</v>
      </c>
      <c r="R901" s="45">
        <f t="shared" si="286"/>
        <v>0.89400000000000002</v>
      </c>
      <c r="S901" s="173"/>
      <c r="T901" s="555"/>
    </row>
    <row r="902" spans="1:20" s="5" customFormat="1" ht="25.5">
      <c r="A902" s="491"/>
      <c r="B902" s="488"/>
      <c r="C902" s="512"/>
      <c r="D902" s="512"/>
      <c r="E902" s="488"/>
      <c r="F902" s="558"/>
      <c r="G902" s="558"/>
      <c r="H902" s="558"/>
      <c r="I902" s="174" t="s">
        <v>86</v>
      </c>
      <c r="J902" s="491"/>
      <c r="K902" s="175" t="s">
        <v>42</v>
      </c>
      <c r="L902" s="44"/>
      <c r="M902" s="44"/>
      <c r="N902" s="101">
        <f>N903</f>
        <v>29.693999999999999</v>
      </c>
      <c r="O902" s="101">
        <f>O903</f>
        <v>59.908499999999997</v>
      </c>
      <c r="P902" s="101">
        <f>P903</f>
        <v>73.757000000000005</v>
      </c>
      <c r="Q902" s="101">
        <f>Q903</f>
        <v>27.286999999999999</v>
      </c>
      <c r="R902" s="45">
        <f t="shared" si="286"/>
        <v>190.6465</v>
      </c>
      <c r="S902" s="173"/>
      <c r="T902" s="555"/>
    </row>
    <row r="903" spans="1:20" s="5" customFormat="1">
      <c r="A903" s="491"/>
      <c r="B903" s="488"/>
      <c r="C903" s="512"/>
      <c r="D903" s="512"/>
      <c r="E903" s="488"/>
      <c r="F903" s="558"/>
      <c r="G903" s="558"/>
      <c r="H903" s="558"/>
      <c r="I903" s="174" t="s">
        <v>16</v>
      </c>
      <c r="J903" s="491"/>
      <c r="K903" s="176" t="s">
        <v>12</v>
      </c>
      <c r="L903" s="44"/>
      <c r="M903" s="44"/>
      <c r="N903" s="44">
        <v>29.693999999999999</v>
      </c>
      <c r="O903" s="177">
        <v>59.908499999999997</v>
      </c>
      <c r="P903" s="177">
        <v>73.757000000000005</v>
      </c>
      <c r="Q903" s="177">
        <v>27.286999999999999</v>
      </c>
      <c r="R903" s="45">
        <f t="shared" si="286"/>
        <v>190.6465</v>
      </c>
      <c r="S903" s="173"/>
      <c r="T903" s="555"/>
    </row>
    <row r="904" spans="1:20" s="5" customFormat="1" ht="25.5">
      <c r="A904" s="491"/>
      <c r="B904" s="488"/>
      <c r="C904" s="512"/>
      <c r="D904" s="512"/>
      <c r="E904" s="488"/>
      <c r="F904" s="558"/>
      <c r="G904" s="558"/>
      <c r="H904" s="558"/>
      <c r="I904" s="174" t="s">
        <v>29</v>
      </c>
      <c r="J904" s="491"/>
      <c r="K904" s="175" t="s">
        <v>43</v>
      </c>
      <c r="L904" s="44"/>
      <c r="M904" s="44"/>
      <c r="N904" s="101">
        <f t="shared" ref="N904" si="293">SUM(N905)</f>
        <v>0</v>
      </c>
      <c r="O904" s="101">
        <f>SUM(O905)</f>
        <v>0.85899999999999999</v>
      </c>
      <c r="P904" s="101">
        <f t="shared" ref="P904:Q904" si="294">SUM(P905)</f>
        <v>0.6</v>
      </c>
      <c r="Q904" s="101">
        <f t="shared" si="294"/>
        <v>0</v>
      </c>
      <c r="R904" s="45">
        <f t="shared" si="286"/>
        <v>1.4590000000000001</v>
      </c>
      <c r="S904" s="173"/>
      <c r="T904" s="476"/>
    </row>
    <row r="905" spans="1:20" s="5" customFormat="1">
      <c r="A905" s="491"/>
      <c r="B905" s="488"/>
      <c r="C905" s="512"/>
      <c r="D905" s="512"/>
      <c r="E905" s="488"/>
      <c r="F905" s="558"/>
      <c r="G905" s="558"/>
      <c r="H905" s="558"/>
      <c r="I905" s="174" t="s">
        <v>16</v>
      </c>
      <c r="J905" s="491"/>
      <c r="K905" s="176" t="s">
        <v>12</v>
      </c>
      <c r="L905" s="44"/>
      <c r="M905" s="44"/>
      <c r="N905" s="44">
        <v>0</v>
      </c>
      <c r="O905" s="177">
        <v>0.85899999999999999</v>
      </c>
      <c r="P905" s="177">
        <v>0.6</v>
      </c>
      <c r="Q905" s="177">
        <v>0</v>
      </c>
      <c r="R905" s="45">
        <f t="shared" si="286"/>
        <v>1.4590000000000001</v>
      </c>
      <c r="S905" s="173"/>
      <c r="T905" s="476"/>
    </row>
    <row r="906" spans="1:20" s="5" customFormat="1">
      <c r="A906" s="490">
        <v>22</v>
      </c>
      <c r="B906" s="487" t="s">
        <v>311</v>
      </c>
      <c r="C906" s="512"/>
      <c r="D906" s="512"/>
      <c r="E906" s="488"/>
      <c r="F906" s="558"/>
      <c r="G906" s="558"/>
      <c r="H906" s="558"/>
      <c r="I906" s="47" t="s">
        <v>13</v>
      </c>
      <c r="J906" s="490"/>
      <c r="K906" s="478"/>
      <c r="L906" s="44"/>
      <c r="M906" s="44"/>
      <c r="N906" s="45">
        <f>+N907+N911</f>
        <v>26.535</v>
      </c>
      <c r="O906" s="45">
        <f>+O907+O911</f>
        <v>78.057900000000004</v>
      </c>
      <c r="P906" s="45">
        <f>+P907+P911</f>
        <v>80.721999999999994</v>
      </c>
      <c r="Q906" s="45">
        <f>+Q907+Q911</f>
        <v>32.100999999999999</v>
      </c>
      <c r="R906" s="45">
        <f t="shared" si="286"/>
        <v>217.41589999999999</v>
      </c>
      <c r="S906" s="173"/>
      <c r="T906" s="476"/>
    </row>
    <row r="907" spans="1:20" s="5" customFormat="1" ht="25.5">
      <c r="A907" s="491"/>
      <c r="B907" s="488"/>
      <c r="C907" s="512"/>
      <c r="D907" s="512"/>
      <c r="E907" s="488"/>
      <c r="F907" s="558"/>
      <c r="G907" s="558"/>
      <c r="H907" s="558"/>
      <c r="I907" s="174" t="s">
        <v>88</v>
      </c>
      <c r="J907" s="491"/>
      <c r="K907" s="175" t="s">
        <v>30</v>
      </c>
      <c r="L907" s="44"/>
      <c r="M907" s="44"/>
      <c r="N907" s="101">
        <f>N908+N909+N910</f>
        <v>25.442</v>
      </c>
      <c r="O907" s="101">
        <f>O908+O909+O910</f>
        <v>75.158000000000001</v>
      </c>
      <c r="P907" s="101">
        <f>P908+P909+P910</f>
        <v>80.721999999999994</v>
      </c>
      <c r="Q907" s="101">
        <f>Q908+Q909+Q910</f>
        <v>32.100999999999999</v>
      </c>
      <c r="R907" s="45">
        <f t="shared" si="286"/>
        <v>213.423</v>
      </c>
      <c r="S907" s="173"/>
      <c r="T907" s="555"/>
    </row>
    <row r="908" spans="1:20" s="5" customFormat="1" ht="25.5">
      <c r="A908" s="491"/>
      <c r="B908" s="488"/>
      <c r="C908" s="512"/>
      <c r="D908" s="512"/>
      <c r="E908" s="488"/>
      <c r="F908" s="558"/>
      <c r="G908" s="558"/>
      <c r="H908" s="558"/>
      <c r="I908" s="174" t="s">
        <v>164</v>
      </c>
      <c r="J908" s="491"/>
      <c r="K908" s="176" t="s">
        <v>11</v>
      </c>
      <c r="L908" s="44"/>
      <c r="M908" s="44"/>
      <c r="N908" s="44">
        <v>0</v>
      </c>
      <c r="O908" s="177">
        <v>4.63</v>
      </c>
      <c r="P908" s="177">
        <v>0</v>
      </c>
      <c r="Q908" s="177">
        <v>0</v>
      </c>
      <c r="R908" s="45">
        <f t="shared" si="286"/>
        <v>4.63</v>
      </c>
      <c r="S908" s="173"/>
      <c r="T908" s="555"/>
    </row>
    <row r="909" spans="1:20" s="5" customFormat="1">
      <c r="A909" s="491"/>
      <c r="B909" s="488"/>
      <c r="C909" s="512"/>
      <c r="D909" s="512"/>
      <c r="E909" s="488"/>
      <c r="F909" s="558"/>
      <c r="G909" s="558"/>
      <c r="H909" s="558"/>
      <c r="I909" s="174" t="s">
        <v>16</v>
      </c>
      <c r="J909" s="491"/>
      <c r="K909" s="176" t="s">
        <v>12</v>
      </c>
      <c r="L909" s="44"/>
      <c r="M909" s="44"/>
      <c r="N909" s="44">
        <v>25.442</v>
      </c>
      <c r="O909" s="177">
        <v>64.052000000000007</v>
      </c>
      <c r="P909" s="177">
        <v>80.721999999999994</v>
      </c>
      <c r="Q909" s="177">
        <v>32.100999999999999</v>
      </c>
      <c r="R909" s="45">
        <f t="shared" si="286"/>
        <v>202.31700000000001</v>
      </c>
      <c r="S909" s="173"/>
      <c r="T909" s="555"/>
    </row>
    <row r="910" spans="1:20" s="5" customFormat="1" ht="71.25" customHeight="1">
      <c r="A910" s="491"/>
      <c r="B910" s="488"/>
      <c r="C910" s="512"/>
      <c r="D910" s="512"/>
      <c r="E910" s="488"/>
      <c r="F910" s="558"/>
      <c r="G910" s="558"/>
      <c r="H910" s="558"/>
      <c r="I910" s="174" t="s">
        <v>18</v>
      </c>
      <c r="J910" s="491"/>
      <c r="K910" s="176" t="s">
        <v>17</v>
      </c>
      <c r="L910" s="44"/>
      <c r="M910" s="44"/>
      <c r="N910" s="44">
        <v>0</v>
      </c>
      <c r="O910" s="177">
        <v>6.476</v>
      </c>
      <c r="P910" s="177">
        <v>0</v>
      </c>
      <c r="Q910" s="177">
        <v>0</v>
      </c>
      <c r="R910" s="45">
        <f t="shared" si="286"/>
        <v>6.476</v>
      </c>
      <c r="S910" s="173"/>
      <c r="T910" s="555"/>
    </row>
    <row r="911" spans="1:20" s="5" customFormat="1" ht="38.25">
      <c r="A911" s="491"/>
      <c r="B911" s="488"/>
      <c r="C911" s="512"/>
      <c r="D911" s="512"/>
      <c r="E911" s="488"/>
      <c r="F911" s="558"/>
      <c r="G911" s="558"/>
      <c r="H911" s="558"/>
      <c r="I911" s="174" t="s">
        <v>77</v>
      </c>
      <c r="J911" s="491"/>
      <c r="K911" s="175" t="s">
        <v>55</v>
      </c>
      <c r="L911" s="44"/>
      <c r="M911" s="44"/>
      <c r="N911" s="101">
        <f t="shared" ref="N911" si="295">N912</f>
        <v>1.093</v>
      </c>
      <c r="O911" s="101">
        <f>O912</f>
        <v>2.8999000000000001</v>
      </c>
      <c r="P911" s="101">
        <f t="shared" ref="P911:Q911" si="296">P912</f>
        <v>0</v>
      </c>
      <c r="Q911" s="101">
        <f t="shared" si="296"/>
        <v>0</v>
      </c>
      <c r="R911" s="45">
        <f t="shared" si="286"/>
        <v>3.9929000000000001</v>
      </c>
      <c r="S911" s="173"/>
      <c r="T911" s="555"/>
    </row>
    <row r="912" spans="1:20" s="5" customFormat="1">
      <c r="A912" s="492"/>
      <c r="B912" s="489"/>
      <c r="C912" s="512"/>
      <c r="D912" s="512"/>
      <c r="E912" s="488"/>
      <c r="F912" s="558"/>
      <c r="G912" s="558"/>
      <c r="H912" s="558"/>
      <c r="I912" s="174" t="s">
        <v>16</v>
      </c>
      <c r="J912" s="492"/>
      <c r="K912" s="176" t="s">
        <v>12</v>
      </c>
      <c r="L912" s="44"/>
      <c r="M912" s="44"/>
      <c r="N912" s="44">
        <v>1.093</v>
      </c>
      <c r="O912" s="177">
        <v>2.8999000000000001</v>
      </c>
      <c r="P912" s="177">
        <v>0</v>
      </c>
      <c r="Q912" s="177">
        <v>0</v>
      </c>
      <c r="R912" s="45">
        <f t="shared" si="286"/>
        <v>3.9929000000000001</v>
      </c>
      <c r="S912" s="173"/>
      <c r="T912" s="555"/>
    </row>
    <row r="913" spans="1:20" s="5" customFormat="1">
      <c r="A913" s="490">
        <v>23</v>
      </c>
      <c r="B913" s="487" t="s">
        <v>312</v>
      </c>
      <c r="C913" s="512"/>
      <c r="D913" s="512"/>
      <c r="E913" s="488"/>
      <c r="F913" s="558"/>
      <c r="G913" s="558"/>
      <c r="H913" s="558"/>
      <c r="I913" s="47" t="s">
        <v>13</v>
      </c>
      <c r="J913" s="490">
        <v>457</v>
      </c>
      <c r="K913" s="478"/>
      <c r="L913" s="45"/>
      <c r="M913" s="45"/>
      <c r="N913" s="45">
        <f>+N914+N918+N923+N926+N928+N930</f>
        <v>496.84580000000005</v>
      </c>
      <c r="O913" s="45">
        <f t="shared" ref="O913:Q913" si="297">+O914+O918+O923+O926+O928+O930</f>
        <v>741.63400000000001</v>
      </c>
      <c r="P913" s="45">
        <f t="shared" si="297"/>
        <v>543.71900000000005</v>
      </c>
      <c r="Q913" s="45">
        <f t="shared" si="297"/>
        <v>320.05</v>
      </c>
      <c r="R913" s="45">
        <f t="shared" si="286"/>
        <v>2102.2488000000003</v>
      </c>
      <c r="S913" s="173"/>
      <c r="T913" s="476"/>
    </row>
    <row r="914" spans="1:20" s="5" customFormat="1" ht="51">
      <c r="A914" s="491"/>
      <c r="B914" s="488"/>
      <c r="C914" s="512"/>
      <c r="D914" s="512"/>
      <c r="E914" s="488"/>
      <c r="F914" s="558"/>
      <c r="G914" s="558"/>
      <c r="H914" s="558"/>
      <c r="I914" s="174" t="s">
        <v>89</v>
      </c>
      <c r="J914" s="491"/>
      <c r="K914" s="175" t="s">
        <v>10</v>
      </c>
      <c r="L914" s="177"/>
      <c r="M914" s="177"/>
      <c r="N914" s="101">
        <f>N915+N916+N917</f>
        <v>13.486800000000001</v>
      </c>
      <c r="O914" s="101">
        <f>O915+O916+O917</f>
        <v>27.762</v>
      </c>
      <c r="P914" s="101">
        <f>P915+P916+P917</f>
        <v>28.98</v>
      </c>
      <c r="Q914" s="101">
        <f>Q915+Q916+Q917</f>
        <v>16.234999999999999</v>
      </c>
      <c r="R914" s="45">
        <f t="shared" si="286"/>
        <v>86.463800000000006</v>
      </c>
      <c r="S914" s="173"/>
      <c r="T914" s="555"/>
    </row>
    <row r="915" spans="1:20" s="5" customFormat="1" ht="25.5">
      <c r="A915" s="491"/>
      <c r="B915" s="488"/>
      <c r="C915" s="512"/>
      <c r="D915" s="512"/>
      <c r="E915" s="488"/>
      <c r="F915" s="558"/>
      <c r="G915" s="558"/>
      <c r="H915" s="558"/>
      <c r="I915" s="174" t="s">
        <v>164</v>
      </c>
      <c r="J915" s="491"/>
      <c r="K915" s="176" t="s">
        <v>11</v>
      </c>
      <c r="L915" s="177"/>
      <c r="M915" s="44"/>
      <c r="N915" s="44">
        <v>0</v>
      </c>
      <c r="O915" s="177">
        <v>0.67</v>
      </c>
      <c r="P915" s="44">
        <v>0</v>
      </c>
      <c r="Q915" s="44">
        <v>0</v>
      </c>
      <c r="R915" s="45">
        <f t="shared" si="286"/>
        <v>0.67</v>
      </c>
      <c r="S915" s="173"/>
      <c r="T915" s="555"/>
    </row>
    <row r="916" spans="1:20" s="5" customFormat="1">
      <c r="A916" s="491"/>
      <c r="B916" s="488"/>
      <c r="C916" s="512"/>
      <c r="D916" s="512"/>
      <c r="E916" s="488"/>
      <c r="F916" s="558"/>
      <c r="G916" s="558"/>
      <c r="H916" s="558"/>
      <c r="I916" s="174" t="s">
        <v>16</v>
      </c>
      <c r="J916" s="491"/>
      <c r="K916" s="176" t="s">
        <v>12</v>
      </c>
      <c r="L916" s="177"/>
      <c r="M916" s="44"/>
      <c r="N916" s="44">
        <v>13.486800000000001</v>
      </c>
      <c r="O916" s="177">
        <v>26.14</v>
      </c>
      <c r="P916" s="177">
        <v>28.98</v>
      </c>
      <c r="Q916" s="44">
        <v>16.234999999999999</v>
      </c>
      <c r="R916" s="45">
        <f t="shared" si="286"/>
        <v>84.841800000000006</v>
      </c>
      <c r="S916" s="173"/>
      <c r="T916" s="555"/>
    </row>
    <row r="917" spans="1:20" s="5" customFormat="1" ht="38.25">
      <c r="A917" s="491"/>
      <c r="B917" s="488"/>
      <c r="C917" s="512"/>
      <c r="D917" s="512"/>
      <c r="E917" s="488"/>
      <c r="F917" s="558"/>
      <c r="G917" s="558"/>
      <c r="H917" s="558"/>
      <c r="I917" s="174" t="s">
        <v>18</v>
      </c>
      <c r="J917" s="491"/>
      <c r="K917" s="176" t="s">
        <v>17</v>
      </c>
      <c r="L917" s="177"/>
      <c r="M917" s="44"/>
      <c r="N917" s="44">
        <v>0</v>
      </c>
      <c r="O917" s="177">
        <v>0.95199999999999996</v>
      </c>
      <c r="P917" s="44">
        <v>0</v>
      </c>
      <c r="Q917" s="44">
        <v>0</v>
      </c>
      <c r="R917" s="45">
        <f t="shared" si="286"/>
        <v>0.95199999999999996</v>
      </c>
      <c r="S917" s="173"/>
      <c r="T917" s="555"/>
    </row>
    <row r="918" spans="1:20" s="5" customFormat="1">
      <c r="A918" s="491"/>
      <c r="B918" s="488"/>
      <c r="C918" s="512"/>
      <c r="D918" s="512"/>
      <c r="E918" s="488"/>
      <c r="F918" s="558"/>
      <c r="G918" s="558"/>
      <c r="H918" s="558"/>
      <c r="I918" s="174" t="s">
        <v>90</v>
      </c>
      <c r="J918" s="491"/>
      <c r="K918" s="175" t="s">
        <v>30</v>
      </c>
      <c r="L918" s="177"/>
      <c r="M918" s="177"/>
      <c r="N918" s="101">
        <f>N919+N920+N921+N922</f>
        <v>446.26300000000003</v>
      </c>
      <c r="O918" s="101">
        <f>O919+O920+O921+O922</f>
        <v>380.68800000000005</v>
      </c>
      <c r="P918" s="101">
        <f>P919+P920+P921+P922</f>
        <v>461.04700000000003</v>
      </c>
      <c r="Q918" s="101">
        <f>Q919+Q920+Q921+Q922</f>
        <v>287.03300000000002</v>
      </c>
      <c r="R918" s="45">
        <f t="shared" si="286"/>
        <v>1575.0309999999999</v>
      </c>
      <c r="S918" s="173"/>
      <c r="T918" s="555"/>
    </row>
    <row r="919" spans="1:20" s="5" customFormat="1" ht="25.5">
      <c r="A919" s="491"/>
      <c r="B919" s="488"/>
      <c r="C919" s="512"/>
      <c r="D919" s="512"/>
      <c r="E919" s="488"/>
      <c r="F919" s="558"/>
      <c r="G919" s="558"/>
      <c r="H919" s="558"/>
      <c r="I919" s="174" t="s">
        <v>164</v>
      </c>
      <c r="J919" s="491"/>
      <c r="K919" s="176" t="s">
        <v>11</v>
      </c>
      <c r="L919" s="177"/>
      <c r="M919" s="44"/>
      <c r="N919" s="44">
        <v>20.004000000000001</v>
      </c>
      <c r="O919" s="177">
        <v>79.893000000000001</v>
      </c>
      <c r="P919" s="44">
        <v>0</v>
      </c>
      <c r="Q919" s="44">
        <v>1.4279999999999999</v>
      </c>
      <c r="R919" s="45">
        <f t="shared" si="286"/>
        <v>101.325</v>
      </c>
      <c r="S919" s="173"/>
      <c r="T919" s="555"/>
    </row>
    <row r="920" spans="1:20" s="5" customFormat="1">
      <c r="A920" s="491"/>
      <c r="B920" s="488"/>
      <c r="C920" s="512"/>
      <c r="D920" s="512"/>
      <c r="E920" s="488"/>
      <c r="F920" s="558"/>
      <c r="G920" s="558"/>
      <c r="H920" s="558"/>
      <c r="I920" s="174" t="s">
        <v>16</v>
      </c>
      <c r="J920" s="491"/>
      <c r="K920" s="176" t="s">
        <v>12</v>
      </c>
      <c r="L920" s="177"/>
      <c r="M920" s="44"/>
      <c r="N920" s="44">
        <v>413.05900000000003</v>
      </c>
      <c r="O920" s="177">
        <v>271.923</v>
      </c>
      <c r="P920" s="177">
        <v>461.04700000000003</v>
      </c>
      <c r="Q920" s="44">
        <v>285.60500000000002</v>
      </c>
      <c r="R920" s="45">
        <f t="shared" si="286"/>
        <v>1431.634</v>
      </c>
      <c r="S920" s="173"/>
      <c r="T920" s="555"/>
    </row>
    <row r="921" spans="1:20" s="5" customFormat="1" ht="38.25">
      <c r="A921" s="491"/>
      <c r="B921" s="488"/>
      <c r="C921" s="512"/>
      <c r="D921" s="512"/>
      <c r="E921" s="488"/>
      <c r="F921" s="558"/>
      <c r="G921" s="558"/>
      <c r="H921" s="558"/>
      <c r="I921" s="174" t="s">
        <v>18</v>
      </c>
      <c r="J921" s="491"/>
      <c r="K921" s="176" t="s">
        <v>17</v>
      </c>
      <c r="L921" s="177"/>
      <c r="M921" s="44"/>
      <c r="N921" s="44">
        <v>0</v>
      </c>
      <c r="O921" s="177">
        <v>28.872</v>
      </c>
      <c r="P921" s="44">
        <v>0</v>
      </c>
      <c r="Q921" s="44">
        <v>0</v>
      </c>
      <c r="R921" s="45">
        <f t="shared" si="286"/>
        <v>28.872</v>
      </c>
      <c r="S921" s="173"/>
      <c r="T921" s="555"/>
    </row>
    <row r="922" spans="1:20" s="5" customFormat="1" ht="51">
      <c r="A922" s="491"/>
      <c r="B922" s="488"/>
      <c r="C922" s="512"/>
      <c r="D922" s="512"/>
      <c r="E922" s="488"/>
      <c r="F922" s="558"/>
      <c r="G922" s="558"/>
      <c r="H922" s="558"/>
      <c r="I922" s="174" t="s">
        <v>85</v>
      </c>
      <c r="J922" s="491"/>
      <c r="K922" s="176" t="s">
        <v>87</v>
      </c>
      <c r="L922" s="177"/>
      <c r="M922" s="44"/>
      <c r="N922" s="44">
        <v>13.2</v>
      </c>
      <c r="O922" s="44">
        <v>0</v>
      </c>
      <c r="P922" s="44">
        <v>0</v>
      </c>
      <c r="Q922" s="44">
        <v>0</v>
      </c>
      <c r="R922" s="45">
        <f t="shared" si="286"/>
        <v>13.2</v>
      </c>
      <c r="S922" s="173"/>
      <c r="T922" s="555"/>
    </row>
    <row r="923" spans="1:20" s="5" customFormat="1" ht="25.5">
      <c r="A923" s="491"/>
      <c r="B923" s="488"/>
      <c r="C923" s="512"/>
      <c r="D923" s="512"/>
      <c r="E923" s="488"/>
      <c r="F923" s="558"/>
      <c r="G923" s="558"/>
      <c r="H923" s="558"/>
      <c r="I923" s="174" t="s">
        <v>100</v>
      </c>
      <c r="J923" s="491"/>
      <c r="K923" s="175" t="s">
        <v>51</v>
      </c>
      <c r="L923" s="177"/>
      <c r="M923" s="177"/>
      <c r="N923" s="101">
        <f>N924+N925</f>
        <v>24.08</v>
      </c>
      <c r="O923" s="101">
        <f t="shared" ref="O923:Q923" si="298">O924+O925</f>
        <v>0</v>
      </c>
      <c r="P923" s="101">
        <f t="shared" si="298"/>
        <v>0</v>
      </c>
      <c r="Q923" s="101">
        <f t="shared" si="298"/>
        <v>0</v>
      </c>
      <c r="R923" s="45">
        <f t="shared" ref="R923:R961" si="299">P923+O923+N923+Q923</f>
        <v>24.08</v>
      </c>
      <c r="S923" s="173"/>
      <c r="T923" s="476"/>
    </row>
    <row r="924" spans="1:20" s="5" customFormat="1" ht="25.5">
      <c r="A924" s="491"/>
      <c r="B924" s="488"/>
      <c r="C924" s="512"/>
      <c r="D924" s="512"/>
      <c r="E924" s="488"/>
      <c r="F924" s="558"/>
      <c r="G924" s="558"/>
      <c r="H924" s="558"/>
      <c r="I924" s="174" t="s">
        <v>164</v>
      </c>
      <c r="J924" s="491"/>
      <c r="K924" s="176" t="s">
        <v>11</v>
      </c>
      <c r="L924" s="177"/>
      <c r="M924" s="44"/>
      <c r="N924" s="44">
        <v>0</v>
      </c>
      <c r="O924" s="177">
        <v>0</v>
      </c>
      <c r="P924" s="177">
        <v>0</v>
      </c>
      <c r="Q924" s="177">
        <v>0</v>
      </c>
      <c r="R924" s="45">
        <f t="shared" si="299"/>
        <v>0</v>
      </c>
      <c r="S924" s="173"/>
      <c r="T924" s="476"/>
    </row>
    <row r="925" spans="1:20" s="5" customFormat="1">
      <c r="A925" s="491"/>
      <c r="B925" s="488"/>
      <c r="C925" s="512"/>
      <c r="D925" s="512"/>
      <c r="E925" s="488"/>
      <c r="F925" s="558"/>
      <c r="G925" s="558"/>
      <c r="H925" s="558"/>
      <c r="I925" s="174" t="s">
        <v>16</v>
      </c>
      <c r="J925" s="491"/>
      <c r="K925" s="176" t="s">
        <v>12</v>
      </c>
      <c r="L925" s="177"/>
      <c r="M925" s="44"/>
      <c r="N925" s="44">
        <v>24.08</v>
      </c>
      <c r="O925" s="177">
        <v>0</v>
      </c>
      <c r="P925" s="177">
        <v>0</v>
      </c>
      <c r="Q925" s="177">
        <v>0</v>
      </c>
      <c r="R925" s="45">
        <f t="shared" si="299"/>
        <v>24.08</v>
      </c>
      <c r="S925" s="173"/>
      <c r="T925" s="476"/>
    </row>
    <row r="926" spans="1:20" s="5" customFormat="1" ht="38.25">
      <c r="A926" s="491"/>
      <c r="B926" s="488"/>
      <c r="C926" s="512"/>
      <c r="D926" s="512"/>
      <c r="E926" s="488"/>
      <c r="F926" s="558"/>
      <c r="G926" s="558"/>
      <c r="H926" s="558"/>
      <c r="I926" s="174" t="s">
        <v>285</v>
      </c>
      <c r="J926" s="491"/>
      <c r="K926" s="175" t="s">
        <v>45</v>
      </c>
      <c r="L926" s="177"/>
      <c r="M926" s="177"/>
      <c r="N926" s="101">
        <f>N927</f>
        <v>5.5</v>
      </c>
      <c r="O926" s="101">
        <f t="shared" ref="O926:Q926" si="300">O927</f>
        <v>10.5</v>
      </c>
      <c r="P926" s="101">
        <f t="shared" si="300"/>
        <v>15.853999999999999</v>
      </c>
      <c r="Q926" s="101">
        <f t="shared" si="300"/>
        <v>7.88</v>
      </c>
      <c r="R926" s="45">
        <f t="shared" si="299"/>
        <v>39.734000000000002</v>
      </c>
      <c r="S926" s="173"/>
      <c r="T926" s="476"/>
    </row>
    <row r="927" spans="1:20" s="5" customFormat="1">
      <c r="A927" s="491"/>
      <c r="B927" s="488"/>
      <c r="C927" s="512"/>
      <c r="D927" s="512"/>
      <c r="E927" s="488"/>
      <c r="F927" s="558"/>
      <c r="G927" s="558"/>
      <c r="H927" s="558"/>
      <c r="I927" s="174" t="s">
        <v>16</v>
      </c>
      <c r="J927" s="491"/>
      <c r="K927" s="176" t="s">
        <v>12</v>
      </c>
      <c r="L927" s="177"/>
      <c r="M927" s="44"/>
      <c r="N927" s="44">
        <v>5.5</v>
      </c>
      <c r="O927" s="177">
        <v>10.5</v>
      </c>
      <c r="P927" s="177">
        <v>15.853999999999999</v>
      </c>
      <c r="Q927" s="177">
        <v>7.88</v>
      </c>
      <c r="R927" s="45">
        <f t="shared" si="299"/>
        <v>39.734000000000002</v>
      </c>
      <c r="S927" s="173"/>
      <c r="T927" s="476"/>
    </row>
    <row r="928" spans="1:20" s="5" customFormat="1" ht="63.75">
      <c r="A928" s="491"/>
      <c r="B928" s="488"/>
      <c r="C928" s="512"/>
      <c r="D928" s="512"/>
      <c r="E928" s="488"/>
      <c r="F928" s="558"/>
      <c r="G928" s="558"/>
      <c r="H928" s="558"/>
      <c r="I928" s="174" t="s">
        <v>286</v>
      </c>
      <c r="J928" s="491"/>
      <c r="K928" s="175" t="s">
        <v>78</v>
      </c>
      <c r="L928" s="177"/>
      <c r="M928" s="177"/>
      <c r="N928" s="101">
        <f>N929</f>
        <v>7.516</v>
      </c>
      <c r="O928" s="101">
        <f>O929</f>
        <v>14</v>
      </c>
      <c r="P928" s="101">
        <f>P929</f>
        <v>15.398</v>
      </c>
      <c r="Q928" s="101">
        <f>Q929</f>
        <v>8.9019999999999992</v>
      </c>
      <c r="R928" s="45">
        <f t="shared" si="299"/>
        <v>45.816000000000003</v>
      </c>
      <c r="S928" s="173"/>
      <c r="T928" s="476"/>
    </row>
    <row r="929" spans="1:20" s="5" customFormat="1">
      <c r="A929" s="491"/>
      <c r="B929" s="488"/>
      <c r="C929" s="512"/>
      <c r="D929" s="512"/>
      <c r="E929" s="488"/>
      <c r="F929" s="558"/>
      <c r="G929" s="558"/>
      <c r="H929" s="558"/>
      <c r="I929" s="174" t="s">
        <v>16</v>
      </c>
      <c r="J929" s="491"/>
      <c r="K929" s="176" t="s">
        <v>12</v>
      </c>
      <c r="L929" s="177"/>
      <c r="M929" s="44"/>
      <c r="N929" s="44">
        <v>7.516</v>
      </c>
      <c r="O929" s="177">
        <v>14</v>
      </c>
      <c r="P929" s="177">
        <v>15.398</v>
      </c>
      <c r="Q929" s="177">
        <v>8.9019999999999992</v>
      </c>
      <c r="R929" s="45">
        <f t="shared" si="299"/>
        <v>45.816000000000003</v>
      </c>
      <c r="S929" s="173"/>
      <c r="T929" s="476"/>
    </row>
    <row r="930" spans="1:20" s="5" customFormat="1" ht="38.25">
      <c r="A930" s="491"/>
      <c r="B930" s="488"/>
      <c r="C930" s="512"/>
      <c r="D930" s="512"/>
      <c r="E930" s="488"/>
      <c r="F930" s="558"/>
      <c r="G930" s="558"/>
      <c r="H930" s="558"/>
      <c r="I930" s="174" t="s">
        <v>77</v>
      </c>
      <c r="J930" s="491"/>
      <c r="K930" s="175" t="s">
        <v>55</v>
      </c>
      <c r="L930" s="177"/>
      <c r="M930" s="177"/>
      <c r="N930" s="101">
        <f>N931+N932</f>
        <v>0</v>
      </c>
      <c r="O930" s="101">
        <f>O931+O932</f>
        <v>308.68399999999997</v>
      </c>
      <c r="P930" s="101">
        <f>P931+P932</f>
        <v>22.44</v>
      </c>
      <c r="Q930" s="101">
        <f>Q931+Q932</f>
        <v>0</v>
      </c>
      <c r="R930" s="45">
        <f t="shared" si="299"/>
        <v>331.12399999999997</v>
      </c>
      <c r="S930" s="173"/>
      <c r="T930" s="476"/>
    </row>
    <row r="931" spans="1:20" s="5" customFormat="1">
      <c r="A931" s="491"/>
      <c r="B931" s="488"/>
      <c r="C931" s="512"/>
      <c r="D931" s="512"/>
      <c r="E931" s="488"/>
      <c r="F931" s="558"/>
      <c r="G931" s="558"/>
      <c r="H931" s="558"/>
      <c r="I931" s="174" t="s">
        <v>16</v>
      </c>
      <c r="J931" s="491"/>
      <c r="K931" s="176" t="s">
        <v>12</v>
      </c>
      <c r="L931" s="177"/>
      <c r="M931" s="44"/>
      <c r="N931" s="44">
        <v>0</v>
      </c>
      <c r="O931" s="177">
        <v>276.22399999999999</v>
      </c>
      <c r="P931" s="177">
        <v>22.44</v>
      </c>
      <c r="Q931" s="177">
        <v>0</v>
      </c>
      <c r="R931" s="45">
        <f t="shared" si="299"/>
        <v>298.66399999999999</v>
      </c>
      <c r="S931" s="173"/>
      <c r="T931" s="476"/>
    </row>
    <row r="932" spans="1:20" s="5" customFormat="1" ht="51">
      <c r="A932" s="492"/>
      <c r="B932" s="489"/>
      <c r="C932" s="512"/>
      <c r="D932" s="512"/>
      <c r="E932" s="488"/>
      <c r="F932" s="558"/>
      <c r="G932" s="558"/>
      <c r="H932" s="558"/>
      <c r="I932" s="174" t="s">
        <v>85</v>
      </c>
      <c r="J932" s="492"/>
      <c r="K932" s="176" t="s">
        <v>87</v>
      </c>
      <c r="L932" s="177"/>
      <c r="M932" s="44"/>
      <c r="N932" s="44">
        <v>0</v>
      </c>
      <c r="O932" s="177">
        <v>32.46</v>
      </c>
      <c r="P932" s="177">
        <v>0</v>
      </c>
      <c r="Q932" s="177">
        <v>0</v>
      </c>
      <c r="R932" s="45">
        <f t="shared" si="299"/>
        <v>32.46</v>
      </c>
      <c r="S932" s="173"/>
      <c r="T932" s="476"/>
    </row>
    <row r="933" spans="1:20" s="5" customFormat="1" ht="25.5">
      <c r="A933" s="483"/>
      <c r="B933" s="484" t="s">
        <v>670</v>
      </c>
      <c r="C933" s="512"/>
      <c r="D933" s="512"/>
      <c r="E933" s="488"/>
      <c r="F933" s="558"/>
      <c r="G933" s="558"/>
      <c r="H933" s="558"/>
      <c r="I933" s="174"/>
      <c r="J933" s="481"/>
      <c r="K933" s="176"/>
      <c r="L933" s="177"/>
      <c r="M933" s="44"/>
      <c r="N933" s="44"/>
      <c r="O933" s="177"/>
      <c r="P933" s="177"/>
      <c r="Q933" s="177"/>
      <c r="R933" s="45"/>
      <c r="S933" s="173"/>
      <c r="T933" s="486"/>
    </row>
    <row r="934" spans="1:20" s="5" customFormat="1" ht="63.75">
      <c r="A934" s="481">
        <v>24</v>
      </c>
      <c r="B934" s="479" t="s">
        <v>846</v>
      </c>
      <c r="C934" s="512"/>
      <c r="D934" s="512"/>
      <c r="E934" s="488"/>
      <c r="F934" s="558"/>
      <c r="G934" s="558"/>
      <c r="H934" s="558"/>
      <c r="I934" s="174"/>
      <c r="J934" s="481"/>
      <c r="K934" s="176"/>
      <c r="L934" s="177"/>
      <c r="M934" s="44"/>
      <c r="N934" s="44"/>
      <c r="O934" s="177"/>
      <c r="P934" s="177"/>
      <c r="Q934" s="177"/>
      <c r="R934" s="45"/>
      <c r="S934" s="173"/>
      <c r="T934" s="486"/>
    </row>
    <row r="935" spans="1:20" s="5" customFormat="1">
      <c r="A935" s="490">
        <v>25</v>
      </c>
      <c r="B935" s="487" t="s">
        <v>313</v>
      </c>
      <c r="C935" s="512"/>
      <c r="D935" s="512"/>
      <c r="E935" s="488"/>
      <c r="F935" s="558"/>
      <c r="G935" s="558"/>
      <c r="H935" s="558"/>
      <c r="I935" s="47" t="s">
        <v>13</v>
      </c>
      <c r="J935" s="490"/>
      <c r="K935" s="478"/>
      <c r="L935" s="45"/>
      <c r="M935" s="45"/>
      <c r="N935" s="45">
        <f>+N936+N940</f>
        <v>84.826899999999981</v>
      </c>
      <c r="O935" s="45">
        <f>+O936+O940</f>
        <v>204.64159999999998</v>
      </c>
      <c r="P935" s="45">
        <f>+P936+P940</f>
        <v>247.10300000000001</v>
      </c>
      <c r="Q935" s="45">
        <f>+Q936+Q940</f>
        <v>149.899</v>
      </c>
      <c r="R935" s="45">
        <f t="shared" si="299"/>
        <v>686.47050000000002</v>
      </c>
      <c r="S935" s="173"/>
      <c r="T935" s="476"/>
    </row>
    <row r="936" spans="1:20" s="5" customFormat="1" ht="25.5">
      <c r="A936" s="491"/>
      <c r="B936" s="488"/>
      <c r="C936" s="512"/>
      <c r="D936" s="512"/>
      <c r="E936" s="488"/>
      <c r="F936" s="558"/>
      <c r="G936" s="558"/>
      <c r="H936" s="558"/>
      <c r="I936" s="174" t="s">
        <v>96</v>
      </c>
      <c r="J936" s="491"/>
      <c r="K936" s="175" t="s">
        <v>43</v>
      </c>
      <c r="L936" s="177"/>
      <c r="M936" s="177"/>
      <c r="N936" s="101">
        <f>N937+N938+N939</f>
        <v>81.241899999999987</v>
      </c>
      <c r="O936" s="101">
        <f>O937+O938+O939</f>
        <v>202.56659999999999</v>
      </c>
      <c r="P936" s="101">
        <f>P937+P938+P939</f>
        <v>238.703</v>
      </c>
      <c r="Q936" s="101">
        <f>Q937+Q938+Q939</f>
        <v>149.899</v>
      </c>
      <c r="R936" s="45">
        <f t="shared" si="299"/>
        <v>672.41049999999996</v>
      </c>
      <c r="S936" s="173"/>
      <c r="T936" s="555"/>
    </row>
    <row r="937" spans="1:20" s="5" customFormat="1" ht="25.5">
      <c r="A937" s="491"/>
      <c r="B937" s="488"/>
      <c r="C937" s="512"/>
      <c r="D937" s="512"/>
      <c r="E937" s="488"/>
      <c r="F937" s="558"/>
      <c r="G937" s="558"/>
      <c r="H937" s="558"/>
      <c r="I937" s="174" t="s">
        <v>164</v>
      </c>
      <c r="J937" s="491"/>
      <c r="K937" s="176" t="s">
        <v>11</v>
      </c>
      <c r="L937" s="177"/>
      <c r="M937" s="44"/>
      <c r="N937" s="44">
        <v>15.6599</v>
      </c>
      <c r="O937" s="177">
        <v>42.796599999999998</v>
      </c>
      <c r="P937" s="177">
        <v>0</v>
      </c>
      <c r="Q937" s="177">
        <v>0</v>
      </c>
      <c r="R937" s="45">
        <f t="shared" si="299"/>
        <v>58.456499999999998</v>
      </c>
      <c r="S937" s="173"/>
      <c r="T937" s="555"/>
    </row>
    <row r="938" spans="1:20" s="5" customFormat="1">
      <c r="A938" s="491"/>
      <c r="B938" s="488"/>
      <c r="C938" s="512"/>
      <c r="D938" s="512"/>
      <c r="E938" s="488"/>
      <c r="F938" s="558"/>
      <c r="G938" s="558"/>
      <c r="H938" s="558"/>
      <c r="I938" s="174" t="s">
        <v>16</v>
      </c>
      <c r="J938" s="491"/>
      <c r="K938" s="176" t="s">
        <v>12</v>
      </c>
      <c r="L938" s="177"/>
      <c r="M938" s="44"/>
      <c r="N938" s="44">
        <v>65.581999999999994</v>
      </c>
      <c r="O938" s="177">
        <v>135.761</v>
      </c>
      <c r="P938" s="177">
        <v>238.703</v>
      </c>
      <c r="Q938" s="177">
        <v>149.899</v>
      </c>
      <c r="R938" s="45">
        <f t="shared" si="299"/>
        <v>589.94499999999994</v>
      </c>
      <c r="S938" s="173"/>
      <c r="T938" s="555"/>
    </row>
    <row r="939" spans="1:20" s="5" customFormat="1" ht="38.25">
      <c r="A939" s="491"/>
      <c r="B939" s="488"/>
      <c r="C939" s="512"/>
      <c r="D939" s="512"/>
      <c r="E939" s="488"/>
      <c r="F939" s="558"/>
      <c r="G939" s="558"/>
      <c r="H939" s="558"/>
      <c r="I939" s="174" t="s">
        <v>18</v>
      </c>
      <c r="J939" s="491"/>
      <c r="K939" s="176" t="s">
        <v>17</v>
      </c>
      <c r="L939" s="177"/>
      <c r="M939" s="44"/>
      <c r="N939" s="44">
        <v>0</v>
      </c>
      <c r="O939" s="177">
        <v>24.009</v>
      </c>
      <c r="P939" s="177">
        <v>0</v>
      </c>
      <c r="Q939" s="177">
        <v>0</v>
      </c>
      <c r="R939" s="45">
        <f t="shared" si="299"/>
        <v>24.009</v>
      </c>
      <c r="S939" s="173"/>
      <c r="T939" s="555"/>
    </row>
    <row r="940" spans="1:20" s="5" customFormat="1" ht="38.25">
      <c r="A940" s="491"/>
      <c r="B940" s="488"/>
      <c r="C940" s="512"/>
      <c r="D940" s="512"/>
      <c r="E940" s="488"/>
      <c r="F940" s="558"/>
      <c r="G940" s="558"/>
      <c r="H940" s="558"/>
      <c r="I940" s="174" t="s">
        <v>77</v>
      </c>
      <c r="J940" s="491"/>
      <c r="K940" s="175" t="s">
        <v>55</v>
      </c>
      <c r="L940" s="177"/>
      <c r="M940" s="44"/>
      <c r="N940" s="101">
        <f>N941</f>
        <v>3.585</v>
      </c>
      <c r="O940" s="101">
        <f t="shared" ref="O940:Q940" si="301">O941</f>
        <v>2.0750000000000002</v>
      </c>
      <c r="P940" s="101">
        <f t="shared" si="301"/>
        <v>8.4</v>
      </c>
      <c r="Q940" s="101">
        <f t="shared" si="301"/>
        <v>0</v>
      </c>
      <c r="R940" s="45">
        <f t="shared" si="299"/>
        <v>14.060000000000002</v>
      </c>
      <c r="S940" s="173"/>
      <c r="T940" s="555"/>
    </row>
    <row r="941" spans="1:20" s="5" customFormat="1">
      <c r="A941" s="491"/>
      <c r="B941" s="488"/>
      <c r="C941" s="512"/>
      <c r="D941" s="512"/>
      <c r="E941" s="488"/>
      <c r="F941" s="558"/>
      <c r="G941" s="558"/>
      <c r="H941" s="558"/>
      <c r="I941" s="174" t="s">
        <v>16</v>
      </c>
      <c r="J941" s="491"/>
      <c r="K941" s="176" t="s">
        <v>12</v>
      </c>
      <c r="L941" s="177"/>
      <c r="M941" s="44"/>
      <c r="N941" s="44">
        <v>3.585</v>
      </c>
      <c r="O941" s="177">
        <v>2.0750000000000002</v>
      </c>
      <c r="P941" s="177">
        <v>8.4</v>
      </c>
      <c r="Q941" s="177">
        <v>0</v>
      </c>
      <c r="R941" s="45">
        <f t="shared" si="299"/>
        <v>14.060000000000002</v>
      </c>
      <c r="S941" s="173"/>
      <c r="T941" s="555"/>
    </row>
    <row r="942" spans="1:20" s="5" customFormat="1">
      <c r="A942" s="490">
        <v>26</v>
      </c>
      <c r="B942" s="487" t="s">
        <v>314</v>
      </c>
      <c r="C942" s="512"/>
      <c r="D942" s="512"/>
      <c r="E942" s="488"/>
      <c r="F942" s="558"/>
      <c r="G942" s="558"/>
      <c r="H942" s="558"/>
      <c r="I942" s="47" t="s">
        <v>13</v>
      </c>
      <c r="J942" s="490"/>
      <c r="K942" s="478"/>
      <c r="L942" s="45"/>
      <c r="M942" s="45"/>
      <c r="N942" s="45">
        <f>+N943</f>
        <v>19.341000000000001</v>
      </c>
      <c r="O942" s="45">
        <f t="shared" ref="O942:Q942" si="302">+O943</f>
        <v>23.337000000000003</v>
      </c>
      <c r="P942" s="45">
        <f t="shared" si="302"/>
        <v>28.518999999999998</v>
      </c>
      <c r="Q942" s="45">
        <f t="shared" si="302"/>
        <v>19.524000000000001</v>
      </c>
      <c r="R942" s="45">
        <f t="shared" si="299"/>
        <v>90.721000000000004</v>
      </c>
      <c r="S942" s="173"/>
      <c r="T942" s="476"/>
    </row>
    <row r="943" spans="1:20" s="5" customFormat="1" ht="25.5">
      <c r="A943" s="491"/>
      <c r="B943" s="488"/>
      <c r="C943" s="512"/>
      <c r="D943" s="512"/>
      <c r="E943" s="488"/>
      <c r="F943" s="558"/>
      <c r="G943" s="558"/>
      <c r="H943" s="558"/>
      <c r="I943" s="174" t="s">
        <v>98</v>
      </c>
      <c r="J943" s="491"/>
      <c r="K943" s="175" t="s">
        <v>44</v>
      </c>
      <c r="L943" s="177"/>
      <c r="M943" s="177"/>
      <c r="N943" s="101">
        <f>N944+N945+N946</f>
        <v>19.341000000000001</v>
      </c>
      <c r="O943" s="101">
        <f>O944+O945+O946</f>
        <v>23.337000000000003</v>
      </c>
      <c r="P943" s="101">
        <f>P944+P945+P946</f>
        <v>28.518999999999998</v>
      </c>
      <c r="Q943" s="101">
        <f>Q944+Q945+Q946</f>
        <v>19.524000000000001</v>
      </c>
      <c r="R943" s="45">
        <f t="shared" si="299"/>
        <v>90.721000000000004</v>
      </c>
      <c r="S943" s="173"/>
      <c r="T943" s="555"/>
    </row>
    <row r="944" spans="1:20" s="5" customFormat="1" ht="25.5">
      <c r="A944" s="491"/>
      <c r="B944" s="488"/>
      <c r="C944" s="512"/>
      <c r="D944" s="512"/>
      <c r="E944" s="488"/>
      <c r="F944" s="558"/>
      <c r="G944" s="558"/>
      <c r="H944" s="558"/>
      <c r="I944" s="174" t="s">
        <v>164</v>
      </c>
      <c r="J944" s="491"/>
      <c r="K944" s="176" t="s">
        <v>11</v>
      </c>
      <c r="L944" s="44"/>
      <c r="M944" s="44"/>
      <c r="N944" s="44">
        <v>0</v>
      </c>
      <c r="O944" s="177">
        <v>1.4750000000000001</v>
      </c>
      <c r="P944" s="177">
        <v>0</v>
      </c>
      <c r="Q944" s="177">
        <v>0</v>
      </c>
      <c r="R944" s="45">
        <f t="shared" si="299"/>
        <v>1.4750000000000001</v>
      </c>
      <c r="S944" s="173"/>
      <c r="T944" s="555"/>
    </row>
    <row r="945" spans="1:20" s="5" customFormat="1">
      <c r="A945" s="491"/>
      <c r="B945" s="488"/>
      <c r="C945" s="512"/>
      <c r="D945" s="512"/>
      <c r="E945" s="488"/>
      <c r="F945" s="558"/>
      <c r="G945" s="558"/>
      <c r="H945" s="558"/>
      <c r="I945" s="174" t="s">
        <v>16</v>
      </c>
      <c r="J945" s="491"/>
      <c r="K945" s="176" t="s">
        <v>12</v>
      </c>
      <c r="L945" s="44"/>
      <c r="M945" s="44"/>
      <c r="N945" s="44">
        <v>19.341000000000001</v>
      </c>
      <c r="O945" s="177">
        <v>19.803000000000001</v>
      </c>
      <c r="P945" s="177">
        <v>28.518999999999998</v>
      </c>
      <c r="Q945" s="177">
        <v>19.524000000000001</v>
      </c>
      <c r="R945" s="45">
        <f t="shared" si="299"/>
        <v>87.187000000000012</v>
      </c>
      <c r="S945" s="173"/>
      <c r="T945" s="555"/>
    </row>
    <row r="946" spans="1:20" s="5" customFormat="1" ht="38.25">
      <c r="A946" s="492"/>
      <c r="B946" s="489"/>
      <c r="C946" s="512"/>
      <c r="D946" s="512"/>
      <c r="E946" s="488"/>
      <c r="F946" s="558"/>
      <c r="G946" s="558"/>
      <c r="H946" s="558"/>
      <c r="I946" s="174" t="s">
        <v>18</v>
      </c>
      <c r="J946" s="492"/>
      <c r="K946" s="176" t="s">
        <v>17</v>
      </c>
      <c r="L946" s="44"/>
      <c r="M946" s="44"/>
      <c r="N946" s="44">
        <v>0</v>
      </c>
      <c r="O946" s="177">
        <v>2.0590000000000002</v>
      </c>
      <c r="P946" s="177">
        <v>0</v>
      </c>
      <c r="Q946" s="177">
        <v>0</v>
      </c>
      <c r="R946" s="45">
        <f t="shared" si="299"/>
        <v>2.0590000000000002</v>
      </c>
      <c r="S946" s="173"/>
      <c r="T946" s="555"/>
    </row>
    <row r="947" spans="1:20" s="5" customFormat="1">
      <c r="A947" s="490">
        <v>27</v>
      </c>
      <c r="B947" s="487" t="s">
        <v>315</v>
      </c>
      <c r="C947" s="512"/>
      <c r="D947" s="512"/>
      <c r="E947" s="488"/>
      <c r="F947" s="558"/>
      <c r="G947" s="558"/>
      <c r="H947" s="558"/>
      <c r="I947" s="47" t="s">
        <v>13</v>
      </c>
      <c r="J947" s="490">
        <v>459</v>
      </c>
      <c r="K947" s="478"/>
      <c r="L947" s="45"/>
      <c r="M947" s="45"/>
      <c r="N947" s="45">
        <f>N948+N952+N954+N956+N958+N960</f>
        <v>224.0223</v>
      </c>
      <c r="O947" s="45">
        <f t="shared" ref="O947:Q947" si="303">O948+O952+O954+O956+O958+O960</f>
        <v>289.68700000000001</v>
      </c>
      <c r="P947" s="45">
        <f t="shared" si="303"/>
        <v>276.78800000000001</v>
      </c>
      <c r="Q947" s="45">
        <f t="shared" si="303"/>
        <v>41.591000000000001</v>
      </c>
      <c r="R947" s="45">
        <f t="shared" si="299"/>
        <v>832.0883</v>
      </c>
      <c r="S947" s="173"/>
      <c r="T947" s="476"/>
    </row>
    <row r="948" spans="1:20" s="5" customFormat="1" ht="89.25">
      <c r="A948" s="491"/>
      <c r="B948" s="488"/>
      <c r="C948" s="512"/>
      <c r="D948" s="512"/>
      <c r="E948" s="488"/>
      <c r="F948" s="558"/>
      <c r="G948" s="558"/>
      <c r="H948" s="558"/>
      <c r="I948" s="174" t="s">
        <v>287</v>
      </c>
      <c r="J948" s="491"/>
      <c r="K948" s="175" t="s">
        <v>10</v>
      </c>
      <c r="L948" s="177"/>
      <c r="M948" s="177"/>
      <c r="N948" s="101">
        <f>N949+N950+N951</f>
        <v>28.353200000000001</v>
      </c>
      <c r="O948" s="101">
        <f>O949+O950+O951</f>
        <v>64.490000000000009</v>
      </c>
      <c r="P948" s="101">
        <f>P949+P950+P951</f>
        <v>66.62</v>
      </c>
      <c r="Q948" s="101">
        <f>Q949+Q950+Q951</f>
        <v>34.869</v>
      </c>
      <c r="R948" s="45">
        <f t="shared" si="299"/>
        <v>194.33220000000003</v>
      </c>
      <c r="S948" s="173"/>
      <c r="T948" s="555"/>
    </row>
    <row r="949" spans="1:20" s="5" customFormat="1" ht="25.5">
      <c r="A949" s="491"/>
      <c r="B949" s="488"/>
      <c r="C949" s="512"/>
      <c r="D949" s="512"/>
      <c r="E949" s="488"/>
      <c r="F949" s="558"/>
      <c r="G949" s="558"/>
      <c r="H949" s="558"/>
      <c r="I949" s="174" t="s">
        <v>164</v>
      </c>
      <c r="J949" s="491"/>
      <c r="K949" s="176" t="s">
        <v>11</v>
      </c>
      <c r="L949" s="177"/>
      <c r="M949" s="44"/>
      <c r="N949" s="44">
        <v>0</v>
      </c>
      <c r="O949" s="177">
        <v>1.145</v>
      </c>
      <c r="P949" s="177">
        <v>0</v>
      </c>
      <c r="Q949" s="177">
        <v>0</v>
      </c>
      <c r="R949" s="45">
        <f t="shared" si="299"/>
        <v>1.145</v>
      </c>
      <c r="S949" s="173"/>
      <c r="T949" s="555"/>
    </row>
    <row r="950" spans="1:20" s="5" customFormat="1">
      <c r="A950" s="491"/>
      <c r="B950" s="488"/>
      <c r="C950" s="512"/>
      <c r="D950" s="512"/>
      <c r="E950" s="488"/>
      <c r="F950" s="558"/>
      <c r="G950" s="558"/>
      <c r="H950" s="558"/>
      <c r="I950" s="174" t="s">
        <v>16</v>
      </c>
      <c r="J950" s="491"/>
      <c r="K950" s="176" t="s">
        <v>12</v>
      </c>
      <c r="L950" s="177"/>
      <c r="M950" s="44"/>
      <c r="N950" s="44">
        <v>28.353200000000001</v>
      </c>
      <c r="O950" s="177">
        <v>61.74</v>
      </c>
      <c r="P950" s="177">
        <v>66.62</v>
      </c>
      <c r="Q950" s="177">
        <v>34.869</v>
      </c>
      <c r="R950" s="45">
        <f t="shared" si="299"/>
        <v>191.58220000000003</v>
      </c>
      <c r="S950" s="173"/>
      <c r="T950" s="555"/>
    </row>
    <row r="951" spans="1:20" s="5" customFormat="1" ht="38.25">
      <c r="A951" s="491"/>
      <c r="B951" s="488"/>
      <c r="C951" s="512"/>
      <c r="D951" s="512"/>
      <c r="E951" s="488"/>
      <c r="F951" s="558"/>
      <c r="G951" s="558"/>
      <c r="H951" s="558"/>
      <c r="I951" s="174" t="s">
        <v>18</v>
      </c>
      <c r="J951" s="491"/>
      <c r="K951" s="176" t="s">
        <v>17</v>
      </c>
      <c r="L951" s="177"/>
      <c r="M951" s="44"/>
      <c r="N951" s="44">
        <v>0</v>
      </c>
      <c r="O951" s="177">
        <v>1.605</v>
      </c>
      <c r="P951" s="177">
        <v>0</v>
      </c>
      <c r="Q951" s="177">
        <v>0</v>
      </c>
      <c r="R951" s="45">
        <f t="shared" si="299"/>
        <v>1.605</v>
      </c>
      <c r="S951" s="173"/>
      <c r="T951" s="555"/>
    </row>
    <row r="952" spans="1:20" s="5" customFormat="1" ht="25.5">
      <c r="A952" s="491"/>
      <c r="B952" s="488"/>
      <c r="C952" s="512"/>
      <c r="D952" s="512"/>
      <c r="E952" s="488"/>
      <c r="F952" s="558"/>
      <c r="G952" s="558"/>
      <c r="H952" s="558"/>
      <c r="I952" s="174" t="s">
        <v>147</v>
      </c>
      <c r="J952" s="491"/>
      <c r="K952" s="175" t="s">
        <v>30</v>
      </c>
      <c r="L952" s="177"/>
      <c r="M952" s="44"/>
      <c r="N952" s="101">
        <f>N953</f>
        <v>1E-4</v>
      </c>
      <c r="O952" s="101">
        <f>O953</f>
        <v>5.2160000000000002</v>
      </c>
      <c r="P952" s="101">
        <f>P953</f>
        <v>5.3559999999999999</v>
      </c>
      <c r="Q952" s="101">
        <f>Q953</f>
        <v>0</v>
      </c>
      <c r="R952" s="45">
        <f t="shared" si="299"/>
        <v>10.572099999999999</v>
      </c>
      <c r="S952" s="173"/>
      <c r="T952" s="555"/>
    </row>
    <row r="953" spans="1:20" s="5" customFormat="1">
      <c r="A953" s="491"/>
      <c r="B953" s="488"/>
      <c r="C953" s="512"/>
      <c r="D953" s="512"/>
      <c r="E953" s="488"/>
      <c r="F953" s="558"/>
      <c r="G953" s="558"/>
      <c r="H953" s="558"/>
      <c r="I953" s="174" t="s">
        <v>16</v>
      </c>
      <c r="J953" s="491"/>
      <c r="K953" s="176" t="s">
        <v>12</v>
      </c>
      <c r="L953" s="177"/>
      <c r="M953" s="44"/>
      <c r="N953" s="44">
        <v>1E-4</v>
      </c>
      <c r="O953" s="177">
        <v>5.2160000000000002</v>
      </c>
      <c r="P953" s="177">
        <v>5.3559999999999999</v>
      </c>
      <c r="Q953" s="177">
        <v>0</v>
      </c>
      <c r="R953" s="45">
        <f t="shared" si="299"/>
        <v>10.572099999999999</v>
      </c>
      <c r="S953" s="173"/>
      <c r="T953" s="555"/>
    </row>
    <row r="954" spans="1:20" s="5" customFormat="1" ht="51">
      <c r="A954" s="491"/>
      <c r="B954" s="488"/>
      <c r="C954" s="512"/>
      <c r="D954" s="512"/>
      <c r="E954" s="488"/>
      <c r="F954" s="558"/>
      <c r="G954" s="558"/>
      <c r="H954" s="558"/>
      <c r="I954" s="174" t="s">
        <v>148</v>
      </c>
      <c r="J954" s="491"/>
      <c r="K954" s="175" t="s">
        <v>78</v>
      </c>
      <c r="L954" s="177"/>
      <c r="M954" s="44"/>
      <c r="N954" s="101">
        <f t="shared" ref="N954" si="304">N955</f>
        <v>0</v>
      </c>
      <c r="O954" s="101">
        <f>O955</f>
        <v>5.2969999999999997</v>
      </c>
      <c r="P954" s="101">
        <f t="shared" ref="P954:Q954" si="305">P955</f>
        <v>0.192</v>
      </c>
      <c r="Q954" s="101">
        <f t="shared" si="305"/>
        <v>5.0999999999999997E-2</v>
      </c>
      <c r="R954" s="45">
        <f t="shared" si="299"/>
        <v>5.54</v>
      </c>
      <c r="S954" s="173"/>
      <c r="T954" s="555"/>
    </row>
    <row r="955" spans="1:20" s="5" customFormat="1">
      <c r="A955" s="491"/>
      <c r="B955" s="488"/>
      <c r="C955" s="512"/>
      <c r="D955" s="512"/>
      <c r="E955" s="488"/>
      <c r="F955" s="558"/>
      <c r="G955" s="558"/>
      <c r="H955" s="558"/>
      <c r="I955" s="174" t="s">
        <v>16</v>
      </c>
      <c r="J955" s="491"/>
      <c r="K955" s="176" t="s">
        <v>12</v>
      </c>
      <c r="L955" s="177"/>
      <c r="M955" s="44"/>
      <c r="N955" s="44">
        <v>0</v>
      </c>
      <c r="O955" s="177">
        <v>5.2969999999999997</v>
      </c>
      <c r="P955" s="177">
        <v>0.192</v>
      </c>
      <c r="Q955" s="177">
        <v>5.0999999999999997E-2</v>
      </c>
      <c r="R955" s="45">
        <f t="shared" si="299"/>
        <v>5.54</v>
      </c>
      <c r="S955" s="173"/>
      <c r="T955" s="555"/>
    </row>
    <row r="956" spans="1:20" s="5" customFormat="1" ht="25.5">
      <c r="A956" s="491"/>
      <c r="B956" s="488"/>
      <c r="C956" s="512"/>
      <c r="D956" s="512"/>
      <c r="E956" s="488"/>
      <c r="F956" s="558"/>
      <c r="G956" s="558"/>
      <c r="H956" s="558"/>
      <c r="I956" s="174" t="s">
        <v>29</v>
      </c>
      <c r="J956" s="491"/>
      <c r="K956" s="175" t="s">
        <v>12</v>
      </c>
      <c r="L956" s="177"/>
      <c r="M956" s="44"/>
      <c r="N956" s="101">
        <f>N957</f>
        <v>0.63900000000000001</v>
      </c>
      <c r="O956" s="101">
        <f t="shared" ref="O956:Q956" si="306">O957</f>
        <v>0</v>
      </c>
      <c r="P956" s="101">
        <f t="shared" si="306"/>
        <v>2.6</v>
      </c>
      <c r="Q956" s="101">
        <f t="shared" si="306"/>
        <v>0.124</v>
      </c>
      <c r="R956" s="45">
        <f t="shared" si="299"/>
        <v>3.363</v>
      </c>
      <c r="S956" s="173"/>
      <c r="T956" s="555"/>
    </row>
    <row r="957" spans="1:20" s="5" customFormat="1">
      <c r="A957" s="491"/>
      <c r="B957" s="488"/>
      <c r="C957" s="512"/>
      <c r="D957" s="512"/>
      <c r="E957" s="488"/>
      <c r="F957" s="558"/>
      <c r="G957" s="558"/>
      <c r="H957" s="558"/>
      <c r="I957" s="174" t="s">
        <v>16</v>
      </c>
      <c r="J957" s="491"/>
      <c r="K957" s="176" t="s">
        <v>12</v>
      </c>
      <c r="L957" s="177"/>
      <c r="M957" s="44"/>
      <c r="N957" s="44">
        <v>0.63900000000000001</v>
      </c>
      <c r="O957" s="177">
        <v>0</v>
      </c>
      <c r="P957" s="177">
        <v>2.6</v>
      </c>
      <c r="Q957" s="177">
        <v>0.124</v>
      </c>
      <c r="R957" s="45">
        <f t="shared" si="299"/>
        <v>3.363</v>
      </c>
      <c r="S957" s="173"/>
      <c r="T957" s="555"/>
    </row>
    <row r="958" spans="1:20" s="5" customFormat="1" ht="38.25">
      <c r="A958" s="491"/>
      <c r="B958" s="488"/>
      <c r="C958" s="512"/>
      <c r="D958" s="512"/>
      <c r="E958" s="488"/>
      <c r="F958" s="558"/>
      <c r="G958" s="558"/>
      <c r="H958" s="558"/>
      <c r="I958" s="174" t="s">
        <v>217</v>
      </c>
      <c r="J958" s="491"/>
      <c r="K958" s="175" t="s">
        <v>128</v>
      </c>
      <c r="L958" s="177"/>
      <c r="M958" s="44"/>
      <c r="N958" s="101">
        <f>N959</f>
        <v>157.518</v>
      </c>
      <c r="O958" s="101">
        <f>O959</f>
        <v>183.78</v>
      </c>
      <c r="P958" s="101">
        <f>P959</f>
        <v>170.77500000000001</v>
      </c>
      <c r="Q958" s="101">
        <f>Q959</f>
        <v>0</v>
      </c>
      <c r="R958" s="45">
        <f t="shared" si="299"/>
        <v>512.07299999999998</v>
      </c>
      <c r="S958" s="173"/>
      <c r="T958" s="555"/>
    </row>
    <row r="959" spans="1:20" s="5" customFormat="1" ht="25.5">
      <c r="A959" s="491"/>
      <c r="B959" s="488"/>
      <c r="C959" s="512"/>
      <c r="D959" s="512"/>
      <c r="E959" s="488"/>
      <c r="F959" s="558"/>
      <c r="G959" s="558"/>
      <c r="H959" s="558"/>
      <c r="I959" s="174" t="s">
        <v>218</v>
      </c>
      <c r="J959" s="491"/>
      <c r="K959" s="176" t="s">
        <v>52</v>
      </c>
      <c r="L959" s="177"/>
      <c r="M959" s="44"/>
      <c r="N959" s="44">
        <v>157.518</v>
      </c>
      <c r="O959" s="177">
        <v>183.78</v>
      </c>
      <c r="P959" s="177">
        <v>170.77500000000001</v>
      </c>
      <c r="Q959" s="177">
        <v>0</v>
      </c>
      <c r="R959" s="45">
        <f t="shared" si="299"/>
        <v>512.07299999999998</v>
      </c>
      <c r="S959" s="173"/>
      <c r="T959" s="476"/>
    </row>
    <row r="960" spans="1:20" s="5" customFormat="1" ht="25.5">
      <c r="A960" s="491"/>
      <c r="B960" s="488"/>
      <c r="C960" s="512"/>
      <c r="D960" s="512"/>
      <c r="E960" s="488"/>
      <c r="F960" s="558"/>
      <c r="G960" s="558"/>
      <c r="H960" s="558"/>
      <c r="I960" s="174" t="s">
        <v>153</v>
      </c>
      <c r="J960" s="491"/>
      <c r="K960" s="175" t="s">
        <v>159</v>
      </c>
      <c r="L960" s="177"/>
      <c r="M960" s="44"/>
      <c r="N960" s="101">
        <f>N961</f>
        <v>37.512</v>
      </c>
      <c r="O960" s="101">
        <f t="shared" ref="O960:Q960" si="307">O961</f>
        <v>30.904</v>
      </c>
      <c r="P960" s="101">
        <f t="shared" si="307"/>
        <v>31.245000000000001</v>
      </c>
      <c r="Q960" s="101">
        <f t="shared" si="307"/>
        <v>6.5469999999999997</v>
      </c>
      <c r="R960" s="45">
        <f t="shared" si="299"/>
        <v>106.208</v>
      </c>
      <c r="S960" s="173"/>
      <c r="T960" s="476"/>
    </row>
    <row r="961" spans="1:20" s="5" customFormat="1">
      <c r="A961" s="491"/>
      <c r="B961" s="488"/>
      <c r="C961" s="512"/>
      <c r="D961" s="512"/>
      <c r="E961" s="488"/>
      <c r="F961" s="558"/>
      <c r="G961" s="558"/>
      <c r="H961" s="558"/>
      <c r="I961" s="174" t="s">
        <v>16</v>
      </c>
      <c r="J961" s="491"/>
      <c r="K961" s="176" t="s">
        <v>12</v>
      </c>
      <c r="L961" s="177"/>
      <c r="M961" s="44"/>
      <c r="N961" s="44">
        <v>37.512</v>
      </c>
      <c r="O961" s="177">
        <v>30.904</v>
      </c>
      <c r="P961" s="177">
        <v>31.245000000000001</v>
      </c>
      <c r="Q961" s="177">
        <v>6.5469999999999997</v>
      </c>
      <c r="R961" s="45">
        <f t="shared" si="299"/>
        <v>106.208</v>
      </c>
      <c r="S961" s="173"/>
      <c r="T961" s="476"/>
    </row>
    <row r="962" spans="1:20" s="5" customFormat="1">
      <c r="A962" s="490">
        <v>28</v>
      </c>
      <c r="B962" s="487" t="s">
        <v>316</v>
      </c>
      <c r="C962" s="512"/>
      <c r="D962" s="512"/>
      <c r="E962" s="488"/>
      <c r="F962" s="558"/>
      <c r="G962" s="558"/>
      <c r="H962" s="558"/>
      <c r="I962" s="47" t="s">
        <v>13</v>
      </c>
      <c r="J962" s="490">
        <v>463</v>
      </c>
      <c r="K962" s="478"/>
      <c r="L962" s="45"/>
      <c r="M962" s="45"/>
      <c r="N962" s="45">
        <f>+N963+N967+N969+N971</f>
        <v>30.500799999999998</v>
      </c>
      <c r="O962" s="45">
        <f>+O963+O967+O969+O971</f>
        <v>58.041799999999995</v>
      </c>
      <c r="P962" s="45">
        <f>+P963+P967+P969+P971</f>
        <v>48.628999999999998</v>
      </c>
      <c r="Q962" s="45">
        <f>+Q963+Q967+Q969+Q971</f>
        <v>21.089000000000002</v>
      </c>
      <c r="R962" s="45">
        <f t="shared" ref="R962:R1019" si="308">P962+O962+N962+Q962</f>
        <v>158.26059999999998</v>
      </c>
      <c r="S962" s="173"/>
      <c r="T962" s="476"/>
    </row>
    <row r="963" spans="1:20" s="5" customFormat="1" ht="51">
      <c r="A963" s="491"/>
      <c r="B963" s="488"/>
      <c r="C963" s="512"/>
      <c r="D963" s="512"/>
      <c r="E963" s="488"/>
      <c r="F963" s="558"/>
      <c r="G963" s="558"/>
      <c r="H963" s="558"/>
      <c r="I963" s="174" t="s">
        <v>220</v>
      </c>
      <c r="J963" s="491"/>
      <c r="K963" s="175" t="s">
        <v>10</v>
      </c>
      <c r="L963" s="177"/>
      <c r="M963" s="177"/>
      <c r="N963" s="101">
        <f>N964+N965+N966</f>
        <v>17.265799999999999</v>
      </c>
      <c r="O963" s="101">
        <f>O964+O965+O966</f>
        <v>31.27</v>
      </c>
      <c r="P963" s="82">
        <f>P964+P965+P966</f>
        <v>35.170999999999999</v>
      </c>
      <c r="Q963" s="82">
        <f>Q964+Q965+Q966</f>
        <v>16.693000000000001</v>
      </c>
      <c r="R963" s="45">
        <f t="shared" si="308"/>
        <v>100.3998</v>
      </c>
      <c r="S963" s="173"/>
      <c r="T963" s="555"/>
    </row>
    <row r="964" spans="1:20" s="5" customFormat="1" ht="25.5">
      <c r="A964" s="491"/>
      <c r="B964" s="488"/>
      <c r="C964" s="512"/>
      <c r="D964" s="512"/>
      <c r="E964" s="488"/>
      <c r="F964" s="558"/>
      <c r="G964" s="558"/>
      <c r="H964" s="558"/>
      <c r="I964" s="174" t="s">
        <v>164</v>
      </c>
      <c r="J964" s="491"/>
      <c r="K964" s="176" t="s">
        <v>11</v>
      </c>
      <c r="L964" s="177"/>
      <c r="M964" s="44"/>
      <c r="N964" s="44">
        <v>0</v>
      </c>
      <c r="O964" s="177">
        <v>0.91200000000000003</v>
      </c>
      <c r="P964" s="44">
        <v>0</v>
      </c>
      <c r="Q964" s="44">
        <v>0</v>
      </c>
      <c r="R964" s="45">
        <f t="shared" si="308"/>
        <v>0.91200000000000003</v>
      </c>
      <c r="S964" s="173"/>
      <c r="T964" s="555"/>
    </row>
    <row r="965" spans="1:20" s="5" customFormat="1">
      <c r="A965" s="491"/>
      <c r="B965" s="488"/>
      <c r="C965" s="512"/>
      <c r="D965" s="512"/>
      <c r="E965" s="488"/>
      <c r="F965" s="558"/>
      <c r="G965" s="558"/>
      <c r="H965" s="558"/>
      <c r="I965" s="174" t="s">
        <v>16</v>
      </c>
      <c r="J965" s="491"/>
      <c r="K965" s="176" t="s">
        <v>12</v>
      </c>
      <c r="L965" s="177"/>
      <c r="M965" s="44"/>
      <c r="N965" s="44">
        <v>17.265799999999999</v>
      </c>
      <c r="O965" s="177">
        <v>29.085000000000001</v>
      </c>
      <c r="P965" s="177">
        <v>35.170999999999999</v>
      </c>
      <c r="Q965" s="44">
        <v>16.693000000000001</v>
      </c>
      <c r="R965" s="45">
        <f t="shared" si="308"/>
        <v>98.214799999999997</v>
      </c>
      <c r="S965" s="173"/>
      <c r="T965" s="555"/>
    </row>
    <row r="966" spans="1:20" s="5" customFormat="1" ht="38.25">
      <c r="A966" s="491"/>
      <c r="B966" s="488"/>
      <c r="C966" s="512"/>
      <c r="D966" s="512"/>
      <c r="E966" s="488"/>
      <c r="F966" s="558"/>
      <c r="G966" s="558"/>
      <c r="H966" s="558"/>
      <c r="I966" s="174" t="s">
        <v>18</v>
      </c>
      <c r="J966" s="491"/>
      <c r="K966" s="176" t="s">
        <v>17</v>
      </c>
      <c r="L966" s="177"/>
      <c r="M966" s="44"/>
      <c r="N966" s="44">
        <v>0</v>
      </c>
      <c r="O966" s="177">
        <v>1.2729999999999999</v>
      </c>
      <c r="P966" s="44">
        <v>0</v>
      </c>
      <c r="Q966" s="44">
        <v>0</v>
      </c>
      <c r="R966" s="45">
        <f t="shared" si="308"/>
        <v>1.2729999999999999</v>
      </c>
      <c r="S966" s="173"/>
      <c r="T966" s="555"/>
    </row>
    <row r="967" spans="1:20" s="5" customFormat="1" ht="38.25">
      <c r="A967" s="491"/>
      <c r="B967" s="488"/>
      <c r="C967" s="512"/>
      <c r="D967" s="512"/>
      <c r="E967" s="488"/>
      <c r="F967" s="558"/>
      <c r="G967" s="558"/>
      <c r="H967" s="558"/>
      <c r="I967" s="174" t="s">
        <v>288</v>
      </c>
      <c r="J967" s="491"/>
      <c r="K967" s="175" t="s">
        <v>42</v>
      </c>
      <c r="L967" s="177"/>
      <c r="M967" s="44"/>
      <c r="N967" s="101">
        <f>N968</f>
        <v>0</v>
      </c>
      <c r="O967" s="101">
        <f>O968</f>
        <v>1.1589</v>
      </c>
      <c r="P967" s="101">
        <f t="shared" ref="P967:Q967" si="309">P968</f>
        <v>0</v>
      </c>
      <c r="Q967" s="101">
        <f t="shared" si="309"/>
        <v>0</v>
      </c>
      <c r="R967" s="45">
        <f t="shared" si="308"/>
        <v>1.1589</v>
      </c>
      <c r="S967" s="173"/>
      <c r="T967" s="555"/>
    </row>
    <row r="968" spans="1:20" s="5" customFormat="1">
      <c r="A968" s="491"/>
      <c r="B968" s="488"/>
      <c r="C968" s="512"/>
      <c r="D968" s="512"/>
      <c r="E968" s="488"/>
      <c r="F968" s="558"/>
      <c r="G968" s="558"/>
      <c r="H968" s="558"/>
      <c r="I968" s="174" t="s">
        <v>16</v>
      </c>
      <c r="J968" s="491"/>
      <c r="K968" s="176" t="s">
        <v>12</v>
      </c>
      <c r="L968" s="177"/>
      <c r="M968" s="44"/>
      <c r="N968" s="44">
        <v>0</v>
      </c>
      <c r="O968" s="177">
        <v>1.1589</v>
      </c>
      <c r="P968" s="44">
        <v>0</v>
      </c>
      <c r="Q968" s="44">
        <v>0</v>
      </c>
      <c r="R968" s="45">
        <f t="shared" si="308"/>
        <v>1.1589</v>
      </c>
      <c r="S968" s="173"/>
      <c r="T968" s="555"/>
    </row>
    <row r="969" spans="1:20" s="5" customFormat="1" ht="25.5">
      <c r="A969" s="491"/>
      <c r="B969" s="488"/>
      <c r="C969" s="512"/>
      <c r="D969" s="512"/>
      <c r="E969" s="488"/>
      <c r="F969" s="558"/>
      <c r="G969" s="558"/>
      <c r="H969" s="558"/>
      <c r="I969" s="174" t="s">
        <v>289</v>
      </c>
      <c r="J969" s="491"/>
      <c r="K969" s="175" t="s">
        <v>30</v>
      </c>
      <c r="L969" s="177"/>
      <c r="M969" s="44"/>
      <c r="N969" s="101">
        <f>N970</f>
        <v>13.234999999999999</v>
      </c>
      <c r="O969" s="101">
        <f>O970</f>
        <v>25.6129</v>
      </c>
      <c r="P969" s="101">
        <f t="shared" ref="P969:Q969" si="310">P970</f>
        <v>10.768000000000001</v>
      </c>
      <c r="Q969" s="101">
        <f t="shared" si="310"/>
        <v>4.3959999999999999</v>
      </c>
      <c r="R969" s="45">
        <f t="shared" si="308"/>
        <v>54.011899999999997</v>
      </c>
      <c r="S969" s="173"/>
      <c r="T969" s="555"/>
    </row>
    <row r="970" spans="1:20" s="5" customFormat="1">
      <c r="A970" s="491"/>
      <c r="B970" s="488"/>
      <c r="C970" s="512"/>
      <c r="D970" s="512"/>
      <c r="E970" s="488"/>
      <c r="F970" s="558"/>
      <c r="G970" s="558"/>
      <c r="H970" s="558"/>
      <c r="I970" s="174" t="s">
        <v>16</v>
      </c>
      <c r="J970" s="491"/>
      <c r="K970" s="176" t="s">
        <v>12</v>
      </c>
      <c r="L970" s="177"/>
      <c r="M970" s="44"/>
      <c r="N970" s="44">
        <v>13.234999999999999</v>
      </c>
      <c r="O970" s="177">
        <v>25.6129</v>
      </c>
      <c r="P970" s="44">
        <v>10.768000000000001</v>
      </c>
      <c r="Q970" s="44">
        <v>4.3959999999999999</v>
      </c>
      <c r="R970" s="45">
        <f t="shared" si="308"/>
        <v>54.011899999999997</v>
      </c>
      <c r="S970" s="173"/>
      <c r="T970" s="555"/>
    </row>
    <row r="971" spans="1:20" s="5" customFormat="1" ht="25.5">
      <c r="A971" s="491"/>
      <c r="B971" s="488"/>
      <c r="C971" s="512"/>
      <c r="D971" s="512"/>
      <c r="E971" s="488"/>
      <c r="F971" s="558"/>
      <c r="G971" s="558"/>
      <c r="H971" s="558"/>
      <c r="I971" s="174" t="s">
        <v>29</v>
      </c>
      <c r="J971" s="491"/>
      <c r="K971" s="175" t="s">
        <v>44</v>
      </c>
      <c r="L971" s="177"/>
      <c r="M971" s="44"/>
      <c r="N971" s="101">
        <f t="shared" ref="N971:O971" si="311">SUM(N972)</f>
        <v>0</v>
      </c>
      <c r="O971" s="101">
        <f t="shared" si="311"/>
        <v>0</v>
      </c>
      <c r="P971" s="101">
        <f>SUM(P972)</f>
        <v>2.69</v>
      </c>
      <c r="Q971" s="101">
        <f t="shared" ref="Q971" si="312">SUM(Q972)</f>
        <v>0</v>
      </c>
      <c r="R971" s="45">
        <f t="shared" si="308"/>
        <v>2.69</v>
      </c>
      <c r="S971" s="173"/>
      <c r="T971" s="555"/>
    </row>
    <row r="972" spans="1:20" s="5" customFormat="1">
      <c r="A972" s="492"/>
      <c r="B972" s="489"/>
      <c r="C972" s="512"/>
      <c r="D972" s="512"/>
      <c r="E972" s="488"/>
      <c r="F972" s="558"/>
      <c r="G972" s="558"/>
      <c r="H972" s="558"/>
      <c r="I972" s="174" t="s">
        <v>16</v>
      </c>
      <c r="J972" s="492"/>
      <c r="K972" s="176" t="s">
        <v>12</v>
      </c>
      <c r="L972" s="177"/>
      <c r="M972" s="44"/>
      <c r="N972" s="44">
        <v>0</v>
      </c>
      <c r="O972" s="44">
        <v>0</v>
      </c>
      <c r="P972" s="177">
        <v>2.69</v>
      </c>
      <c r="Q972" s="44">
        <v>0</v>
      </c>
      <c r="R972" s="45">
        <f t="shared" si="308"/>
        <v>2.69</v>
      </c>
      <c r="S972" s="173"/>
      <c r="T972" s="555"/>
    </row>
    <row r="973" spans="1:20" s="5" customFormat="1" ht="12.75" customHeight="1">
      <c r="A973" s="490">
        <v>29</v>
      </c>
      <c r="B973" s="510" t="s">
        <v>317</v>
      </c>
      <c r="C973" s="512"/>
      <c r="D973" s="512"/>
      <c r="E973" s="488"/>
      <c r="F973" s="558"/>
      <c r="G973" s="558"/>
      <c r="H973" s="558"/>
      <c r="I973" s="47" t="s">
        <v>13</v>
      </c>
      <c r="J973" s="490">
        <v>472</v>
      </c>
      <c r="K973" s="478"/>
      <c r="L973" s="44"/>
      <c r="M973" s="44"/>
      <c r="N973" s="45">
        <f>N974+N978+N984+N986+N988+N991+N993+N996+N999+N980</f>
        <v>24.881999999999998</v>
      </c>
      <c r="O973" s="45">
        <f t="shared" ref="O973:Q973" si="313">O974+O978+O984+O986+O988+O991+O993+O996+O999+O980</f>
        <v>115.76099999999998</v>
      </c>
      <c r="P973" s="45">
        <f t="shared" si="313"/>
        <v>1414.9729</v>
      </c>
      <c r="Q973" s="45">
        <f t="shared" si="313"/>
        <v>563.4369999999999</v>
      </c>
      <c r="R973" s="45">
        <f t="shared" si="308"/>
        <v>2119.0528999999997</v>
      </c>
      <c r="S973" s="173"/>
      <c r="T973" s="476"/>
    </row>
    <row r="974" spans="1:20" s="5" customFormat="1" ht="51">
      <c r="A974" s="491"/>
      <c r="B974" s="510"/>
      <c r="C974" s="512"/>
      <c r="D974" s="512"/>
      <c r="E974" s="488"/>
      <c r="F974" s="558"/>
      <c r="G974" s="558"/>
      <c r="H974" s="558"/>
      <c r="I974" s="174" t="s">
        <v>163</v>
      </c>
      <c r="J974" s="491"/>
      <c r="K974" s="175" t="s">
        <v>10</v>
      </c>
      <c r="L974" s="44"/>
      <c r="M974" s="44"/>
      <c r="N974" s="101">
        <f t="shared" ref="N974" si="314">N975+N976+N977</f>
        <v>20.835999999999999</v>
      </c>
      <c r="O974" s="101">
        <f>O975+O976+O977</f>
        <v>71.253999999999991</v>
      </c>
      <c r="P974" s="101">
        <f t="shared" ref="P974:Q974" si="315">P975+P976+P977</f>
        <v>63.667000000000002</v>
      </c>
      <c r="Q974" s="101">
        <f t="shared" si="315"/>
        <v>39.9</v>
      </c>
      <c r="R974" s="45">
        <f t="shared" si="308"/>
        <v>195.65700000000001</v>
      </c>
      <c r="S974" s="173"/>
      <c r="T974" s="555"/>
    </row>
    <row r="975" spans="1:20" s="5" customFormat="1" ht="25.5">
      <c r="A975" s="491"/>
      <c r="B975" s="510"/>
      <c r="C975" s="512"/>
      <c r="D975" s="512"/>
      <c r="E975" s="488"/>
      <c r="F975" s="558"/>
      <c r="G975" s="558"/>
      <c r="H975" s="558"/>
      <c r="I975" s="174" t="s">
        <v>164</v>
      </c>
      <c r="J975" s="491"/>
      <c r="K975" s="176" t="s">
        <v>11</v>
      </c>
      <c r="L975" s="44"/>
      <c r="M975" s="44"/>
      <c r="N975" s="44">
        <v>20.835999999999999</v>
      </c>
      <c r="O975" s="177">
        <v>1.2050000000000001</v>
      </c>
      <c r="P975" s="44">
        <v>0</v>
      </c>
      <c r="Q975" s="44">
        <v>0</v>
      </c>
      <c r="R975" s="45">
        <f t="shared" si="308"/>
        <v>22.040999999999997</v>
      </c>
      <c r="S975" s="173"/>
      <c r="T975" s="555"/>
    </row>
    <row r="976" spans="1:20" s="5" customFormat="1">
      <c r="A976" s="491"/>
      <c r="B976" s="510"/>
      <c r="C976" s="512"/>
      <c r="D976" s="512"/>
      <c r="E976" s="488"/>
      <c r="F976" s="558"/>
      <c r="G976" s="558"/>
      <c r="H976" s="558"/>
      <c r="I976" s="174" t="s">
        <v>16</v>
      </c>
      <c r="J976" s="491"/>
      <c r="K976" s="176" t="s">
        <v>12</v>
      </c>
      <c r="L976" s="44"/>
      <c r="M976" s="44"/>
      <c r="N976" s="44">
        <v>0</v>
      </c>
      <c r="O976" s="177">
        <v>68.367999999999995</v>
      </c>
      <c r="P976" s="177">
        <v>63.667000000000002</v>
      </c>
      <c r="Q976" s="44">
        <v>39.9</v>
      </c>
      <c r="R976" s="45">
        <f t="shared" si="308"/>
        <v>171.935</v>
      </c>
      <c r="S976" s="173"/>
      <c r="T976" s="555"/>
    </row>
    <row r="977" spans="1:20" s="5" customFormat="1" ht="38.25">
      <c r="A977" s="491"/>
      <c r="B977" s="510"/>
      <c r="C977" s="512"/>
      <c r="D977" s="512"/>
      <c r="E977" s="488"/>
      <c r="F977" s="558"/>
      <c r="G977" s="558"/>
      <c r="H977" s="558"/>
      <c r="I977" s="174" t="s">
        <v>18</v>
      </c>
      <c r="J977" s="491"/>
      <c r="K977" s="176" t="s">
        <v>17</v>
      </c>
      <c r="L977" s="44"/>
      <c r="M977" s="44"/>
      <c r="N977" s="44">
        <v>0</v>
      </c>
      <c r="O977" s="177">
        <v>1.681</v>
      </c>
      <c r="P977" s="44">
        <v>0</v>
      </c>
      <c r="Q977" s="44">
        <v>0</v>
      </c>
      <c r="R977" s="45">
        <f t="shared" si="308"/>
        <v>1.681</v>
      </c>
      <c r="S977" s="173"/>
      <c r="T977" s="555"/>
    </row>
    <row r="978" spans="1:20" s="5" customFormat="1" ht="38.25">
      <c r="A978" s="491"/>
      <c r="B978" s="510"/>
      <c r="C978" s="512"/>
      <c r="D978" s="512"/>
      <c r="E978" s="488"/>
      <c r="F978" s="558"/>
      <c r="G978" s="558"/>
      <c r="H978" s="558"/>
      <c r="I978" s="174" t="s">
        <v>165</v>
      </c>
      <c r="J978" s="491"/>
      <c r="K978" s="175" t="s">
        <v>30</v>
      </c>
      <c r="L978" s="44"/>
      <c r="M978" s="44"/>
      <c r="N978" s="101">
        <f t="shared" ref="N978" si="316">N979</f>
        <v>4.0460000000000003</v>
      </c>
      <c r="O978" s="101">
        <f>O979</f>
        <v>7.843</v>
      </c>
      <c r="P978" s="101">
        <f t="shared" ref="P978:Q978" si="317">P979</f>
        <v>0</v>
      </c>
      <c r="Q978" s="101">
        <f t="shared" si="317"/>
        <v>0</v>
      </c>
      <c r="R978" s="45">
        <f t="shared" si="308"/>
        <v>11.888999999999999</v>
      </c>
      <c r="S978" s="173"/>
      <c r="T978" s="555"/>
    </row>
    <row r="979" spans="1:20" s="5" customFormat="1">
      <c r="A979" s="491"/>
      <c r="B979" s="510"/>
      <c r="C979" s="512"/>
      <c r="D979" s="512"/>
      <c r="E979" s="488"/>
      <c r="F979" s="558"/>
      <c r="G979" s="558"/>
      <c r="H979" s="558"/>
      <c r="I979" s="174" t="s">
        <v>16</v>
      </c>
      <c r="J979" s="491"/>
      <c r="K979" s="176" t="s">
        <v>12</v>
      </c>
      <c r="L979" s="44"/>
      <c r="M979" s="44"/>
      <c r="N979" s="44">
        <v>4.0460000000000003</v>
      </c>
      <c r="O979" s="177">
        <v>7.843</v>
      </c>
      <c r="P979" s="177">
        <v>0</v>
      </c>
      <c r="Q979" s="177">
        <v>0</v>
      </c>
      <c r="R979" s="45">
        <f t="shared" si="308"/>
        <v>11.888999999999999</v>
      </c>
      <c r="S979" s="173"/>
      <c r="T979" s="555"/>
    </row>
    <row r="980" spans="1:20" s="5" customFormat="1" ht="38.25">
      <c r="A980" s="491"/>
      <c r="B980" s="510"/>
      <c r="C980" s="512"/>
      <c r="D980" s="512"/>
      <c r="E980" s="488"/>
      <c r="F980" s="558"/>
      <c r="G980" s="558"/>
      <c r="H980" s="558"/>
      <c r="I980" s="174" t="s">
        <v>116</v>
      </c>
      <c r="J980" s="491"/>
      <c r="K980" s="175" t="s">
        <v>50</v>
      </c>
      <c r="L980" s="45"/>
      <c r="M980" s="45"/>
      <c r="N980" s="45">
        <f>N981+N982+N983</f>
        <v>0</v>
      </c>
      <c r="O980" s="45">
        <f t="shared" ref="O980:Q980" si="318">O981+O982+O983</f>
        <v>0</v>
      </c>
      <c r="P980" s="45">
        <f t="shared" si="318"/>
        <v>277.85599999999999</v>
      </c>
      <c r="Q980" s="45">
        <f t="shared" si="318"/>
        <v>261.89999999999998</v>
      </c>
      <c r="R980" s="45">
        <f t="shared" si="308"/>
        <v>539.75599999999997</v>
      </c>
      <c r="S980" s="173"/>
      <c r="T980" s="555"/>
    </row>
    <row r="981" spans="1:20" s="5" customFormat="1" ht="25.5">
      <c r="A981" s="491"/>
      <c r="B981" s="510"/>
      <c r="C981" s="512"/>
      <c r="D981" s="512"/>
      <c r="E981" s="488"/>
      <c r="F981" s="558"/>
      <c r="G981" s="558"/>
      <c r="H981" s="558"/>
      <c r="I981" s="174" t="s">
        <v>164</v>
      </c>
      <c r="J981" s="491"/>
      <c r="K981" s="176" t="s">
        <v>11</v>
      </c>
      <c r="L981" s="44"/>
      <c r="M981" s="44"/>
      <c r="N981" s="44">
        <v>0</v>
      </c>
      <c r="O981" s="44">
        <v>0</v>
      </c>
      <c r="P981" s="177">
        <v>102.506</v>
      </c>
      <c r="Q981" s="177">
        <v>0</v>
      </c>
      <c r="R981" s="45">
        <f t="shared" si="308"/>
        <v>102.506</v>
      </c>
      <c r="S981" s="173"/>
      <c r="T981" s="555"/>
    </row>
    <row r="982" spans="1:20" s="5" customFormat="1" ht="25.5">
      <c r="A982" s="491"/>
      <c r="B982" s="510"/>
      <c r="C982" s="512"/>
      <c r="D982" s="512"/>
      <c r="E982" s="488"/>
      <c r="F982" s="558"/>
      <c r="G982" s="558"/>
      <c r="H982" s="558"/>
      <c r="I982" s="174" t="s">
        <v>33</v>
      </c>
      <c r="J982" s="491"/>
      <c r="K982" s="176" t="s">
        <v>39</v>
      </c>
      <c r="L982" s="44"/>
      <c r="M982" s="44"/>
      <c r="N982" s="44">
        <v>0</v>
      </c>
      <c r="O982" s="44">
        <v>0</v>
      </c>
      <c r="P982" s="177">
        <v>19.678000000000001</v>
      </c>
      <c r="Q982" s="177">
        <v>151.9</v>
      </c>
      <c r="R982" s="45">
        <f t="shared" si="308"/>
        <v>171.578</v>
      </c>
      <c r="S982" s="173"/>
      <c r="T982" s="555"/>
    </row>
    <row r="983" spans="1:20" s="5" customFormat="1" ht="38.25">
      <c r="A983" s="491"/>
      <c r="B983" s="510"/>
      <c r="C983" s="512"/>
      <c r="D983" s="512"/>
      <c r="E983" s="488"/>
      <c r="F983" s="558"/>
      <c r="G983" s="558"/>
      <c r="H983" s="558"/>
      <c r="I983" s="174" t="s">
        <v>69</v>
      </c>
      <c r="J983" s="491"/>
      <c r="K983" s="176" t="s">
        <v>55</v>
      </c>
      <c r="L983" s="44"/>
      <c r="M983" s="44"/>
      <c r="N983" s="44">
        <v>0</v>
      </c>
      <c r="O983" s="44">
        <v>0</v>
      </c>
      <c r="P983" s="177">
        <v>155.672</v>
      </c>
      <c r="Q983" s="177">
        <v>110</v>
      </c>
      <c r="R983" s="45">
        <f t="shared" si="308"/>
        <v>265.67200000000003</v>
      </c>
      <c r="S983" s="173"/>
      <c r="T983" s="555"/>
    </row>
    <row r="984" spans="1:20" s="5" customFormat="1">
      <c r="A984" s="491"/>
      <c r="B984" s="510"/>
      <c r="C984" s="512"/>
      <c r="D984" s="512"/>
      <c r="E984" s="488"/>
      <c r="F984" s="558"/>
      <c r="G984" s="558"/>
      <c r="H984" s="558"/>
      <c r="I984" s="174" t="s">
        <v>167</v>
      </c>
      <c r="J984" s="491"/>
      <c r="K984" s="175" t="s">
        <v>51</v>
      </c>
      <c r="L984" s="44"/>
      <c r="M984" s="44"/>
      <c r="N984" s="101">
        <f t="shared" ref="N984:Q984" si="319">N985</f>
        <v>0</v>
      </c>
      <c r="O984" s="101">
        <f>O985</f>
        <v>15.113</v>
      </c>
      <c r="P984" s="101">
        <f t="shared" si="319"/>
        <v>0.5</v>
      </c>
      <c r="Q984" s="101">
        <f t="shared" si="319"/>
        <v>0</v>
      </c>
      <c r="R984" s="45">
        <f t="shared" si="308"/>
        <v>15.613</v>
      </c>
      <c r="S984" s="173"/>
      <c r="T984" s="555"/>
    </row>
    <row r="985" spans="1:20" s="5" customFormat="1">
      <c r="A985" s="491"/>
      <c r="B985" s="510"/>
      <c r="C985" s="512"/>
      <c r="D985" s="512"/>
      <c r="E985" s="488"/>
      <c r="F985" s="558"/>
      <c r="G985" s="558"/>
      <c r="H985" s="558"/>
      <c r="I985" s="174" t="s">
        <v>16</v>
      </c>
      <c r="J985" s="491"/>
      <c r="K985" s="176" t="s">
        <v>12</v>
      </c>
      <c r="L985" s="44"/>
      <c r="M985" s="44"/>
      <c r="N985" s="44">
        <v>0</v>
      </c>
      <c r="O985" s="177">
        <v>15.113</v>
      </c>
      <c r="P985" s="177">
        <v>0.5</v>
      </c>
      <c r="Q985" s="177">
        <v>0</v>
      </c>
      <c r="R985" s="45">
        <f t="shared" si="308"/>
        <v>15.613</v>
      </c>
      <c r="S985" s="173"/>
      <c r="T985" s="555"/>
    </row>
    <row r="986" spans="1:20" s="5" customFormat="1">
      <c r="A986" s="491"/>
      <c r="B986" s="510"/>
      <c r="C986" s="512"/>
      <c r="D986" s="512"/>
      <c r="E986" s="488"/>
      <c r="F986" s="558"/>
      <c r="G986" s="558"/>
      <c r="H986" s="558"/>
      <c r="I986" s="174" t="s">
        <v>224</v>
      </c>
      <c r="J986" s="491"/>
      <c r="K986" s="175" t="s">
        <v>11</v>
      </c>
      <c r="L986" s="44"/>
      <c r="M986" s="44"/>
      <c r="N986" s="101">
        <f t="shared" ref="N986" si="320">N987</f>
        <v>0</v>
      </c>
      <c r="O986" s="101">
        <f>O987</f>
        <v>10.868</v>
      </c>
      <c r="P986" s="101">
        <f t="shared" ref="P986:Q986" si="321">P987</f>
        <v>0</v>
      </c>
      <c r="Q986" s="101">
        <f t="shared" si="321"/>
        <v>0</v>
      </c>
      <c r="R986" s="45">
        <f t="shared" si="308"/>
        <v>10.868</v>
      </c>
      <c r="S986" s="173"/>
      <c r="T986" s="555"/>
    </row>
    <row r="987" spans="1:20" s="5" customFormat="1">
      <c r="A987" s="491"/>
      <c r="B987" s="510"/>
      <c r="C987" s="512"/>
      <c r="D987" s="512"/>
      <c r="E987" s="488"/>
      <c r="F987" s="558"/>
      <c r="G987" s="558"/>
      <c r="H987" s="558"/>
      <c r="I987" s="174" t="s">
        <v>16</v>
      </c>
      <c r="J987" s="491"/>
      <c r="K987" s="176" t="s">
        <v>12</v>
      </c>
      <c r="L987" s="44"/>
      <c r="M987" s="44"/>
      <c r="N987" s="177">
        <v>0</v>
      </c>
      <c r="O987" s="177">
        <v>10.868</v>
      </c>
      <c r="P987" s="177">
        <v>0</v>
      </c>
      <c r="Q987" s="177">
        <v>0</v>
      </c>
      <c r="R987" s="45">
        <f t="shared" si="308"/>
        <v>10.868</v>
      </c>
      <c r="S987" s="173"/>
      <c r="T987" s="555"/>
    </row>
    <row r="988" spans="1:20" s="5" customFormat="1" ht="76.5">
      <c r="A988" s="491"/>
      <c r="B988" s="510"/>
      <c r="C988" s="512"/>
      <c r="D988" s="512"/>
      <c r="E988" s="488"/>
      <c r="F988" s="558"/>
      <c r="G988" s="558"/>
      <c r="H988" s="558"/>
      <c r="I988" s="174" t="s">
        <v>170</v>
      </c>
      <c r="J988" s="491"/>
      <c r="K988" s="175" t="s">
        <v>52</v>
      </c>
      <c r="L988" s="44"/>
      <c r="M988" s="44"/>
      <c r="N988" s="101">
        <f>N989+N990</f>
        <v>0</v>
      </c>
      <c r="O988" s="101">
        <f t="shared" ref="O988:Q988" si="322">O989+O990</f>
        <v>10.087999999999999</v>
      </c>
      <c r="P988" s="101">
        <f t="shared" si="322"/>
        <v>183.173</v>
      </c>
      <c r="Q988" s="101">
        <f t="shared" si="322"/>
        <v>0</v>
      </c>
      <c r="R988" s="45">
        <f t="shared" si="308"/>
        <v>193.261</v>
      </c>
      <c r="S988" s="173"/>
      <c r="T988" s="555"/>
    </row>
    <row r="989" spans="1:20" s="5" customFormat="1">
      <c r="A989" s="491"/>
      <c r="B989" s="510"/>
      <c r="C989" s="512"/>
      <c r="D989" s="512"/>
      <c r="E989" s="488"/>
      <c r="F989" s="558"/>
      <c r="G989" s="558"/>
      <c r="H989" s="558"/>
      <c r="I989" s="174" t="s">
        <v>16</v>
      </c>
      <c r="J989" s="491"/>
      <c r="K989" s="176" t="s">
        <v>12</v>
      </c>
      <c r="L989" s="44"/>
      <c r="M989" s="44"/>
      <c r="N989" s="44">
        <v>0</v>
      </c>
      <c r="O989" s="177">
        <v>10.087999999999999</v>
      </c>
      <c r="P989" s="177">
        <v>67.004000000000005</v>
      </c>
      <c r="Q989" s="177">
        <v>0</v>
      </c>
      <c r="R989" s="45">
        <f t="shared" si="308"/>
        <v>77.091999999999999</v>
      </c>
      <c r="S989" s="173"/>
      <c r="T989" s="476"/>
    </row>
    <row r="990" spans="1:20" s="5" customFormat="1" ht="25.5">
      <c r="A990" s="491"/>
      <c r="B990" s="510"/>
      <c r="C990" s="512"/>
      <c r="D990" s="512"/>
      <c r="E990" s="488"/>
      <c r="F990" s="558"/>
      <c r="G990" s="558"/>
      <c r="H990" s="558"/>
      <c r="I990" s="174" t="s">
        <v>33</v>
      </c>
      <c r="J990" s="491"/>
      <c r="K990" s="176" t="s">
        <v>39</v>
      </c>
      <c r="L990" s="44"/>
      <c r="M990" s="44"/>
      <c r="N990" s="44">
        <v>0</v>
      </c>
      <c r="O990" s="177">
        <v>0</v>
      </c>
      <c r="P990" s="177">
        <v>116.169</v>
      </c>
      <c r="Q990" s="177">
        <v>0</v>
      </c>
      <c r="R990" s="45">
        <f t="shared" si="308"/>
        <v>116.169</v>
      </c>
      <c r="S990" s="173"/>
      <c r="T990" s="476"/>
    </row>
    <row r="991" spans="1:20" s="5" customFormat="1" ht="25.5">
      <c r="A991" s="491"/>
      <c r="B991" s="510"/>
      <c r="C991" s="512"/>
      <c r="D991" s="512"/>
      <c r="E991" s="488"/>
      <c r="F991" s="558"/>
      <c r="G991" s="558"/>
      <c r="H991" s="558"/>
      <c r="I991" s="174" t="s">
        <v>29</v>
      </c>
      <c r="J991" s="491"/>
      <c r="K991" s="175" t="s">
        <v>12</v>
      </c>
      <c r="L991" s="44"/>
      <c r="M991" s="44"/>
      <c r="N991" s="101">
        <f t="shared" ref="N991:O991" si="323">SUM(N992)</f>
        <v>0</v>
      </c>
      <c r="O991" s="101">
        <f t="shared" si="323"/>
        <v>0</v>
      </c>
      <c r="P991" s="101">
        <f>SUM(P992)</f>
        <v>0.1249</v>
      </c>
      <c r="Q991" s="101">
        <f t="shared" ref="Q991" si="324">SUM(Q992)</f>
        <v>0</v>
      </c>
      <c r="R991" s="45">
        <f t="shared" si="308"/>
        <v>0.1249</v>
      </c>
      <c r="S991" s="173"/>
      <c r="T991" s="476"/>
    </row>
    <row r="992" spans="1:20" s="5" customFormat="1">
      <c r="A992" s="491"/>
      <c r="B992" s="510"/>
      <c r="C992" s="512"/>
      <c r="D992" s="512"/>
      <c r="E992" s="488"/>
      <c r="F992" s="558"/>
      <c r="G992" s="558"/>
      <c r="H992" s="558"/>
      <c r="I992" s="174" t="s">
        <v>16</v>
      </c>
      <c r="J992" s="491"/>
      <c r="K992" s="176" t="s">
        <v>12</v>
      </c>
      <c r="L992" s="44"/>
      <c r="M992" s="44"/>
      <c r="N992" s="44">
        <v>0</v>
      </c>
      <c r="O992" s="177">
        <v>0</v>
      </c>
      <c r="P992" s="177">
        <v>0.1249</v>
      </c>
      <c r="Q992" s="177">
        <v>0</v>
      </c>
      <c r="R992" s="45">
        <f t="shared" si="308"/>
        <v>0.1249</v>
      </c>
      <c r="S992" s="173"/>
      <c r="T992" s="476"/>
    </row>
    <row r="993" spans="1:20" s="5" customFormat="1" ht="51">
      <c r="A993" s="491"/>
      <c r="B993" s="510"/>
      <c r="C993" s="512"/>
      <c r="D993" s="512"/>
      <c r="E993" s="488"/>
      <c r="F993" s="558"/>
      <c r="G993" s="558"/>
      <c r="H993" s="558"/>
      <c r="I993" s="174" t="s">
        <v>290</v>
      </c>
      <c r="J993" s="491"/>
      <c r="K993" s="175" t="s">
        <v>174</v>
      </c>
      <c r="L993" s="44"/>
      <c r="M993" s="44"/>
      <c r="N993" s="101">
        <f>N995+N994</f>
        <v>0</v>
      </c>
      <c r="O993" s="101">
        <f t="shared" ref="O993:Q993" si="325">O995+O994</f>
        <v>0</v>
      </c>
      <c r="P993" s="101">
        <f t="shared" si="325"/>
        <v>409.65199999999999</v>
      </c>
      <c r="Q993" s="101">
        <f t="shared" si="325"/>
        <v>261.637</v>
      </c>
      <c r="R993" s="45">
        <f t="shared" si="308"/>
        <v>671.28899999999999</v>
      </c>
      <c r="S993" s="173"/>
      <c r="T993" s="476"/>
    </row>
    <row r="994" spans="1:20" s="5" customFormat="1" ht="25.5">
      <c r="A994" s="491"/>
      <c r="B994" s="510"/>
      <c r="C994" s="512"/>
      <c r="D994" s="512"/>
      <c r="E994" s="488"/>
      <c r="F994" s="558"/>
      <c r="G994" s="558"/>
      <c r="H994" s="558"/>
      <c r="I994" s="174" t="s">
        <v>33</v>
      </c>
      <c r="J994" s="491"/>
      <c r="K994" s="176" t="s">
        <v>39</v>
      </c>
      <c r="L994" s="44"/>
      <c r="M994" s="44"/>
      <c r="N994" s="177">
        <v>0</v>
      </c>
      <c r="O994" s="177">
        <v>0</v>
      </c>
      <c r="P994" s="177">
        <v>30.053999999999998</v>
      </c>
      <c r="Q994" s="177">
        <v>59.697000000000003</v>
      </c>
      <c r="R994" s="45">
        <f t="shared" si="308"/>
        <v>89.751000000000005</v>
      </c>
      <c r="S994" s="173"/>
      <c r="T994" s="486"/>
    </row>
    <row r="995" spans="1:20" s="5" customFormat="1" ht="38.25">
      <c r="A995" s="491"/>
      <c r="B995" s="510"/>
      <c r="C995" s="512"/>
      <c r="D995" s="512"/>
      <c r="E995" s="488"/>
      <c r="F995" s="558"/>
      <c r="G995" s="558"/>
      <c r="H995" s="558"/>
      <c r="I995" s="174" t="s">
        <v>173</v>
      </c>
      <c r="J995" s="492"/>
      <c r="K995" s="176" t="s">
        <v>55</v>
      </c>
      <c r="L995" s="44"/>
      <c r="M995" s="44"/>
      <c r="N995" s="44">
        <v>0</v>
      </c>
      <c r="O995" s="177">
        <v>0</v>
      </c>
      <c r="P995" s="177">
        <v>379.59800000000001</v>
      </c>
      <c r="Q995" s="177">
        <v>201.94</v>
      </c>
      <c r="R995" s="45">
        <f t="shared" si="308"/>
        <v>581.53800000000001</v>
      </c>
      <c r="S995" s="173"/>
      <c r="T995" s="476"/>
    </row>
    <row r="996" spans="1:20" s="5" customFormat="1" ht="25.5">
      <c r="A996" s="491"/>
      <c r="B996" s="510"/>
      <c r="C996" s="512"/>
      <c r="D996" s="512"/>
      <c r="E996" s="488"/>
      <c r="F996" s="558"/>
      <c r="G996" s="558"/>
      <c r="H996" s="558"/>
      <c r="I996" s="174" t="s">
        <v>225</v>
      </c>
      <c r="J996" s="482"/>
      <c r="K996" s="175" t="s">
        <v>175</v>
      </c>
      <c r="L996" s="45"/>
      <c r="M996" s="45"/>
      <c r="N996" s="45">
        <f>N997+N998</f>
        <v>0</v>
      </c>
      <c r="O996" s="45">
        <f t="shared" ref="O996:Q996" si="326">O997+O998</f>
        <v>0</v>
      </c>
      <c r="P996" s="45">
        <f t="shared" si="326"/>
        <v>480</v>
      </c>
      <c r="Q996" s="45">
        <f t="shared" si="326"/>
        <v>0</v>
      </c>
      <c r="R996" s="45">
        <f t="shared" si="308"/>
        <v>480</v>
      </c>
      <c r="S996" s="179"/>
      <c r="T996" s="486"/>
    </row>
    <row r="997" spans="1:20" s="5" customFormat="1" ht="25.5">
      <c r="A997" s="491"/>
      <c r="B997" s="510"/>
      <c r="C997" s="512"/>
      <c r="D997" s="512"/>
      <c r="E997" s="488"/>
      <c r="F997" s="558"/>
      <c r="G997" s="558"/>
      <c r="H997" s="558"/>
      <c r="I997" s="174" t="s">
        <v>164</v>
      </c>
      <c r="J997" s="482"/>
      <c r="K997" s="176" t="s">
        <v>11</v>
      </c>
      <c r="L997" s="44"/>
      <c r="M997" s="44"/>
      <c r="N997" s="44">
        <v>0</v>
      </c>
      <c r="O997" s="44">
        <v>0</v>
      </c>
      <c r="P997" s="177">
        <v>268.8</v>
      </c>
      <c r="Q997" s="177">
        <v>0</v>
      </c>
      <c r="R997" s="45">
        <f t="shared" si="308"/>
        <v>268.8</v>
      </c>
      <c r="S997" s="173"/>
      <c r="T997" s="486"/>
    </row>
    <row r="998" spans="1:20" s="5" customFormat="1" ht="38.25">
      <c r="A998" s="491"/>
      <c r="B998" s="510"/>
      <c r="C998" s="512"/>
      <c r="D998" s="512"/>
      <c r="E998" s="488"/>
      <c r="F998" s="558"/>
      <c r="G998" s="558"/>
      <c r="H998" s="558"/>
      <c r="I998" s="174" t="s">
        <v>173</v>
      </c>
      <c r="J998" s="482"/>
      <c r="K998" s="176" t="s">
        <v>55</v>
      </c>
      <c r="L998" s="44"/>
      <c r="M998" s="44"/>
      <c r="N998" s="44">
        <v>0</v>
      </c>
      <c r="O998" s="44">
        <v>0</v>
      </c>
      <c r="P998" s="177">
        <v>211.2</v>
      </c>
      <c r="Q998" s="177">
        <v>0</v>
      </c>
      <c r="R998" s="45">
        <f t="shared" si="308"/>
        <v>211.2</v>
      </c>
      <c r="S998" s="173"/>
      <c r="T998" s="486"/>
    </row>
    <row r="999" spans="1:20" s="5" customFormat="1" ht="25.5">
      <c r="A999" s="491"/>
      <c r="B999" s="510"/>
      <c r="C999" s="512"/>
      <c r="D999" s="512"/>
      <c r="E999" s="488"/>
      <c r="F999" s="558"/>
      <c r="G999" s="558"/>
      <c r="H999" s="558"/>
      <c r="I999" s="174" t="s">
        <v>847</v>
      </c>
      <c r="J999" s="482"/>
      <c r="K999" s="175" t="s">
        <v>48</v>
      </c>
      <c r="L999" s="45"/>
      <c r="M999" s="45"/>
      <c r="N999" s="45">
        <f>N1000</f>
        <v>0</v>
      </c>
      <c r="O999" s="45">
        <f t="shared" ref="O999:Q999" si="327">O1000</f>
        <v>0.59499999999999997</v>
      </c>
      <c r="P999" s="45">
        <f t="shared" si="327"/>
        <v>0</v>
      </c>
      <c r="Q999" s="45">
        <f t="shared" si="327"/>
        <v>0</v>
      </c>
      <c r="R999" s="45">
        <f t="shared" si="308"/>
        <v>0.59499999999999997</v>
      </c>
      <c r="S999" s="173"/>
      <c r="T999" s="486"/>
    </row>
    <row r="1000" spans="1:20" s="5" customFormat="1">
      <c r="A1000" s="492"/>
      <c r="B1000" s="510"/>
      <c r="C1000" s="512"/>
      <c r="D1000" s="512"/>
      <c r="E1000" s="488"/>
      <c r="F1000" s="558"/>
      <c r="G1000" s="558"/>
      <c r="H1000" s="558"/>
      <c r="I1000" s="174" t="s">
        <v>16</v>
      </c>
      <c r="J1000" s="482"/>
      <c r="K1000" s="176" t="s">
        <v>12</v>
      </c>
      <c r="L1000" s="44"/>
      <c r="M1000" s="44"/>
      <c r="N1000" s="44">
        <v>0</v>
      </c>
      <c r="O1000" s="177">
        <v>0.59499999999999997</v>
      </c>
      <c r="P1000" s="177">
        <v>0</v>
      </c>
      <c r="Q1000" s="177">
        <v>0</v>
      </c>
      <c r="R1000" s="45">
        <f t="shared" si="308"/>
        <v>0.59499999999999997</v>
      </c>
      <c r="S1000" s="173"/>
      <c r="T1000" s="486"/>
    </row>
    <row r="1001" spans="1:20" s="5" customFormat="1">
      <c r="A1001" s="496">
        <v>30</v>
      </c>
      <c r="B1001" s="510" t="s">
        <v>318</v>
      </c>
      <c r="C1001" s="512"/>
      <c r="D1001" s="512"/>
      <c r="E1001" s="488"/>
      <c r="F1001" s="558"/>
      <c r="G1001" s="558"/>
      <c r="H1001" s="558"/>
      <c r="I1001" s="47" t="s">
        <v>13</v>
      </c>
      <c r="J1001" s="490">
        <v>485</v>
      </c>
      <c r="K1001" s="478"/>
      <c r="L1001" s="45"/>
      <c r="M1001" s="45"/>
      <c r="N1001" s="45">
        <f>+N1002+N1006+N1008+N1010+N1012+N1016</f>
        <v>0</v>
      </c>
      <c r="O1001" s="45">
        <f t="shared" ref="O1001:Q1001" si="328">+O1002+O1006+O1008+O1010+O1012+O1016</f>
        <v>1611.6329999999998</v>
      </c>
      <c r="P1001" s="45">
        <f t="shared" si="328"/>
        <v>0</v>
      </c>
      <c r="Q1001" s="45">
        <f t="shared" si="328"/>
        <v>0</v>
      </c>
      <c r="R1001" s="45">
        <f t="shared" si="308"/>
        <v>1611.6329999999998</v>
      </c>
      <c r="S1001" s="173"/>
      <c r="T1001" s="476"/>
    </row>
    <row r="1002" spans="1:20" s="5" customFormat="1" ht="51">
      <c r="A1002" s="496"/>
      <c r="B1002" s="510"/>
      <c r="C1002" s="512"/>
      <c r="D1002" s="512"/>
      <c r="E1002" s="488"/>
      <c r="F1002" s="558"/>
      <c r="G1002" s="558"/>
      <c r="H1002" s="558"/>
      <c r="I1002" s="174" t="s">
        <v>291</v>
      </c>
      <c r="J1002" s="491"/>
      <c r="K1002" s="175" t="s">
        <v>10</v>
      </c>
      <c r="L1002" s="177"/>
      <c r="M1002" s="177"/>
      <c r="N1002" s="101">
        <f>N1003+N1004+N1005</f>
        <v>0</v>
      </c>
      <c r="O1002" s="101">
        <f t="shared" ref="O1002:Q1002" si="329">O1003+O1004+O1005</f>
        <v>23.606999999999999</v>
      </c>
      <c r="P1002" s="101">
        <f t="shared" si="329"/>
        <v>0</v>
      </c>
      <c r="Q1002" s="101">
        <f t="shared" si="329"/>
        <v>0</v>
      </c>
      <c r="R1002" s="45">
        <f t="shared" si="308"/>
        <v>23.606999999999999</v>
      </c>
      <c r="S1002" s="173"/>
      <c r="T1002" s="555"/>
    </row>
    <row r="1003" spans="1:20" s="5" customFormat="1" ht="25.5">
      <c r="A1003" s="496"/>
      <c r="B1003" s="510"/>
      <c r="C1003" s="512"/>
      <c r="D1003" s="512"/>
      <c r="E1003" s="488"/>
      <c r="F1003" s="558"/>
      <c r="G1003" s="558"/>
      <c r="H1003" s="558"/>
      <c r="I1003" s="174" t="s">
        <v>164</v>
      </c>
      <c r="J1003" s="491"/>
      <c r="K1003" s="176" t="s">
        <v>11</v>
      </c>
      <c r="L1003" s="44"/>
      <c r="M1003" s="44"/>
      <c r="N1003" s="44">
        <v>0</v>
      </c>
      <c r="O1003" s="177">
        <v>0.40899999999999997</v>
      </c>
      <c r="P1003" s="177">
        <v>0</v>
      </c>
      <c r="Q1003" s="177">
        <v>0</v>
      </c>
      <c r="R1003" s="45">
        <f t="shared" si="308"/>
        <v>0.40899999999999997</v>
      </c>
      <c r="S1003" s="173"/>
      <c r="T1003" s="555"/>
    </row>
    <row r="1004" spans="1:20" s="5" customFormat="1">
      <c r="A1004" s="496"/>
      <c r="B1004" s="510"/>
      <c r="C1004" s="512"/>
      <c r="D1004" s="512"/>
      <c r="E1004" s="488"/>
      <c r="F1004" s="558"/>
      <c r="G1004" s="558"/>
      <c r="H1004" s="558"/>
      <c r="I1004" s="174" t="s">
        <v>16</v>
      </c>
      <c r="J1004" s="491"/>
      <c r="K1004" s="176" t="s">
        <v>12</v>
      </c>
      <c r="L1004" s="44"/>
      <c r="M1004" s="44"/>
      <c r="N1004" s="44">
        <v>0</v>
      </c>
      <c r="O1004" s="177">
        <v>22.568999999999999</v>
      </c>
      <c r="P1004" s="177">
        <v>0</v>
      </c>
      <c r="Q1004" s="177">
        <v>0</v>
      </c>
      <c r="R1004" s="45">
        <f t="shared" si="308"/>
        <v>22.568999999999999</v>
      </c>
      <c r="S1004" s="173"/>
      <c r="T1004" s="555"/>
    </row>
    <row r="1005" spans="1:20" s="5" customFormat="1" ht="38.25">
      <c r="A1005" s="496"/>
      <c r="B1005" s="510"/>
      <c r="C1005" s="512"/>
      <c r="D1005" s="512"/>
      <c r="E1005" s="488"/>
      <c r="F1005" s="558"/>
      <c r="G1005" s="558"/>
      <c r="H1005" s="558"/>
      <c r="I1005" s="174" t="s">
        <v>18</v>
      </c>
      <c r="J1005" s="491"/>
      <c r="K1005" s="176" t="s">
        <v>17</v>
      </c>
      <c r="L1005" s="44"/>
      <c r="M1005" s="44"/>
      <c r="N1005" s="44">
        <v>0</v>
      </c>
      <c r="O1005" s="177">
        <v>0.629</v>
      </c>
      <c r="P1005" s="177">
        <v>0</v>
      </c>
      <c r="Q1005" s="177">
        <v>0</v>
      </c>
      <c r="R1005" s="45">
        <f t="shared" si="308"/>
        <v>0.629</v>
      </c>
      <c r="S1005" s="173"/>
      <c r="T1005" s="555"/>
    </row>
    <row r="1006" spans="1:20" s="5" customFormat="1" ht="25.5">
      <c r="A1006" s="496"/>
      <c r="B1006" s="510"/>
      <c r="C1006" s="512"/>
      <c r="D1006" s="512"/>
      <c r="E1006" s="488"/>
      <c r="F1006" s="558"/>
      <c r="G1006" s="558"/>
      <c r="H1006" s="558"/>
      <c r="I1006" s="174" t="s">
        <v>29</v>
      </c>
      <c r="J1006" s="491"/>
      <c r="K1006" s="175" t="s">
        <v>30</v>
      </c>
      <c r="L1006" s="177"/>
      <c r="M1006" s="177"/>
      <c r="N1006" s="101">
        <f>SUM(N1007)</f>
        <v>0</v>
      </c>
      <c r="O1006" s="101">
        <f t="shared" ref="O1006:Q1006" si="330">SUM(O1007)</f>
        <v>0.05</v>
      </c>
      <c r="P1006" s="101">
        <f t="shared" si="330"/>
        <v>0</v>
      </c>
      <c r="Q1006" s="101">
        <f t="shared" si="330"/>
        <v>0</v>
      </c>
      <c r="R1006" s="45">
        <f t="shared" si="308"/>
        <v>0.05</v>
      </c>
      <c r="S1006" s="173"/>
      <c r="T1006" s="555"/>
    </row>
    <row r="1007" spans="1:20" s="5" customFormat="1">
      <c r="A1007" s="496"/>
      <c r="B1007" s="510"/>
      <c r="C1007" s="512"/>
      <c r="D1007" s="512"/>
      <c r="E1007" s="488"/>
      <c r="F1007" s="558"/>
      <c r="G1007" s="558"/>
      <c r="H1007" s="558"/>
      <c r="I1007" s="174" t="s">
        <v>16</v>
      </c>
      <c r="J1007" s="491"/>
      <c r="K1007" s="176" t="s">
        <v>12</v>
      </c>
      <c r="L1007" s="44"/>
      <c r="M1007" s="44"/>
      <c r="N1007" s="44">
        <v>0</v>
      </c>
      <c r="O1007" s="177">
        <v>0.05</v>
      </c>
      <c r="P1007" s="177">
        <v>0</v>
      </c>
      <c r="Q1007" s="177">
        <v>0</v>
      </c>
      <c r="R1007" s="45">
        <f t="shared" si="308"/>
        <v>0.05</v>
      </c>
      <c r="S1007" s="173"/>
      <c r="T1007" s="555"/>
    </row>
    <row r="1008" spans="1:20" s="5" customFormat="1" ht="25.5">
      <c r="A1008" s="496"/>
      <c r="B1008" s="510"/>
      <c r="C1008" s="512"/>
      <c r="D1008" s="512"/>
      <c r="E1008" s="488"/>
      <c r="F1008" s="558"/>
      <c r="G1008" s="558"/>
      <c r="H1008" s="558"/>
      <c r="I1008" s="174" t="s">
        <v>111</v>
      </c>
      <c r="J1008" s="491"/>
      <c r="K1008" s="175" t="s">
        <v>72</v>
      </c>
      <c r="L1008" s="177"/>
      <c r="M1008" s="177"/>
      <c r="N1008" s="101">
        <f>N1009</f>
        <v>0</v>
      </c>
      <c r="O1008" s="101">
        <f t="shared" ref="O1008:Q1008" si="331">O1009</f>
        <v>313.69799999999998</v>
      </c>
      <c r="P1008" s="101">
        <f t="shared" si="331"/>
        <v>0</v>
      </c>
      <c r="Q1008" s="101">
        <f t="shared" si="331"/>
        <v>0</v>
      </c>
      <c r="R1008" s="45">
        <f t="shared" si="308"/>
        <v>313.69799999999998</v>
      </c>
      <c r="S1008" s="173"/>
      <c r="T1008" s="555"/>
    </row>
    <row r="1009" spans="1:20" s="5" customFormat="1">
      <c r="A1009" s="496"/>
      <c r="B1009" s="510"/>
      <c r="C1009" s="512"/>
      <c r="D1009" s="512"/>
      <c r="E1009" s="488"/>
      <c r="F1009" s="558"/>
      <c r="G1009" s="558"/>
      <c r="H1009" s="558"/>
      <c r="I1009" s="174" t="s">
        <v>16</v>
      </c>
      <c r="J1009" s="491"/>
      <c r="K1009" s="176" t="s">
        <v>12</v>
      </c>
      <c r="L1009" s="44"/>
      <c r="M1009" s="44"/>
      <c r="N1009" s="44">
        <v>0</v>
      </c>
      <c r="O1009" s="177">
        <v>313.69799999999998</v>
      </c>
      <c r="P1009" s="177">
        <v>0</v>
      </c>
      <c r="Q1009" s="177">
        <v>0</v>
      </c>
      <c r="R1009" s="45">
        <f t="shared" si="308"/>
        <v>313.69799999999998</v>
      </c>
      <c r="S1009" s="173"/>
      <c r="T1009" s="555"/>
    </row>
    <row r="1010" spans="1:20" s="5" customFormat="1" ht="63.75">
      <c r="A1010" s="496"/>
      <c r="B1010" s="510"/>
      <c r="C1010" s="512"/>
      <c r="D1010" s="512"/>
      <c r="E1010" s="488"/>
      <c r="F1010" s="558"/>
      <c r="G1010" s="558"/>
      <c r="H1010" s="558"/>
      <c r="I1010" s="174" t="s">
        <v>250</v>
      </c>
      <c r="J1010" s="491"/>
      <c r="K1010" s="175" t="s">
        <v>135</v>
      </c>
      <c r="L1010" s="177"/>
      <c r="M1010" s="177"/>
      <c r="N1010" s="101">
        <f>N1011</f>
        <v>0</v>
      </c>
      <c r="O1010" s="101">
        <f t="shared" ref="O1010:Q1010" si="332">O1011</f>
        <v>23.568000000000001</v>
      </c>
      <c r="P1010" s="101">
        <f t="shared" si="332"/>
        <v>0</v>
      </c>
      <c r="Q1010" s="101">
        <f t="shared" si="332"/>
        <v>0</v>
      </c>
      <c r="R1010" s="45">
        <f t="shared" si="308"/>
        <v>23.568000000000001</v>
      </c>
      <c r="S1010" s="173"/>
      <c r="T1010" s="555"/>
    </row>
    <row r="1011" spans="1:20" s="5" customFormat="1">
      <c r="A1011" s="496"/>
      <c r="B1011" s="510"/>
      <c r="C1011" s="512"/>
      <c r="D1011" s="512"/>
      <c r="E1011" s="488"/>
      <c r="F1011" s="558"/>
      <c r="G1011" s="558"/>
      <c r="H1011" s="558"/>
      <c r="I1011" s="174" t="s">
        <v>16</v>
      </c>
      <c r="J1011" s="491"/>
      <c r="K1011" s="176" t="s">
        <v>12</v>
      </c>
      <c r="L1011" s="44"/>
      <c r="M1011" s="44"/>
      <c r="N1011" s="44">
        <v>0</v>
      </c>
      <c r="O1011" s="177">
        <v>23.568000000000001</v>
      </c>
      <c r="P1011" s="44">
        <v>0</v>
      </c>
      <c r="Q1011" s="177">
        <v>0</v>
      </c>
      <c r="R1011" s="45">
        <f t="shared" si="308"/>
        <v>23.568000000000001</v>
      </c>
      <c r="S1011" s="173"/>
      <c r="T1011" s="476"/>
    </row>
    <row r="1012" spans="1:20" s="5" customFormat="1" ht="38.25">
      <c r="A1012" s="496"/>
      <c r="B1012" s="510"/>
      <c r="C1012" s="512"/>
      <c r="D1012" s="512"/>
      <c r="E1012" s="488"/>
      <c r="F1012" s="558"/>
      <c r="G1012" s="558"/>
      <c r="H1012" s="558"/>
      <c r="I1012" s="174" t="s">
        <v>292</v>
      </c>
      <c r="J1012" s="491"/>
      <c r="K1012" s="175" t="s">
        <v>155</v>
      </c>
      <c r="L1012" s="177"/>
      <c r="M1012" s="177"/>
      <c r="N1012" s="101">
        <f>N1013+N1014+N1015</f>
        <v>0</v>
      </c>
      <c r="O1012" s="101">
        <f t="shared" ref="O1012:Q1012" si="333">O1013+O1014+O1015</f>
        <v>848.75200000000007</v>
      </c>
      <c r="P1012" s="101">
        <f t="shared" si="333"/>
        <v>0</v>
      </c>
      <c r="Q1012" s="101">
        <f t="shared" si="333"/>
        <v>0</v>
      </c>
      <c r="R1012" s="45">
        <f t="shared" si="308"/>
        <v>848.75200000000007</v>
      </c>
      <c r="S1012" s="173"/>
      <c r="T1012" s="476"/>
    </row>
    <row r="1013" spans="1:20" s="5" customFormat="1">
      <c r="A1013" s="496"/>
      <c r="B1013" s="510"/>
      <c r="C1013" s="512"/>
      <c r="D1013" s="512"/>
      <c r="E1013" s="488"/>
      <c r="F1013" s="558"/>
      <c r="G1013" s="558"/>
      <c r="H1013" s="558"/>
      <c r="I1013" s="174" t="s">
        <v>16</v>
      </c>
      <c r="J1013" s="491"/>
      <c r="K1013" s="176" t="s">
        <v>12</v>
      </c>
      <c r="L1013" s="44"/>
      <c r="M1013" s="44"/>
      <c r="N1013" s="44">
        <v>0</v>
      </c>
      <c r="O1013" s="177">
        <v>174.733</v>
      </c>
      <c r="P1013" s="44">
        <v>0</v>
      </c>
      <c r="Q1013" s="177">
        <v>0</v>
      </c>
      <c r="R1013" s="45">
        <f t="shared" si="308"/>
        <v>174.733</v>
      </c>
      <c r="S1013" s="173"/>
      <c r="T1013" s="476"/>
    </row>
    <row r="1014" spans="1:20" s="5" customFormat="1" ht="25.5">
      <c r="A1014" s="496"/>
      <c r="B1014" s="510"/>
      <c r="C1014" s="512"/>
      <c r="D1014" s="512"/>
      <c r="E1014" s="488"/>
      <c r="F1014" s="558"/>
      <c r="G1014" s="558"/>
      <c r="H1014" s="558"/>
      <c r="I1014" s="174" t="s">
        <v>33</v>
      </c>
      <c r="J1014" s="491"/>
      <c r="K1014" s="176" t="s">
        <v>39</v>
      </c>
      <c r="L1014" s="44"/>
      <c r="M1014" s="44"/>
      <c r="N1014" s="44">
        <v>0</v>
      </c>
      <c r="O1014" s="177">
        <v>405.99599999999998</v>
      </c>
      <c r="P1014" s="44">
        <v>0</v>
      </c>
      <c r="Q1014" s="177">
        <v>0</v>
      </c>
      <c r="R1014" s="45">
        <f t="shared" si="308"/>
        <v>405.99599999999998</v>
      </c>
      <c r="S1014" s="173"/>
      <c r="T1014" s="476"/>
    </row>
    <row r="1015" spans="1:20" s="5" customFormat="1" ht="38.25">
      <c r="A1015" s="496"/>
      <c r="B1015" s="510"/>
      <c r="C1015" s="512"/>
      <c r="D1015" s="512"/>
      <c r="E1015" s="488"/>
      <c r="F1015" s="558"/>
      <c r="G1015" s="558"/>
      <c r="H1015" s="558"/>
      <c r="I1015" s="174" t="s">
        <v>112</v>
      </c>
      <c r="J1015" s="491"/>
      <c r="K1015" s="176" t="s">
        <v>125</v>
      </c>
      <c r="L1015" s="44"/>
      <c r="M1015" s="44"/>
      <c r="N1015" s="44">
        <v>0</v>
      </c>
      <c r="O1015" s="177">
        <v>268.02300000000002</v>
      </c>
      <c r="P1015" s="44">
        <v>0</v>
      </c>
      <c r="Q1015" s="177">
        <v>0</v>
      </c>
      <c r="R1015" s="45">
        <f t="shared" si="308"/>
        <v>268.02300000000002</v>
      </c>
      <c r="S1015" s="173"/>
      <c r="T1015" s="476"/>
    </row>
    <row r="1016" spans="1:20" s="5" customFormat="1" ht="51">
      <c r="A1016" s="496"/>
      <c r="B1016" s="510"/>
      <c r="C1016" s="512"/>
      <c r="D1016" s="512"/>
      <c r="E1016" s="488"/>
      <c r="F1016" s="558"/>
      <c r="G1016" s="558"/>
      <c r="H1016" s="558"/>
      <c r="I1016" s="174" t="s">
        <v>211</v>
      </c>
      <c r="J1016" s="491"/>
      <c r="K1016" s="175" t="s">
        <v>212</v>
      </c>
      <c r="L1016" s="101"/>
      <c r="M1016" s="101"/>
      <c r="N1016" s="101">
        <f>N1017+N1018+N1019</f>
        <v>0</v>
      </c>
      <c r="O1016" s="101">
        <f t="shared" ref="O1016:Q1016" si="334">O1017+O1018+O1019</f>
        <v>401.95799999999997</v>
      </c>
      <c r="P1016" s="101">
        <f t="shared" si="334"/>
        <v>0</v>
      </c>
      <c r="Q1016" s="101">
        <f t="shared" si="334"/>
        <v>0</v>
      </c>
      <c r="R1016" s="45">
        <f t="shared" si="308"/>
        <v>401.95799999999997</v>
      </c>
      <c r="S1016" s="173"/>
      <c r="T1016" s="476"/>
    </row>
    <row r="1017" spans="1:20" s="5" customFormat="1" ht="25.5">
      <c r="A1017" s="496"/>
      <c r="B1017" s="510"/>
      <c r="C1017" s="512"/>
      <c r="D1017" s="512"/>
      <c r="E1017" s="488"/>
      <c r="F1017" s="558"/>
      <c r="G1017" s="558"/>
      <c r="H1017" s="558"/>
      <c r="I1017" s="174" t="s">
        <v>33</v>
      </c>
      <c r="J1017" s="491"/>
      <c r="K1017" s="176" t="s">
        <v>39</v>
      </c>
      <c r="L1017" s="44"/>
      <c r="M1017" s="44"/>
      <c r="N1017" s="44">
        <v>0</v>
      </c>
      <c r="O1017" s="177">
        <v>181.86099999999999</v>
      </c>
      <c r="P1017" s="44">
        <v>0</v>
      </c>
      <c r="Q1017" s="177">
        <v>0</v>
      </c>
      <c r="R1017" s="45">
        <f t="shared" si="308"/>
        <v>181.86099999999999</v>
      </c>
      <c r="S1017" s="173"/>
      <c r="T1017" s="339"/>
    </row>
    <row r="1018" spans="1:20" s="5" customFormat="1" ht="38.25">
      <c r="A1018" s="496"/>
      <c r="B1018" s="510"/>
      <c r="C1018" s="512"/>
      <c r="D1018" s="512"/>
      <c r="E1018" s="488"/>
      <c r="F1018" s="558"/>
      <c r="G1018" s="558"/>
      <c r="H1018" s="558"/>
      <c r="I1018" s="174" t="s">
        <v>173</v>
      </c>
      <c r="J1018" s="491"/>
      <c r="K1018" s="176" t="s">
        <v>55</v>
      </c>
      <c r="L1018" s="44"/>
      <c r="M1018" s="44"/>
      <c r="N1018" s="44">
        <v>0</v>
      </c>
      <c r="O1018" s="177">
        <v>156.43899999999999</v>
      </c>
      <c r="P1018" s="44">
        <v>0</v>
      </c>
      <c r="Q1018" s="177">
        <v>0</v>
      </c>
      <c r="R1018" s="45">
        <f t="shared" si="308"/>
        <v>156.43899999999999</v>
      </c>
      <c r="S1018" s="173"/>
      <c r="T1018" s="339"/>
    </row>
    <row r="1019" spans="1:20" s="5" customFormat="1" ht="38.25">
      <c r="A1019" s="496"/>
      <c r="B1019" s="510"/>
      <c r="C1019" s="512"/>
      <c r="D1019" s="512"/>
      <c r="E1019" s="488"/>
      <c r="F1019" s="558"/>
      <c r="G1019" s="558"/>
      <c r="H1019" s="558"/>
      <c r="I1019" s="174" t="s">
        <v>18</v>
      </c>
      <c r="J1019" s="491"/>
      <c r="K1019" s="176" t="s">
        <v>17</v>
      </c>
      <c r="L1019" s="44"/>
      <c r="M1019" s="44"/>
      <c r="N1019" s="44">
        <v>0</v>
      </c>
      <c r="O1019" s="177">
        <v>63.658000000000001</v>
      </c>
      <c r="P1019" s="44">
        <v>0</v>
      </c>
      <c r="Q1019" s="177">
        <v>0</v>
      </c>
      <c r="R1019" s="45">
        <f t="shared" si="308"/>
        <v>63.658000000000001</v>
      </c>
      <c r="S1019" s="173"/>
      <c r="T1019" s="339"/>
    </row>
    <row r="1020" spans="1:20" s="5" customFormat="1" ht="14.25" customHeight="1">
      <c r="A1020" s="496">
        <v>31</v>
      </c>
      <c r="B1020" s="487" t="s">
        <v>319</v>
      </c>
      <c r="C1020" s="512"/>
      <c r="D1020" s="512"/>
      <c r="E1020" s="488"/>
      <c r="F1020" s="558"/>
      <c r="G1020" s="558"/>
      <c r="H1020" s="558"/>
      <c r="I1020" s="47" t="s">
        <v>13</v>
      </c>
      <c r="J1020" s="490">
        <v>497</v>
      </c>
      <c r="K1020" s="340"/>
      <c r="L1020" s="45"/>
      <c r="M1020" s="45"/>
      <c r="N1020" s="45">
        <f>+N1021+N1027+N1030+N1033+N1036+N1038+N1043+N1048+N1051+N1056+N1061+N1063+N1025+N1059</f>
        <v>886.08910000000003</v>
      </c>
      <c r="O1020" s="45">
        <f t="shared" ref="O1020:Q1020" si="335">+O1021+O1027+O1030+O1033+O1036+O1038+O1043+O1048+O1051+O1056+O1061+O1063+O1025+O1059</f>
        <v>3205.2080000000001</v>
      </c>
      <c r="P1020" s="45">
        <f t="shared" si="335"/>
        <v>5917.5900000000011</v>
      </c>
      <c r="Q1020" s="45">
        <f t="shared" si="335"/>
        <v>772.79100000000005</v>
      </c>
      <c r="R1020" s="45">
        <f t="shared" ref="R1020:R1071" si="336">P1020+O1020+N1020+Q1020</f>
        <v>10781.678099999999</v>
      </c>
      <c r="S1020" s="173"/>
      <c r="T1020" s="339"/>
    </row>
    <row r="1021" spans="1:20" s="5" customFormat="1" ht="51">
      <c r="A1021" s="496"/>
      <c r="B1021" s="488"/>
      <c r="C1021" s="512"/>
      <c r="D1021" s="512"/>
      <c r="E1021" s="488"/>
      <c r="F1021" s="558"/>
      <c r="G1021" s="558"/>
      <c r="H1021" s="558"/>
      <c r="I1021" s="174" t="s">
        <v>293</v>
      </c>
      <c r="J1021" s="491"/>
      <c r="K1021" s="175" t="s">
        <v>10</v>
      </c>
      <c r="L1021" s="73"/>
      <c r="M1021" s="73"/>
      <c r="N1021" s="82">
        <f>N1022+N1023+N1024</f>
        <v>119.212</v>
      </c>
      <c r="O1021" s="82">
        <f t="shared" ref="O1021:Q1021" si="337">O1022+O1023+O1024</f>
        <v>126.81900000000002</v>
      </c>
      <c r="P1021" s="82">
        <f t="shared" si="337"/>
        <v>121.46599999999999</v>
      </c>
      <c r="Q1021" s="82">
        <f t="shared" si="337"/>
        <v>106.053</v>
      </c>
      <c r="R1021" s="45">
        <f t="shared" si="336"/>
        <v>473.55</v>
      </c>
      <c r="S1021" s="173"/>
      <c r="T1021" s="555"/>
    </row>
    <row r="1022" spans="1:20" s="5" customFormat="1" ht="33.75" customHeight="1">
      <c r="A1022" s="496"/>
      <c r="B1022" s="488"/>
      <c r="C1022" s="512"/>
      <c r="D1022" s="512"/>
      <c r="E1022" s="488"/>
      <c r="F1022" s="558"/>
      <c r="G1022" s="558"/>
      <c r="H1022" s="558"/>
      <c r="I1022" s="174" t="s">
        <v>164</v>
      </c>
      <c r="J1022" s="491"/>
      <c r="K1022" s="176" t="s">
        <v>11</v>
      </c>
      <c r="L1022" s="44"/>
      <c r="M1022" s="44"/>
      <c r="N1022" s="44">
        <v>0</v>
      </c>
      <c r="O1022" s="73">
        <v>1.159</v>
      </c>
      <c r="P1022" s="73">
        <v>0</v>
      </c>
      <c r="Q1022" s="73">
        <v>0</v>
      </c>
      <c r="R1022" s="45">
        <f t="shared" si="336"/>
        <v>1.159</v>
      </c>
      <c r="S1022" s="173"/>
      <c r="T1022" s="555"/>
    </row>
    <row r="1023" spans="1:20" s="5" customFormat="1" ht="33.75" customHeight="1">
      <c r="A1023" s="496"/>
      <c r="B1023" s="488"/>
      <c r="C1023" s="512"/>
      <c r="D1023" s="512"/>
      <c r="E1023" s="488"/>
      <c r="F1023" s="558"/>
      <c r="G1023" s="558"/>
      <c r="H1023" s="558"/>
      <c r="I1023" s="174" t="s">
        <v>16</v>
      </c>
      <c r="J1023" s="491"/>
      <c r="K1023" s="176" t="s">
        <v>12</v>
      </c>
      <c r="L1023" s="44"/>
      <c r="M1023" s="44"/>
      <c r="N1023" s="44">
        <v>119.212</v>
      </c>
      <c r="O1023" s="73">
        <v>124.03400000000001</v>
      </c>
      <c r="P1023" s="73">
        <v>121.46599999999999</v>
      </c>
      <c r="Q1023" s="73">
        <v>106.053</v>
      </c>
      <c r="R1023" s="45">
        <f t="shared" si="336"/>
        <v>470.76499999999999</v>
      </c>
      <c r="S1023" s="173"/>
      <c r="T1023" s="555"/>
    </row>
    <row r="1024" spans="1:20" s="5" customFormat="1" ht="38.25">
      <c r="A1024" s="496"/>
      <c r="B1024" s="488"/>
      <c r="C1024" s="512"/>
      <c r="D1024" s="512"/>
      <c r="E1024" s="488"/>
      <c r="F1024" s="558"/>
      <c r="G1024" s="558"/>
      <c r="H1024" s="558"/>
      <c r="I1024" s="174" t="s">
        <v>18</v>
      </c>
      <c r="J1024" s="491"/>
      <c r="K1024" s="176" t="s">
        <v>17</v>
      </c>
      <c r="L1024" s="44"/>
      <c r="M1024" s="44"/>
      <c r="N1024" s="44">
        <v>0</v>
      </c>
      <c r="O1024" s="73">
        <v>1.6259999999999999</v>
      </c>
      <c r="P1024" s="73">
        <v>0</v>
      </c>
      <c r="Q1024" s="73">
        <v>0</v>
      </c>
      <c r="R1024" s="45">
        <f t="shared" si="336"/>
        <v>1.6259999999999999</v>
      </c>
      <c r="S1024" s="173"/>
      <c r="T1024" s="555"/>
    </row>
    <row r="1025" spans="1:20" s="5" customFormat="1" ht="25.5">
      <c r="A1025" s="496"/>
      <c r="B1025" s="488"/>
      <c r="C1025" s="512"/>
      <c r="D1025" s="512"/>
      <c r="E1025" s="488"/>
      <c r="F1025" s="558"/>
      <c r="G1025" s="558"/>
      <c r="H1025" s="558"/>
      <c r="I1025" s="174" t="s">
        <v>29</v>
      </c>
      <c r="J1025" s="491"/>
      <c r="K1025" s="175" t="s">
        <v>30</v>
      </c>
      <c r="L1025" s="45"/>
      <c r="M1025" s="45"/>
      <c r="N1025" s="45">
        <f>N1026</f>
        <v>0</v>
      </c>
      <c r="O1025" s="45">
        <f t="shared" ref="O1025:Q1025" si="338">O1026</f>
        <v>0</v>
      </c>
      <c r="P1025" s="45">
        <f t="shared" si="338"/>
        <v>2.33</v>
      </c>
      <c r="Q1025" s="45">
        <f t="shared" si="338"/>
        <v>0</v>
      </c>
      <c r="R1025" s="45">
        <f t="shared" si="336"/>
        <v>2.33</v>
      </c>
      <c r="S1025" s="173"/>
      <c r="T1025" s="555"/>
    </row>
    <row r="1026" spans="1:20" s="5" customFormat="1">
      <c r="A1026" s="496"/>
      <c r="B1026" s="488"/>
      <c r="C1026" s="512"/>
      <c r="D1026" s="512"/>
      <c r="E1026" s="488"/>
      <c r="F1026" s="558"/>
      <c r="G1026" s="558"/>
      <c r="H1026" s="558"/>
      <c r="I1026" s="174" t="s">
        <v>16</v>
      </c>
      <c r="J1026" s="491"/>
      <c r="K1026" s="176" t="s">
        <v>12</v>
      </c>
      <c r="L1026" s="44"/>
      <c r="M1026" s="44"/>
      <c r="N1026" s="44">
        <v>0</v>
      </c>
      <c r="O1026" s="73">
        <v>0</v>
      </c>
      <c r="P1026" s="73">
        <v>2.33</v>
      </c>
      <c r="Q1026" s="73">
        <v>0</v>
      </c>
      <c r="R1026" s="45">
        <f t="shared" si="336"/>
        <v>2.33</v>
      </c>
      <c r="S1026" s="173"/>
      <c r="T1026" s="555"/>
    </row>
    <row r="1027" spans="1:20" s="5" customFormat="1" ht="23.25" customHeight="1">
      <c r="A1027" s="496"/>
      <c r="B1027" s="488"/>
      <c r="C1027" s="512"/>
      <c r="D1027" s="512"/>
      <c r="E1027" s="488"/>
      <c r="F1027" s="558"/>
      <c r="G1027" s="558"/>
      <c r="H1027" s="558"/>
      <c r="I1027" s="174" t="s">
        <v>228</v>
      </c>
      <c r="J1027" s="491"/>
      <c r="K1027" s="175" t="s">
        <v>45</v>
      </c>
      <c r="L1027" s="45"/>
      <c r="M1027" s="45"/>
      <c r="N1027" s="45">
        <f>+N1028+N1029</f>
        <v>18.447099999999999</v>
      </c>
      <c r="O1027" s="45">
        <f t="shared" ref="O1027:Q1027" si="339">+O1028+O1029</f>
        <v>0</v>
      </c>
      <c r="P1027" s="45">
        <f t="shared" si="339"/>
        <v>0</v>
      </c>
      <c r="Q1027" s="45">
        <f t="shared" si="339"/>
        <v>0</v>
      </c>
      <c r="R1027" s="45">
        <f t="shared" si="336"/>
        <v>18.447099999999999</v>
      </c>
      <c r="S1027" s="173"/>
      <c r="T1027" s="555"/>
    </row>
    <row r="1028" spans="1:20" s="5" customFormat="1" ht="33.75" customHeight="1">
      <c r="A1028" s="496"/>
      <c r="B1028" s="488"/>
      <c r="C1028" s="512"/>
      <c r="D1028" s="512"/>
      <c r="E1028" s="488"/>
      <c r="F1028" s="558"/>
      <c r="G1028" s="558"/>
      <c r="H1028" s="558"/>
      <c r="I1028" s="174" t="s">
        <v>33</v>
      </c>
      <c r="J1028" s="491"/>
      <c r="K1028" s="176" t="s">
        <v>39</v>
      </c>
      <c r="L1028" s="44"/>
      <c r="M1028" s="44"/>
      <c r="N1028" s="44">
        <v>10.0001</v>
      </c>
      <c r="O1028" s="73">
        <v>0</v>
      </c>
      <c r="P1028" s="73">
        <v>0</v>
      </c>
      <c r="Q1028" s="73">
        <v>0</v>
      </c>
      <c r="R1028" s="45">
        <f t="shared" si="336"/>
        <v>10.0001</v>
      </c>
      <c r="S1028" s="173"/>
      <c r="T1028" s="555"/>
    </row>
    <row r="1029" spans="1:20" s="5" customFormat="1" ht="38.25">
      <c r="A1029" s="496"/>
      <c r="B1029" s="488"/>
      <c r="C1029" s="512"/>
      <c r="D1029" s="512"/>
      <c r="E1029" s="488"/>
      <c r="F1029" s="558"/>
      <c r="G1029" s="558"/>
      <c r="H1029" s="558"/>
      <c r="I1029" s="174" t="s">
        <v>173</v>
      </c>
      <c r="J1029" s="491"/>
      <c r="K1029" s="176" t="s">
        <v>55</v>
      </c>
      <c r="L1029" s="44"/>
      <c r="M1029" s="44"/>
      <c r="N1029" s="44">
        <v>8.4469999999999992</v>
      </c>
      <c r="O1029" s="73">
        <v>0</v>
      </c>
      <c r="P1029" s="73">
        <v>0</v>
      </c>
      <c r="Q1029" s="73">
        <v>0</v>
      </c>
      <c r="R1029" s="45">
        <f t="shared" si="336"/>
        <v>8.4469999999999992</v>
      </c>
      <c r="S1029" s="173"/>
      <c r="T1029" s="555"/>
    </row>
    <row r="1030" spans="1:20" s="5" customFormat="1" ht="23.25" customHeight="1">
      <c r="A1030" s="496"/>
      <c r="B1030" s="488"/>
      <c r="C1030" s="512"/>
      <c r="D1030" s="512"/>
      <c r="E1030" s="488"/>
      <c r="F1030" s="558"/>
      <c r="G1030" s="558"/>
      <c r="H1030" s="558"/>
      <c r="I1030" s="174" t="s">
        <v>103</v>
      </c>
      <c r="J1030" s="491"/>
      <c r="K1030" s="175" t="s">
        <v>66</v>
      </c>
      <c r="L1030" s="44"/>
      <c r="M1030" s="44"/>
      <c r="N1030" s="45">
        <f>+N1031+N1032</f>
        <v>25.564</v>
      </c>
      <c r="O1030" s="45">
        <f t="shared" ref="O1030:Q1030" si="340">+O1031+O1032</f>
        <v>9.6709999999999994</v>
      </c>
      <c r="P1030" s="45">
        <f t="shared" si="340"/>
        <v>96.453000000000003</v>
      </c>
      <c r="Q1030" s="45">
        <f t="shared" si="340"/>
        <v>46.781999999999996</v>
      </c>
      <c r="R1030" s="45">
        <f t="shared" si="336"/>
        <v>178.46999999999997</v>
      </c>
      <c r="S1030" s="173"/>
      <c r="T1030" s="555"/>
    </row>
    <row r="1031" spans="1:20" s="5" customFormat="1" ht="33.75" customHeight="1">
      <c r="A1031" s="496"/>
      <c r="B1031" s="488"/>
      <c r="C1031" s="512"/>
      <c r="D1031" s="512"/>
      <c r="E1031" s="488"/>
      <c r="F1031" s="558"/>
      <c r="G1031" s="558"/>
      <c r="H1031" s="558"/>
      <c r="I1031" s="174" t="s">
        <v>16</v>
      </c>
      <c r="J1031" s="491"/>
      <c r="K1031" s="176" t="s">
        <v>12</v>
      </c>
      <c r="L1031" s="44"/>
      <c r="M1031" s="44"/>
      <c r="N1031" s="44">
        <v>25.564</v>
      </c>
      <c r="O1031" s="73">
        <v>9.6709999999999994</v>
      </c>
      <c r="P1031" s="73">
        <v>96.448999999999998</v>
      </c>
      <c r="Q1031" s="73">
        <v>46.781999999999996</v>
      </c>
      <c r="R1031" s="45">
        <f t="shared" si="336"/>
        <v>178.46600000000001</v>
      </c>
      <c r="S1031" s="173"/>
      <c r="T1031" s="555"/>
    </row>
    <row r="1032" spans="1:20" s="5" customFormat="1" ht="25.5">
      <c r="A1032" s="496"/>
      <c r="B1032" s="488"/>
      <c r="C1032" s="512"/>
      <c r="D1032" s="512"/>
      <c r="E1032" s="488"/>
      <c r="F1032" s="558"/>
      <c r="G1032" s="558"/>
      <c r="H1032" s="558"/>
      <c r="I1032" s="174" t="s">
        <v>33</v>
      </c>
      <c r="J1032" s="491"/>
      <c r="K1032" s="176" t="s">
        <v>39</v>
      </c>
      <c r="L1032" s="44"/>
      <c r="M1032" s="44"/>
      <c r="N1032" s="44">
        <v>0</v>
      </c>
      <c r="O1032" s="73">
        <v>0</v>
      </c>
      <c r="P1032" s="73">
        <v>4.0000000000000001E-3</v>
      </c>
      <c r="Q1032" s="73">
        <v>0</v>
      </c>
      <c r="R1032" s="45">
        <f t="shared" si="336"/>
        <v>4.0000000000000001E-3</v>
      </c>
      <c r="S1032" s="173"/>
      <c r="T1032" s="555"/>
    </row>
    <row r="1033" spans="1:20" s="5" customFormat="1" ht="23.25" customHeight="1">
      <c r="A1033" s="496"/>
      <c r="B1033" s="488"/>
      <c r="C1033" s="512"/>
      <c r="D1033" s="512"/>
      <c r="E1033" s="488"/>
      <c r="F1033" s="558"/>
      <c r="G1033" s="558"/>
      <c r="H1033" s="558"/>
      <c r="I1033" s="174" t="s">
        <v>235</v>
      </c>
      <c r="J1033" s="491"/>
      <c r="K1033" s="175" t="s">
        <v>128</v>
      </c>
      <c r="L1033" s="45"/>
      <c r="M1033" s="45"/>
      <c r="N1033" s="45">
        <f>N1034+N1035</f>
        <v>326.29700000000003</v>
      </c>
      <c r="O1033" s="45">
        <f t="shared" ref="O1033:Q1033" si="341">O1034+O1035</f>
        <v>0</v>
      </c>
      <c r="P1033" s="45">
        <f t="shared" si="341"/>
        <v>40</v>
      </c>
      <c r="Q1033" s="45">
        <f t="shared" si="341"/>
        <v>0</v>
      </c>
      <c r="R1033" s="45">
        <f t="shared" si="336"/>
        <v>366.29700000000003</v>
      </c>
      <c r="S1033" s="173"/>
      <c r="T1033" s="555"/>
    </row>
    <row r="1034" spans="1:20" s="5" customFormat="1" ht="33.75" customHeight="1">
      <c r="A1034" s="496"/>
      <c r="B1034" s="488"/>
      <c r="C1034" s="512"/>
      <c r="D1034" s="512"/>
      <c r="E1034" s="488"/>
      <c r="F1034" s="558"/>
      <c r="G1034" s="558"/>
      <c r="H1034" s="558"/>
      <c r="I1034" s="174" t="s">
        <v>16</v>
      </c>
      <c r="J1034" s="491"/>
      <c r="K1034" s="176" t="s">
        <v>12</v>
      </c>
      <c r="L1034" s="44"/>
      <c r="M1034" s="44"/>
      <c r="N1034" s="44">
        <v>6.5449999999999999</v>
      </c>
      <c r="O1034" s="73">
        <v>0</v>
      </c>
      <c r="P1034" s="73">
        <v>0</v>
      </c>
      <c r="Q1034" s="73">
        <v>0</v>
      </c>
      <c r="R1034" s="45">
        <f t="shared" si="336"/>
        <v>6.5449999999999999</v>
      </c>
      <c r="S1034" s="173"/>
      <c r="T1034" s="555"/>
    </row>
    <row r="1035" spans="1:20" s="5" customFormat="1" ht="33.75" customHeight="1">
      <c r="A1035" s="496"/>
      <c r="B1035" s="488"/>
      <c r="C1035" s="512"/>
      <c r="D1035" s="512"/>
      <c r="E1035" s="488"/>
      <c r="F1035" s="558"/>
      <c r="G1035" s="558"/>
      <c r="H1035" s="558"/>
      <c r="I1035" s="174" t="s">
        <v>33</v>
      </c>
      <c r="J1035" s="491"/>
      <c r="K1035" s="176" t="s">
        <v>39</v>
      </c>
      <c r="L1035" s="44"/>
      <c r="M1035" s="44"/>
      <c r="N1035" s="44">
        <v>319.75200000000001</v>
      </c>
      <c r="O1035" s="73">
        <v>0</v>
      </c>
      <c r="P1035" s="73">
        <v>40</v>
      </c>
      <c r="Q1035" s="73">
        <v>0</v>
      </c>
      <c r="R1035" s="45">
        <f t="shared" si="336"/>
        <v>359.75200000000001</v>
      </c>
      <c r="S1035" s="173"/>
      <c r="T1035" s="555"/>
    </row>
    <row r="1036" spans="1:20" s="5" customFormat="1" ht="23.25" customHeight="1">
      <c r="A1036" s="496"/>
      <c r="B1036" s="488"/>
      <c r="C1036" s="512"/>
      <c r="D1036" s="512"/>
      <c r="E1036" s="488"/>
      <c r="F1036" s="558"/>
      <c r="G1036" s="558"/>
      <c r="H1036" s="558"/>
      <c r="I1036" s="174" t="s">
        <v>177</v>
      </c>
      <c r="J1036" s="491"/>
      <c r="K1036" s="175" t="s">
        <v>231</v>
      </c>
      <c r="L1036" s="45"/>
      <c r="M1036" s="45"/>
      <c r="N1036" s="45">
        <f t="shared" ref="N1036:Q1036" si="342">+N1037</f>
        <v>27.931000000000001</v>
      </c>
      <c r="O1036" s="45">
        <f t="shared" si="342"/>
        <v>0</v>
      </c>
      <c r="P1036" s="45">
        <f t="shared" si="342"/>
        <v>0</v>
      </c>
      <c r="Q1036" s="45">
        <f t="shared" si="342"/>
        <v>0</v>
      </c>
      <c r="R1036" s="45">
        <f t="shared" si="336"/>
        <v>27.931000000000001</v>
      </c>
      <c r="S1036" s="173"/>
      <c r="T1036" s="555"/>
    </row>
    <row r="1037" spans="1:20" s="5" customFormat="1" ht="33.75" customHeight="1">
      <c r="A1037" s="496"/>
      <c r="B1037" s="488"/>
      <c r="C1037" s="512"/>
      <c r="D1037" s="512"/>
      <c r="E1037" s="488"/>
      <c r="F1037" s="558"/>
      <c r="G1037" s="558"/>
      <c r="H1037" s="558"/>
      <c r="I1037" s="174" t="s">
        <v>16</v>
      </c>
      <c r="J1037" s="491"/>
      <c r="K1037" s="176" t="s">
        <v>12</v>
      </c>
      <c r="L1037" s="44"/>
      <c r="M1037" s="44"/>
      <c r="N1037" s="44">
        <v>27.931000000000001</v>
      </c>
      <c r="O1037" s="73">
        <v>0</v>
      </c>
      <c r="P1037" s="73">
        <v>0</v>
      </c>
      <c r="Q1037" s="73">
        <v>0</v>
      </c>
      <c r="R1037" s="45">
        <f t="shared" si="336"/>
        <v>27.931000000000001</v>
      </c>
      <c r="S1037" s="173"/>
      <c r="T1037" s="339"/>
    </row>
    <row r="1038" spans="1:20" s="5" customFormat="1" ht="23.25" customHeight="1">
      <c r="A1038" s="496"/>
      <c r="B1038" s="488"/>
      <c r="C1038" s="512"/>
      <c r="D1038" s="512"/>
      <c r="E1038" s="488"/>
      <c r="F1038" s="558"/>
      <c r="G1038" s="558"/>
      <c r="H1038" s="558"/>
      <c r="I1038" s="174" t="s">
        <v>238</v>
      </c>
      <c r="J1038" s="491"/>
      <c r="K1038" s="175" t="s">
        <v>39</v>
      </c>
      <c r="L1038" s="45"/>
      <c r="M1038" s="45"/>
      <c r="N1038" s="45">
        <f t="shared" ref="N1038:Q1038" si="343">+N1039+N1040+N1041+N1042</f>
        <v>11.019</v>
      </c>
      <c r="O1038" s="45">
        <f t="shared" si="343"/>
        <v>1177.818</v>
      </c>
      <c r="P1038" s="45">
        <f t="shared" si="343"/>
        <v>739.33299999999997</v>
      </c>
      <c r="Q1038" s="45">
        <f t="shared" si="343"/>
        <v>0</v>
      </c>
      <c r="R1038" s="45">
        <f t="shared" si="336"/>
        <v>1928.1699999999998</v>
      </c>
      <c r="S1038" s="173"/>
      <c r="T1038" s="339"/>
    </row>
    <row r="1039" spans="1:20" s="5" customFormat="1" ht="33.75" customHeight="1">
      <c r="A1039" s="496"/>
      <c r="B1039" s="488"/>
      <c r="C1039" s="512"/>
      <c r="D1039" s="512"/>
      <c r="E1039" s="488"/>
      <c r="F1039" s="558"/>
      <c r="G1039" s="558"/>
      <c r="H1039" s="558"/>
      <c r="I1039" s="174" t="s">
        <v>164</v>
      </c>
      <c r="J1039" s="491"/>
      <c r="K1039" s="176" t="s">
        <v>11</v>
      </c>
      <c r="L1039" s="44"/>
      <c r="M1039" s="44"/>
      <c r="N1039" s="44">
        <v>0</v>
      </c>
      <c r="O1039" s="73">
        <v>734.87300000000005</v>
      </c>
      <c r="P1039" s="73">
        <v>0</v>
      </c>
      <c r="Q1039" s="73">
        <v>0</v>
      </c>
      <c r="R1039" s="45">
        <f t="shared" si="336"/>
        <v>734.87300000000005</v>
      </c>
      <c r="S1039" s="173"/>
      <c r="T1039" s="339"/>
    </row>
    <row r="1040" spans="1:20" s="5" customFormat="1" ht="33.75" customHeight="1">
      <c r="A1040" s="496"/>
      <c r="B1040" s="488"/>
      <c r="C1040" s="512"/>
      <c r="D1040" s="512"/>
      <c r="E1040" s="488"/>
      <c r="F1040" s="558"/>
      <c r="G1040" s="558"/>
      <c r="H1040" s="558"/>
      <c r="I1040" s="174" t="s">
        <v>16</v>
      </c>
      <c r="J1040" s="491"/>
      <c r="K1040" s="176" t="s">
        <v>12</v>
      </c>
      <c r="L1040" s="44"/>
      <c r="M1040" s="44"/>
      <c r="N1040" s="44">
        <v>11.019</v>
      </c>
      <c r="O1040" s="73">
        <v>308.09899999999999</v>
      </c>
      <c r="P1040" s="73">
        <v>42.081000000000003</v>
      </c>
      <c r="Q1040" s="73">
        <v>0</v>
      </c>
      <c r="R1040" s="45">
        <f t="shared" si="336"/>
        <v>361.19900000000001</v>
      </c>
      <c r="S1040" s="173"/>
      <c r="T1040" s="339"/>
    </row>
    <row r="1041" spans="1:20" s="5" customFormat="1" ht="33.75" customHeight="1">
      <c r="A1041" s="496"/>
      <c r="B1041" s="488"/>
      <c r="C1041" s="512"/>
      <c r="D1041" s="512"/>
      <c r="E1041" s="488"/>
      <c r="F1041" s="558"/>
      <c r="G1041" s="558"/>
      <c r="H1041" s="558"/>
      <c r="I1041" s="174" t="s">
        <v>33</v>
      </c>
      <c r="J1041" s="491"/>
      <c r="K1041" s="176" t="s">
        <v>39</v>
      </c>
      <c r="L1041" s="44"/>
      <c r="M1041" s="44"/>
      <c r="N1041" s="44">
        <v>0</v>
      </c>
      <c r="O1041" s="73">
        <v>0</v>
      </c>
      <c r="P1041" s="73">
        <v>172.65</v>
      </c>
      <c r="Q1041" s="73">
        <v>0</v>
      </c>
      <c r="R1041" s="45">
        <f t="shared" si="336"/>
        <v>172.65</v>
      </c>
      <c r="S1041" s="173"/>
      <c r="T1041" s="339"/>
    </row>
    <row r="1042" spans="1:20" s="5" customFormat="1" ht="38.25">
      <c r="A1042" s="496"/>
      <c r="B1042" s="488"/>
      <c r="C1042" s="512"/>
      <c r="D1042" s="512"/>
      <c r="E1042" s="488"/>
      <c r="F1042" s="558"/>
      <c r="G1042" s="558"/>
      <c r="H1042" s="558"/>
      <c r="I1042" s="174" t="s">
        <v>173</v>
      </c>
      <c r="J1042" s="491"/>
      <c r="K1042" s="176" t="s">
        <v>55</v>
      </c>
      <c r="L1042" s="44"/>
      <c r="M1042" s="44"/>
      <c r="N1042" s="44">
        <v>0</v>
      </c>
      <c r="O1042" s="73">
        <v>134.846</v>
      </c>
      <c r="P1042" s="73">
        <v>524.60199999999998</v>
      </c>
      <c r="Q1042" s="73">
        <v>0</v>
      </c>
      <c r="R1042" s="45">
        <f t="shared" si="336"/>
        <v>659.44799999999998</v>
      </c>
      <c r="S1042" s="173"/>
      <c r="T1042" s="339"/>
    </row>
    <row r="1043" spans="1:20" s="5" customFormat="1" ht="23.25" customHeight="1">
      <c r="A1043" s="496"/>
      <c r="B1043" s="488"/>
      <c r="C1043" s="512"/>
      <c r="D1043" s="512"/>
      <c r="E1043" s="488"/>
      <c r="F1043" s="558"/>
      <c r="G1043" s="558"/>
      <c r="H1043" s="558"/>
      <c r="I1043" s="174" t="s">
        <v>230</v>
      </c>
      <c r="J1043" s="491"/>
      <c r="K1043" s="175" t="s">
        <v>188</v>
      </c>
      <c r="L1043" s="45"/>
      <c r="M1043" s="45"/>
      <c r="N1043" s="45">
        <f t="shared" ref="N1043:Q1043" si="344">+N1044+N1045+N1046+N1047</f>
        <v>139.55600000000001</v>
      </c>
      <c r="O1043" s="45">
        <f t="shared" si="344"/>
        <v>238.042</v>
      </c>
      <c r="P1043" s="45">
        <f t="shared" si="344"/>
        <v>1948.69</v>
      </c>
      <c r="Q1043" s="45">
        <f t="shared" si="344"/>
        <v>50</v>
      </c>
      <c r="R1043" s="45">
        <f t="shared" si="336"/>
        <v>2376.288</v>
      </c>
      <c r="S1043" s="173"/>
      <c r="T1043" s="339"/>
    </row>
    <row r="1044" spans="1:20" s="5" customFormat="1">
      <c r="A1044" s="496"/>
      <c r="B1044" s="488"/>
      <c r="C1044" s="512"/>
      <c r="D1044" s="512"/>
      <c r="E1044" s="488"/>
      <c r="F1044" s="558"/>
      <c r="G1044" s="558"/>
      <c r="H1044" s="558"/>
      <c r="I1044" s="174" t="s">
        <v>16</v>
      </c>
      <c r="J1044" s="491"/>
      <c r="K1044" s="176" t="s">
        <v>12</v>
      </c>
      <c r="L1044" s="44"/>
      <c r="M1044" s="44"/>
      <c r="N1044" s="44">
        <v>2.871</v>
      </c>
      <c r="O1044" s="73">
        <v>1</v>
      </c>
      <c r="P1044" s="73">
        <v>50.47</v>
      </c>
      <c r="Q1044" s="73">
        <v>0</v>
      </c>
      <c r="R1044" s="45">
        <f t="shared" si="336"/>
        <v>54.341000000000001</v>
      </c>
      <c r="S1044" s="173"/>
      <c r="T1044" s="339"/>
    </row>
    <row r="1045" spans="1:20" s="5" customFormat="1" ht="33.75" customHeight="1">
      <c r="A1045" s="496"/>
      <c r="B1045" s="488"/>
      <c r="C1045" s="512"/>
      <c r="D1045" s="512"/>
      <c r="E1045" s="488"/>
      <c r="F1045" s="558"/>
      <c r="G1045" s="558"/>
      <c r="H1045" s="558"/>
      <c r="I1045" s="174" t="s">
        <v>164</v>
      </c>
      <c r="J1045" s="491"/>
      <c r="K1045" s="176" t="s">
        <v>11</v>
      </c>
      <c r="L1045" s="44"/>
      <c r="M1045" s="44"/>
      <c r="N1045" s="44">
        <v>0</v>
      </c>
      <c r="O1045" s="73">
        <v>0</v>
      </c>
      <c r="P1045" s="73">
        <v>1857.4280000000001</v>
      </c>
      <c r="Q1045" s="73">
        <v>0</v>
      </c>
      <c r="R1045" s="45">
        <f t="shared" si="336"/>
        <v>1857.4280000000001</v>
      </c>
      <c r="S1045" s="173"/>
      <c r="T1045" s="339"/>
    </row>
    <row r="1046" spans="1:20" s="5" customFormat="1" ht="33.75" customHeight="1">
      <c r="A1046" s="496"/>
      <c r="B1046" s="488"/>
      <c r="C1046" s="512"/>
      <c r="D1046" s="512"/>
      <c r="E1046" s="488"/>
      <c r="F1046" s="558"/>
      <c r="G1046" s="558"/>
      <c r="H1046" s="558"/>
      <c r="I1046" s="174" t="s">
        <v>33</v>
      </c>
      <c r="J1046" s="491"/>
      <c r="K1046" s="176" t="s">
        <v>39</v>
      </c>
      <c r="L1046" s="44"/>
      <c r="M1046" s="44"/>
      <c r="N1046" s="44">
        <v>8.452</v>
      </c>
      <c r="O1046" s="73">
        <v>90</v>
      </c>
      <c r="P1046" s="73">
        <v>40.792000000000002</v>
      </c>
      <c r="Q1046" s="73">
        <v>50</v>
      </c>
      <c r="R1046" s="45">
        <f t="shared" si="336"/>
        <v>189.244</v>
      </c>
      <c r="S1046" s="173"/>
      <c r="T1046" s="339"/>
    </row>
    <row r="1047" spans="1:20" s="5" customFormat="1" ht="38.25">
      <c r="A1047" s="496"/>
      <c r="B1047" s="488"/>
      <c r="C1047" s="512"/>
      <c r="D1047" s="512"/>
      <c r="E1047" s="488"/>
      <c r="F1047" s="558"/>
      <c r="G1047" s="558"/>
      <c r="H1047" s="558"/>
      <c r="I1047" s="174" t="s">
        <v>173</v>
      </c>
      <c r="J1047" s="491"/>
      <c r="K1047" s="176" t="s">
        <v>55</v>
      </c>
      <c r="L1047" s="44"/>
      <c r="M1047" s="44"/>
      <c r="N1047" s="44">
        <v>128.233</v>
      </c>
      <c r="O1047" s="73">
        <v>147.042</v>
      </c>
      <c r="P1047" s="73">
        <v>0</v>
      </c>
      <c r="Q1047" s="73">
        <v>0</v>
      </c>
      <c r="R1047" s="45">
        <f t="shared" si="336"/>
        <v>275.27499999999998</v>
      </c>
      <c r="S1047" s="173"/>
      <c r="T1047" s="339"/>
    </row>
    <row r="1048" spans="1:20" s="5" customFormat="1" ht="38.25">
      <c r="A1048" s="496"/>
      <c r="B1048" s="488"/>
      <c r="C1048" s="512"/>
      <c r="D1048" s="512"/>
      <c r="E1048" s="488"/>
      <c r="F1048" s="558"/>
      <c r="G1048" s="558"/>
      <c r="H1048" s="558"/>
      <c r="I1048" s="174" t="s">
        <v>116</v>
      </c>
      <c r="J1048" s="491"/>
      <c r="K1048" s="175" t="s">
        <v>133</v>
      </c>
      <c r="L1048" s="45"/>
      <c r="M1048" s="45"/>
      <c r="N1048" s="45">
        <f t="shared" ref="N1048:Q1048" si="345">+N1049+N1050</f>
        <v>135.59399999999999</v>
      </c>
      <c r="O1048" s="45">
        <f t="shared" si="345"/>
        <v>0</v>
      </c>
      <c r="P1048" s="45">
        <f t="shared" si="345"/>
        <v>40</v>
      </c>
      <c r="Q1048" s="45">
        <f t="shared" si="345"/>
        <v>0</v>
      </c>
      <c r="R1048" s="45">
        <f t="shared" si="336"/>
        <v>175.59399999999999</v>
      </c>
      <c r="S1048" s="173"/>
      <c r="T1048" s="339"/>
    </row>
    <row r="1049" spans="1:20" s="5" customFormat="1">
      <c r="A1049" s="496"/>
      <c r="B1049" s="488"/>
      <c r="C1049" s="512"/>
      <c r="D1049" s="512"/>
      <c r="E1049" s="488"/>
      <c r="F1049" s="558"/>
      <c r="G1049" s="558"/>
      <c r="H1049" s="558"/>
      <c r="I1049" s="174" t="s">
        <v>16</v>
      </c>
      <c r="J1049" s="491"/>
      <c r="K1049" s="176" t="s">
        <v>12</v>
      </c>
      <c r="L1049" s="44"/>
      <c r="M1049" s="44"/>
      <c r="N1049" s="44">
        <v>12.497</v>
      </c>
      <c r="O1049" s="73">
        <v>0</v>
      </c>
      <c r="P1049" s="73">
        <v>0</v>
      </c>
      <c r="Q1049" s="73">
        <v>0</v>
      </c>
      <c r="R1049" s="45">
        <f t="shared" si="336"/>
        <v>12.497</v>
      </c>
      <c r="S1049" s="173"/>
      <c r="T1049" s="339"/>
    </row>
    <row r="1050" spans="1:20" s="5" customFormat="1" ht="33.75" customHeight="1">
      <c r="A1050" s="496"/>
      <c r="B1050" s="488"/>
      <c r="C1050" s="512"/>
      <c r="D1050" s="512"/>
      <c r="E1050" s="488"/>
      <c r="F1050" s="558"/>
      <c r="G1050" s="558"/>
      <c r="H1050" s="558"/>
      <c r="I1050" s="174" t="s">
        <v>33</v>
      </c>
      <c r="J1050" s="491"/>
      <c r="K1050" s="176" t="s">
        <v>39</v>
      </c>
      <c r="L1050" s="44"/>
      <c r="M1050" s="44"/>
      <c r="N1050" s="44">
        <v>123.09699999999999</v>
      </c>
      <c r="O1050" s="73">
        <v>0</v>
      </c>
      <c r="P1050" s="73">
        <v>40</v>
      </c>
      <c r="Q1050" s="73">
        <v>0</v>
      </c>
      <c r="R1050" s="45">
        <f t="shared" si="336"/>
        <v>163.09699999999998</v>
      </c>
      <c r="S1050" s="173"/>
      <c r="T1050" s="339"/>
    </row>
    <row r="1051" spans="1:20" s="5" customFormat="1" ht="38.25">
      <c r="A1051" s="496"/>
      <c r="B1051" s="488"/>
      <c r="C1051" s="512"/>
      <c r="D1051" s="512"/>
      <c r="E1051" s="488"/>
      <c r="F1051" s="558"/>
      <c r="G1051" s="558"/>
      <c r="H1051" s="558"/>
      <c r="I1051" s="174" t="s">
        <v>294</v>
      </c>
      <c r="J1051" s="491"/>
      <c r="K1051" s="175" t="s">
        <v>137</v>
      </c>
      <c r="L1051" s="45"/>
      <c r="M1051" s="45"/>
      <c r="N1051" s="45">
        <f>N1052+N1053+N1054+N1055</f>
        <v>39.308</v>
      </c>
      <c r="O1051" s="45">
        <f>O1052+O1053+O1054+O1055</f>
        <v>1553.06</v>
      </c>
      <c r="P1051" s="45">
        <f t="shared" ref="P1051:Q1051" si="346">P1052+P1053+P1054+P1055</f>
        <v>2832.453</v>
      </c>
      <c r="Q1051" s="45">
        <f t="shared" si="346"/>
        <v>530</v>
      </c>
      <c r="R1051" s="45">
        <f t="shared" si="336"/>
        <v>4954.8209999999999</v>
      </c>
      <c r="S1051" s="173"/>
      <c r="T1051" s="339"/>
    </row>
    <row r="1052" spans="1:20" s="5" customFormat="1">
      <c r="A1052" s="496"/>
      <c r="B1052" s="488"/>
      <c r="C1052" s="512"/>
      <c r="D1052" s="512"/>
      <c r="E1052" s="488"/>
      <c r="F1052" s="558"/>
      <c r="G1052" s="558"/>
      <c r="H1052" s="558"/>
      <c r="I1052" s="174" t="s">
        <v>16</v>
      </c>
      <c r="J1052" s="491"/>
      <c r="K1052" s="176" t="s">
        <v>12</v>
      </c>
      <c r="L1052" s="44"/>
      <c r="M1052" s="44"/>
      <c r="N1052" s="44">
        <v>16.11</v>
      </c>
      <c r="O1052" s="73">
        <v>6.2050000000000001</v>
      </c>
      <c r="P1052" s="73">
        <v>18.622</v>
      </c>
      <c r="Q1052" s="73">
        <v>0</v>
      </c>
      <c r="R1052" s="45">
        <f t="shared" si="336"/>
        <v>40.936999999999998</v>
      </c>
      <c r="S1052" s="173"/>
      <c r="T1052" s="339"/>
    </row>
    <row r="1053" spans="1:20" s="5" customFormat="1" ht="33.75" customHeight="1">
      <c r="A1053" s="496"/>
      <c r="B1053" s="488"/>
      <c r="C1053" s="512"/>
      <c r="D1053" s="512"/>
      <c r="E1053" s="488"/>
      <c r="F1053" s="558"/>
      <c r="G1053" s="558"/>
      <c r="H1053" s="558"/>
      <c r="I1053" s="174" t="s">
        <v>33</v>
      </c>
      <c r="J1053" s="491"/>
      <c r="K1053" s="176" t="s">
        <v>39</v>
      </c>
      <c r="L1053" s="44"/>
      <c r="M1053" s="44"/>
      <c r="N1053" s="44">
        <v>23.198</v>
      </c>
      <c r="O1053" s="73">
        <v>13.395</v>
      </c>
      <c r="P1053" s="73">
        <v>631.76</v>
      </c>
      <c r="Q1053" s="73">
        <v>30</v>
      </c>
      <c r="R1053" s="45">
        <f t="shared" si="336"/>
        <v>698.35299999999995</v>
      </c>
      <c r="S1053" s="173"/>
      <c r="T1053" s="339"/>
    </row>
    <row r="1054" spans="1:20" s="5" customFormat="1" ht="38.25">
      <c r="A1054" s="496"/>
      <c r="B1054" s="488"/>
      <c r="C1054" s="512"/>
      <c r="D1054" s="512"/>
      <c r="E1054" s="488"/>
      <c r="F1054" s="558"/>
      <c r="G1054" s="558"/>
      <c r="H1054" s="558"/>
      <c r="I1054" s="174" t="s">
        <v>173</v>
      </c>
      <c r="J1054" s="491"/>
      <c r="K1054" s="176" t="s">
        <v>55</v>
      </c>
      <c r="L1054" s="44"/>
      <c r="M1054" s="44"/>
      <c r="N1054" s="44">
        <v>0</v>
      </c>
      <c r="O1054" s="73">
        <v>668.45799999999997</v>
      </c>
      <c r="P1054" s="73">
        <v>2182.0709999999999</v>
      </c>
      <c r="Q1054" s="73">
        <v>500</v>
      </c>
      <c r="R1054" s="45">
        <f t="shared" si="336"/>
        <v>3350.529</v>
      </c>
      <c r="S1054" s="173"/>
      <c r="T1054" s="339"/>
    </row>
    <row r="1055" spans="1:20" s="5" customFormat="1" ht="38.25">
      <c r="A1055" s="496"/>
      <c r="B1055" s="488"/>
      <c r="C1055" s="512"/>
      <c r="D1055" s="512"/>
      <c r="E1055" s="488"/>
      <c r="F1055" s="558"/>
      <c r="G1055" s="558"/>
      <c r="H1055" s="558"/>
      <c r="I1055" s="174" t="s">
        <v>18</v>
      </c>
      <c r="J1055" s="491"/>
      <c r="K1055" s="176" t="s">
        <v>17</v>
      </c>
      <c r="L1055" s="44"/>
      <c r="M1055" s="44"/>
      <c r="N1055" s="44">
        <v>0</v>
      </c>
      <c r="O1055" s="73">
        <v>865.00199999999995</v>
      </c>
      <c r="P1055" s="73">
        <v>0</v>
      </c>
      <c r="Q1055" s="73">
        <v>0</v>
      </c>
      <c r="R1055" s="45">
        <f t="shared" si="336"/>
        <v>865.00199999999995</v>
      </c>
      <c r="S1055" s="173"/>
      <c r="T1055" s="339"/>
    </row>
    <row r="1056" spans="1:20" s="5" customFormat="1" ht="57" customHeight="1">
      <c r="A1056" s="496"/>
      <c r="B1056" s="488"/>
      <c r="C1056" s="512"/>
      <c r="D1056" s="512"/>
      <c r="E1056" s="488"/>
      <c r="F1056" s="558"/>
      <c r="G1056" s="558"/>
      <c r="H1056" s="558"/>
      <c r="I1056" s="174" t="s">
        <v>290</v>
      </c>
      <c r="J1056" s="491"/>
      <c r="K1056" s="175" t="s">
        <v>174</v>
      </c>
      <c r="L1056" s="45"/>
      <c r="M1056" s="45"/>
      <c r="N1056" s="45">
        <f t="shared" ref="N1056:Q1056" si="347">+N1057+N1058</f>
        <v>28.088000000000001</v>
      </c>
      <c r="O1056" s="45">
        <f t="shared" si="347"/>
        <v>55.091999999999999</v>
      </c>
      <c r="P1056" s="45">
        <f t="shared" si="347"/>
        <v>19.145</v>
      </c>
      <c r="Q1056" s="45">
        <f t="shared" si="347"/>
        <v>0</v>
      </c>
      <c r="R1056" s="45">
        <f t="shared" si="336"/>
        <v>102.32499999999999</v>
      </c>
      <c r="S1056" s="173"/>
      <c r="T1056" s="339"/>
    </row>
    <row r="1057" spans="1:26" s="5" customFormat="1" ht="25.5">
      <c r="A1057" s="496"/>
      <c r="B1057" s="488"/>
      <c r="C1057" s="512"/>
      <c r="D1057" s="512"/>
      <c r="E1057" s="488"/>
      <c r="F1057" s="558"/>
      <c r="G1057" s="558"/>
      <c r="H1057" s="558"/>
      <c r="I1057" s="174" t="s">
        <v>33</v>
      </c>
      <c r="J1057" s="491"/>
      <c r="K1057" s="176" t="s">
        <v>39</v>
      </c>
      <c r="L1057" s="44"/>
      <c r="M1057" s="44"/>
      <c r="N1057" s="44">
        <v>28.088000000000001</v>
      </c>
      <c r="O1057" s="73">
        <v>0</v>
      </c>
      <c r="P1057" s="73">
        <v>19.145</v>
      </c>
      <c r="Q1057" s="73">
        <v>0</v>
      </c>
      <c r="R1057" s="45">
        <f t="shared" si="336"/>
        <v>47.233000000000004</v>
      </c>
      <c r="S1057" s="173"/>
      <c r="T1057" s="339"/>
    </row>
    <row r="1058" spans="1:26" s="5" customFormat="1" ht="38.25">
      <c r="A1058" s="496"/>
      <c r="B1058" s="488"/>
      <c r="C1058" s="512"/>
      <c r="D1058" s="512"/>
      <c r="E1058" s="488"/>
      <c r="F1058" s="558"/>
      <c r="G1058" s="558"/>
      <c r="H1058" s="558"/>
      <c r="I1058" s="174" t="s">
        <v>173</v>
      </c>
      <c r="J1058" s="491"/>
      <c r="K1058" s="176" t="s">
        <v>55</v>
      </c>
      <c r="L1058" s="44"/>
      <c r="M1058" s="44"/>
      <c r="N1058" s="44">
        <v>0</v>
      </c>
      <c r="O1058" s="73">
        <v>55.091999999999999</v>
      </c>
      <c r="P1058" s="73">
        <v>0</v>
      </c>
      <c r="Q1058" s="73">
        <v>0</v>
      </c>
      <c r="R1058" s="45">
        <f t="shared" si="336"/>
        <v>55.091999999999999</v>
      </c>
      <c r="S1058" s="173"/>
      <c r="T1058" s="339"/>
    </row>
    <row r="1059" spans="1:26" s="5" customFormat="1" ht="25.5">
      <c r="A1059" s="496"/>
      <c r="B1059" s="488"/>
      <c r="C1059" s="512"/>
      <c r="D1059" s="512"/>
      <c r="E1059" s="488"/>
      <c r="F1059" s="558"/>
      <c r="G1059" s="558"/>
      <c r="H1059" s="558"/>
      <c r="I1059" s="174" t="s">
        <v>225</v>
      </c>
      <c r="J1059" s="491"/>
      <c r="K1059" s="175" t="s">
        <v>175</v>
      </c>
      <c r="L1059" s="45"/>
      <c r="M1059" s="45"/>
      <c r="N1059" s="45">
        <f>N1060</f>
        <v>0</v>
      </c>
      <c r="O1059" s="45">
        <f t="shared" ref="O1059:Q1059" si="348">O1060</f>
        <v>0</v>
      </c>
      <c r="P1059" s="45">
        <f t="shared" si="348"/>
        <v>30</v>
      </c>
      <c r="Q1059" s="45">
        <f t="shared" si="348"/>
        <v>0</v>
      </c>
      <c r="R1059" s="45">
        <f t="shared" si="336"/>
        <v>30</v>
      </c>
      <c r="S1059" s="173"/>
      <c r="T1059" s="486"/>
    </row>
    <row r="1060" spans="1:26" s="5" customFormat="1">
      <c r="A1060" s="496"/>
      <c r="B1060" s="488"/>
      <c r="C1060" s="512"/>
      <c r="D1060" s="512"/>
      <c r="E1060" s="488"/>
      <c r="F1060" s="558"/>
      <c r="G1060" s="558"/>
      <c r="H1060" s="558"/>
      <c r="I1060" s="174" t="s">
        <v>16</v>
      </c>
      <c r="J1060" s="491"/>
      <c r="K1060" s="176" t="s">
        <v>12</v>
      </c>
      <c r="L1060" s="44"/>
      <c r="M1060" s="44"/>
      <c r="N1060" s="44">
        <v>0</v>
      </c>
      <c r="O1060" s="73">
        <v>0</v>
      </c>
      <c r="P1060" s="73">
        <v>30</v>
      </c>
      <c r="Q1060" s="73">
        <v>0</v>
      </c>
      <c r="R1060" s="45">
        <f t="shared" si="336"/>
        <v>30</v>
      </c>
      <c r="S1060" s="173"/>
      <c r="T1060" s="486"/>
    </row>
    <row r="1061" spans="1:26" s="5" customFormat="1" ht="45.75" customHeight="1">
      <c r="A1061" s="496"/>
      <c r="B1061" s="488"/>
      <c r="C1061" s="512"/>
      <c r="D1061" s="512"/>
      <c r="E1061" s="488"/>
      <c r="F1061" s="558"/>
      <c r="G1061" s="558"/>
      <c r="H1061" s="558"/>
      <c r="I1061" s="174" t="s">
        <v>38</v>
      </c>
      <c r="J1061" s="491"/>
      <c r="K1061" s="175" t="s">
        <v>47</v>
      </c>
      <c r="L1061" s="45"/>
      <c r="M1061" s="45"/>
      <c r="N1061" s="45">
        <f t="shared" ref="N1061:Q1061" si="349">+N1062</f>
        <v>0</v>
      </c>
      <c r="O1061" s="45">
        <f t="shared" si="349"/>
        <v>39.243000000000002</v>
      </c>
      <c r="P1061" s="45">
        <f t="shared" si="349"/>
        <v>47.72</v>
      </c>
      <c r="Q1061" s="45">
        <f t="shared" si="349"/>
        <v>39.956000000000003</v>
      </c>
      <c r="R1061" s="45">
        <f t="shared" si="336"/>
        <v>126.919</v>
      </c>
      <c r="S1061" s="173"/>
      <c r="T1061" s="339"/>
    </row>
    <row r="1062" spans="1:26" s="5" customFormat="1" ht="38.25">
      <c r="A1062" s="496"/>
      <c r="B1062" s="488"/>
      <c r="C1062" s="512"/>
      <c r="D1062" s="512"/>
      <c r="E1062" s="488"/>
      <c r="F1062" s="558"/>
      <c r="G1062" s="558"/>
      <c r="H1062" s="558"/>
      <c r="I1062" s="174" t="s">
        <v>38</v>
      </c>
      <c r="J1062" s="491"/>
      <c r="K1062" s="176" t="s">
        <v>41</v>
      </c>
      <c r="L1062" s="44"/>
      <c r="M1062" s="44"/>
      <c r="N1062" s="44">
        <v>0</v>
      </c>
      <c r="O1062" s="73">
        <v>39.243000000000002</v>
      </c>
      <c r="P1062" s="73">
        <v>47.72</v>
      </c>
      <c r="Q1062" s="73">
        <v>39.956000000000003</v>
      </c>
      <c r="R1062" s="45">
        <f t="shared" si="336"/>
        <v>126.919</v>
      </c>
      <c r="S1062" s="173"/>
      <c r="T1062" s="339"/>
    </row>
    <row r="1063" spans="1:26" s="5" customFormat="1" ht="63.75">
      <c r="A1063" s="496"/>
      <c r="B1063" s="488"/>
      <c r="C1063" s="512"/>
      <c r="D1063" s="512"/>
      <c r="E1063" s="488"/>
      <c r="F1063" s="558"/>
      <c r="G1063" s="558"/>
      <c r="H1063" s="558"/>
      <c r="I1063" s="174" t="s">
        <v>172</v>
      </c>
      <c r="J1063" s="491"/>
      <c r="K1063" s="175" t="s">
        <v>144</v>
      </c>
      <c r="L1063" s="45"/>
      <c r="M1063" s="45"/>
      <c r="N1063" s="45">
        <f t="shared" ref="N1063:Q1063" si="350">+N1064</f>
        <v>15.073</v>
      </c>
      <c r="O1063" s="45">
        <f t="shared" si="350"/>
        <v>5.4630000000000001</v>
      </c>
      <c r="P1063" s="45">
        <f t="shared" si="350"/>
        <v>0</v>
      </c>
      <c r="Q1063" s="45">
        <f t="shared" si="350"/>
        <v>0</v>
      </c>
      <c r="R1063" s="45">
        <f t="shared" si="336"/>
        <v>20.536000000000001</v>
      </c>
      <c r="S1063" s="173"/>
      <c r="T1063" s="339"/>
    </row>
    <row r="1064" spans="1:26" s="5" customFormat="1" ht="63.75">
      <c r="A1064" s="496"/>
      <c r="B1064" s="489"/>
      <c r="C1064" s="512"/>
      <c r="D1064" s="512"/>
      <c r="E1064" s="488"/>
      <c r="F1064" s="558"/>
      <c r="G1064" s="558"/>
      <c r="H1064" s="558"/>
      <c r="I1064" s="174" t="s">
        <v>172</v>
      </c>
      <c r="J1064" s="492"/>
      <c r="K1064" s="176" t="s">
        <v>397</v>
      </c>
      <c r="L1064" s="44"/>
      <c r="M1064" s="44"/>
      <c r="N1064" s="44">
        <v>15.073</v>
      </c>
      <c r="O1064" s="73">
        <v>5.4630000000000001</v>
      </c>
      <c r="P1064" s="73">
        <v>0</v>
      </c>
      <c r="Q1064" s="73">
        <v>0</v>
      </c>
      <c r="R1064" s="45">
        <f t="shared" si="336"/>
        <v>20.536000000000001</v>
      </c>
      <c r="S1064" s="173"/>
      <c r="T1064" s="339"/>
    </row>
    <row r="1065" spans="1:26" s="5" customFormat="1" ht="15.75" customHeight="1">
      <c r="A1065" s="490">
        <v>32</v>
      </c>
      <c r="B1065" s="487" t="s">
        <v>820</v>
      </c>
      <c r="C1065" s="512"/>
      <c r="D1065" s="512"/>
      <c r="E1065" s="488"/>
      <c r="F1065" s="558"/>
      <c r="G1065" s="558"/>
      <c r="H1065" s="558"/>
      <c r="I1065" s="47" t="s">
        <v>13</v>
      </c>
      <c r="J1065" s="554" t="s">
        <v>295</v>
      </c>
      <c r="K1065" s="340"/>
      <c r="L1065" s="45"/>
      <c r="M1065" s="45"/>
      <c r="N1065" s="45">
        <f>N1066+N1068+N1070</f>
        <v>0.89700000000000002</v>
      </c>
      <c r="O1065" s="45">
        <f t="shared" ref="O1065:Q1065" si="351">O1066+O1068+O1070</f>
        <v>23.186</v>
      </c>
      <c r="P1065" s="45">
        <f t="shared" si="351"/>
        <v>104.904</v>
      </c>
      <c r="Q1065" s="45">
        <f t="shared" si="351"/>
        <v>147.797</v>
      </c>
      <c r="R1065" s="45">
        <f t="shared" si="336"/>
        <v>276.78399999999999</v>
      </c>
      <c r="S1065" s="173"/>
      <c r="T1065" s="555"/>
    </row>
    <row r="1066" spans="1:26" s="5" customFormat="1" ht="25.5">
      <c r="A1066" s="491"/>
      <c r="B1066" s="488"/>
      <c r="C1066" s="512"/>
      <c r="D1066" s="512"/>
      <c r="E1066" s="488"/>
      <c r="F1066" s="558"/>
      <c r="G1066" s="558"/>
      <c r="H1066" s="558"/>
      <c r="I1066" s="174" t="s">
        <v>848</v>
      </c>
      <c r="J1066" s="554"/>
      <c r="K1066" s="48" t="s">
        <v>231</v>
      </c>
      <c r="L1066" s="73"/>
      <c r="M1066" s="73"/>
      <c r="N1066" s="82">
        <f t="shared" ref="N1066" si="352">N1067</f>
        <v>0</v>
      </c>
      <c r="O1066" s="82">
        <f>O1067</f>
        <v>0</v>
      </c>
      <c r="P1066" s="82">
        <f>P1067</f>
        <v>0</v>
      </c>
      <c r="Q1066" s="82">
        <f>Q1067</f>
        <v>36.950000000000003</v>
      </c>
      <c r="R1066" s="45">
        <f t="shared" si="336"/>
        <v>36.950000000000003</v>
      </c>
      <c r="S1066" s="173"/>
      <c r="T1066" s="555"/>
    </row>
    <row r="1067" spans="1:26">
      <c r="A1067" s="491"/>
      <c r="B1067" s="488"/>
      <c r="C1067" s="512"/>
      <c r="D1067" s="512"/>
      <c r="E1067" s="488"/>
      <c r="F1067" s="558"/>
      <c r="G1067" s="558"/>
      <c r="H1067" s="558"/>
      <c r="I1067" s="174" t="s">
        <v>16</v>
      </c>
      <c r="J1067" s="554"/>
      <c r="K1067" s="340" t="s">
        <v>12</v>
      </c>
      <c r="L1067" s="44"/>
      <c r="M1067" s="44"/>
      <c r="N1067" s="44">
        <v>0</v>
      </c>
      <c r="O1067" s="73">
        <v>0</v>
      </c>
      <c r="P1067" s="73">
        <v>0</v>
      </c>
      <c r="Q1067" s="73">
        <v>36.950000000000003</v>
      </c>
      <c r="R1067" s="45">
        <f t="shared" si="336"/>
        <v>36.950000000000003</v>
      </c>
      <c r="S1067" s="173"/>
      <c r="T1067" s="555"/>
    </row>
    <row r="1068" spans="1:26" ht="38.25">
      <c r="A1068" s="491"/>
      <c r="B1068" s="488"/>
      <c r="C1068" s="512"/>
      <c r="D1068" s="512"/>
      <c r="E1068" s="488"/>
      <c r="F1068" s="558"/>
      <c r="G1068" s="558"/>
      <c r="H1068" s="558"/>
      <c r="I1068" s="174" t="s">
        <v>77</v>
      </c>
      <c r="J1068" s="485"/>
      <c r="K1068" s="48" t="s">
        <v>55</v>
      </c>
      <c r="L1068" s="45"/>
      <c r="M1068" s="45"/>
      <c r="N1068" s="45">
        <f>N1069</f>
        <v>0</v>
      </c>
      <c r="O1068" s="45">
        <f t="shared" ref="O1068:Q1068" si="353">O1069</f>
        <v>1.274</v>
      </c>
      <c r="P1068" s="45">
        <f t="shared" si="353"/>
        <v>46.38</v>
      </c>
      <c r="Q1068" s="45">
        <f t="shared" si="353"/>
        <v>79.387</v>
      </c>
      <c r="R1068" s="45">
        <f t="shared" si="336"/>
        <v>127.041</v>
      </c>
      <c r="S1068" s="173"/>
      <c r="T1068" s="486"/>
    </row>
    <row r="1069" spans="1:26">
      <c r="A1069" s="491"/>
      <c r="B1069" s="488"/>
      <c r="C1069" s="512"/>
      <c r="D1069" s="512"/>
      <c r="E1069" s="488"/>
      <c r="F1069" s="558"/>
      <c r="G1069" s="558"/>
      <c r="H1069" s="558"/>
      <c r="I1069" s="174" t="s">
        <v>16</v>
      </c>
      <c r="J1069" s="485"/>
      <c r="K1069" s="485" t="s">
        <v>12</v>
      </c>
      <c r="L1069" s="44"/>
      <c r="M1069" s="44"/>
      <c r="N1069" s="44">
        <v>0</v>
      </c>
      <c r="O1069" s="73">
        <v>1.274</v>
      </c>
      <c r="P1069" s="73">
        <v>46.38</v>
      </c>
      <c r="Q1069" s="73">
        <v>79.387</v>
      </c>
      <c r="R1069" s="45">
        <f t="shared" si="336"/>
        <v>127.041</v>
      </c>
      <c r="S1069" s="173"/>
      <c r="T1069" s="486"/>
    </row>
    <row r="1070" spans="1:26" ht="25.5">
      <c r="A1070" s="491"/>
      <c r="B1070" s="488"/>
      <c r="C1070" s="512"/>
      <c r="D1070" s="512"/>
      <c r="E1070" s="488"/>
      <c r="F1070" s="558"/>
      <c r="G1070" s="558"/>
      <c r="H1070" s="558"/>
      <c r="I1070" s="174" t="s">
        <v>749</v>
      </c>
      <c r="J1070" s="485"/>
      <c r="K1070" s="48" t="s">
        <v>295</v>
      </c>
      <c r="L1070" s="45"/>
      <c r="M1070" s="45"/>
      <c r="N1070" s="45">
        <f>N1071</f>
        <v>0.89700000000000002</v>
      </c>
      <c r="O1070" s="45">
        <f t="shared" ref="O1070:Q1070" si="354">O1071</f>
        <v>21.911999999999999</v>
      </c>
      <c r="P1070" s="45">
        <f t="shared" si="354"/>
        <v>58.524000000000001</v>
      </c>
      <c r="Q1070" s="45">
        <f t="shared" si="354"/>
        <v>31.46</v>
      </c>
      <c r="R1070" s="45">
        <f t="shared" si="336"/>
        <v>112.79300000000001</v>
      </c>
      <c r="S1070" s="173"/>
      <c r="T1070" s="486"/>
    </row>
    <row r="1071" spans="1:26">
      <c r="A1071" s="492"/>
      <c r="B1071" s="489"/>
      <c r="C1071" s="512"/>
      <c r="D1071" s="512"/>
      <c r="E1071" s="488"/>
      <c r="F1071" s="558"/>
      <c r="G1071" s="558"/>
      <c r="H1071" s="558"/>
      <c r="I1071" s="174" t="s">
        <v>16</v>
      </c>
      <c r="J1071" s="485"/>
      <c r="K1071" s="485" t="s">
        <v>12</v>
      </c>
      <c r="L1071" s="44"/>
      <c r="M1071" s="44"/>
      <c r="N1071" s="44">
        <v>0.89700000000000002</v>
      </c>
      <c r="O1071" s="44">
        <v>21.911999999999999</v>
      </c>
      <c r="P1071" s="44">
        <v>58.524000000000001</v>
      </c>
      <c r="Q1071" s="44">
        <v>31.46</v>
      </c>
      <c r="R1071" s="45">
        <f t="shared" si="336"/>
        <v>112.79300000000001</v>
      </c>
      <c r="S1071" s="173"/>
      <c r="T1071" s="486"/>
    </row>
    <row r="1072" spans="1:26" s="25" customFormat="1" ht="75" customHeight="1">
      <c r="A1072" s="20">
        <v>4</v>
      </c>
      <c r="B1072" s="21" t="s">
        <v>479</v>
      </c>
      <c r="C1072" s="21" t="s">
        <v>14</v>
      </c>
      <c r="D1072" s="21" t="s">
        <v>15</v>
      </c>
      <c r="E1072" s="21" t="s">
        <v>755</v>
      </c>
      <c r="F1072" s="20" t="s">
        <v>642</v>
      </c>
      <c r="G1072" s="21" t="s">
        <v>643</v>
      </c>
      <c r="H1072" s="21" t="s">
        <v>403</v>
      </c>
      <c r="I1072" s="12"/>
      <c r="J1072" s="11"/>
      <c r="K1072" s="13"/>
      <c r="L1072" s="22"/>
      <c r="M1072" s="22"/>
      <c r="N1072" s="22"/>
      <c r="O1072" s="23">
        <f>O1073+O1082+O1097+O1112+O1125+O1140+O1155+O1168+O1183+O1196+O1210+O1223+O1238+O1251+O1264+O1296+O1315+O1322+O1331+O1348+O1355+O1360+O1397+O1408+O1445</f>
        <v>4292.6480000000001</v>
      </c>
      <c r="P1072" s="23">
        <f t="shared" ref="P1072:Q1072" si="355">P1073+P1082+P1097+P1112+P1125+P1140+P1155+P1168+P1183+P1196+P1210+P1223+P1238+P1251+P1264+P1296+P1315+P1322+P1331+P1348+P1355+P1360+P1397+P1408+P1445</f>
        <v>8806.8920000000016</v>
      </c>
      <c r="Q1072" s="23">
        <f t="shared" si="355"/>
        <v>2498.6729999999998</v>
      </c>
      <c r="R1072" s="23">
        <f>SUM(L1072:Q1072)</f>
        <v>15598.213</v>
      </c>
      <c r="S1072" s="20">
        <v>1</v>
      </c>
      <c r="T1072" s="24"/>
      <c r="U1072" s="24"/>
      <c r="V1072" s="24"/>
      <c r="W1072" s="24"/>
      <c r="X1072" s="24"/>
      <c r="Y1072" s="24"/>
      <c r="Z1072" s="24"/>
    </row>
    <row r="1073" spans="1:26" s="19" customFormat="1" ht="21.75" customHeight="1">
      <c r="A1073" s="490">
        <v>1</v>
      </c>
      <c r="B1073" s="487" t="s">
        <v>480</v>
      </c>
      <c r="C1073" s="487" t="s">
        <v>301</v>
      </c>
      <c r="D1073" s="487" t="s">
        <v>15</v>
      </c>
      <c r="E1073" s="487" t="s">
        <v>755</v>
      </c>
      <c r="F1073" s="487" t="s">
        <v>642</v>
      </c>
      <c r="G1073" s="487" t="s">
        <v>643</v>
      </c>
      <c r="H1073" s="487" t="s">
        <v>403</v>
      </c>
      <c r="I1073" s="181" t="s">
        <v>13</v>
      </c>
      <c r="J1073" s="490">
        <v>112</v>
      </c>
      <c r="K1073" s="340"/>
      <c r="L1073" s="44"/>
      <c r="M1073" s="44"/>
      <c r="N1073" s="44"/>
      <c r="O1073" s="45">
        <f>O1074+O1078+O1080</f>
        <v>43.433999999999997</v>
      </c>
      <c r="P1073" s="45">
        <f t="shared" ref="P1073:Q1073" si="356">P1074+P1078+P1080</f>
        <v>75.340999999999994</v>
      </c>
      <c r="Q1073" s="45">
        <f t="shared" si="356"/>
        <v>24.463000000000001</v>
      </c>
      <c r="R1073" s="45">
        <f>SUM(L1073:Q1073)</f>
        <v>143.238</v>
      </c>
      <c r="S1073" s="321"/>
      <c r="T1073" s="18"/>
      <c r="U1073" s="18"/>
      <c r="V1073" s="18"/>
      <c r="W1073" s="18"/>
      <c r="X1073" s="18"/>
      <c r="Y1073" s="18"/>
      <c r="Z1073" s="18"/>
    </row>
    <row r="1074" spans="1:26" ht="38.25">
      <c r="A1074" s="491"/>
      <c r="B1074" s="488"/>
      <c r="C1074" s="488"/>
      <c r="D1074" s="488"/>
      <c r="E1074" s="488"/>
      <c r="F1074" s="488"/>
      <c r="G1074" s="488"/>
      <c r="H1074" s="488"/>
      <c r="I1074" s="83" t="s">
        <v>25</v>
      </c>
      <c r="J1074" s="491"/>
      <c r="K1074" s="111" t="s">
        <v>646</v>
      </c>
      <c r="L1074" s="44"/>
      <c r="M1074" s="44"/>
      <c r="N1074" s="44"/>
      <c r="O1074" s="85">
        <f t="shared" ref="O1074:Q1074" si="357">O1075+O1076+O1077</f>
        <v>41.298000000000002</v>
      </c>
      <c r="P1074" s="85">
        <f t="shared" si="357"/>
        <v>71.918999999999997</v>
      </c>
      <c r="Q1074" s="85">
        <f t="shared" si="357"/>
        <v>24.463000000000001</v>
      </c>
      <c r="R1074" s="85">
        <f t="shared" ref="R1074:R1081" si="358">Q1074+P1074+O1074+N1074</f>
        <v>137.68</v>
      </c>
      <c r="S1074" s="321"/>
    </row>
    <row r="1075" spans="1:26" ht="25.5">
      <c r="A1075" s="491"/>
      <c r="B1075" s="488"/>
      <c r="C1075" s="488"/>
      <c r="D1075" s="488"/>
      <c r="E1075" s="488"/>
      <c r="F1075" s="488"/>
      <c r="G1075" s="488"/>
      <c r="H1075" s="488"/>
      <c r="I1075" s="182" t="s">
        <v>164</v>
      </c>
      <c r="J1075" s="491"/>
      <c r="K1075" s="183" t="s">
        <v>647</v>
      </c>
      <c r="L1075" s="44"/>
      <c r="M1075" s="44"/>
      <c r="N1075" s="44"/>
      <c r="O1075" s="89">
        <v>0.26300000000000001</v>
      </c>
      <c r="P1075" s="89">
        <v>0</v>
      </c>
      <c r="Q1075" s="89">
        <v>0</v>
      </c>
      <c r="R1075" s="89">
        <f t="shared" si="358"/>
        <v>0.26300000000000001</v>
      </c>
      <c r="S1075" s="321"/>
    </row>
    <row r="1076" spans="1:26">
      <c r="A1076" s="491"/>
      <c r="B1076" s="488"/>
      <c r="C1076" s="488"/>
      <c r="D1076" s="488"/>
      <c r="E1076" s="488"/>
      <c r="F1076" s="488"/>
      <c r="G1076" s="488"/>
      <c r="H1076" s="488"/>
      <c r="I1076" s="182" t="s">
        <v>16</v>
      </c>
      <c r="J1076" s="491"/>
      <c r="K1076" s="183" t="s">
        <v>648</v>
      </c>
      <c r="L1076" s="44"/>
      <c r="M1076" s="44"/>
      <c r="N1076" s="44"/>
      <c r="O1076" s="89">
        <v>40.255000000000003</v>
      </c>
      <c r="P1076" s="89">
        <v>71.918999999999997</v>
      </c>
      <c r="Q1076" s="89">
        <v>24.463000000000001</v>
      </c>
      <c r="R1076" s="89">
        <f t="shared" si="358"/>
        <v>136.637</v>
      </c>
      <c r="S1076" s="321"/>
    </row>
    <row r="1077" spans="1:26" ht="38.25">
      <c r="A1077" s="491"/>
      <c r="B1077" s="488"/>
      <c r="C1077" s="488"/>
      <c r="D1077" s="488"/>
      <c r="E1077" s="488"/>
      <c r="F1077" s="488"/>
      <c r="G1077" s="488"/>
      <c r="H1077" s="488"/>
      <c r="I1077" s="182" t="s">
        <v>18</v>
      </c>
      <c r="J1077" s="491"/>
      <c r="K1077" s="183" t="s">
        <v>649</v>
      </c>
      <c r="L1077" s="44"/>
      <c r="M1077" s="44"/>
      <c r="N1077" s="44"/>
      <c r="O1077" s="89">
        <v>0.78</v>
      </c>
      <c r="P1077" s="89">
        <v>0</v>
      </c>
      <c r="Q1077" s="89">
        <v>0</v>
      </c>
      <c r="R1077" s="89">
        <f t="shared" si="358"/>
        <v>0.78</v>
      </c>
      <c r="S1077" s="321"/>
    </row>
    <row r="1078" spans="1:26" ht="25.5">
      <c r="A1078" s="491"/>
      <c r="B1078" s="488"/>
      <c r="C1078" s="488"/>
      <c r="D1078" s="488"/>
      <c r="E1078" s="488"/>
      <c r="F1078" s="488"/>
      <c r="G1078" s="488"/>
      <c r="H1078" s="488"/>
      <c r="I1078" s="83" t="s">
        <v>29</v>
      </c>
      <c r="J1078" s="491"/>
      <c r="K1078" s="111" t="s">
        <v>650</v>
      </c>
      <c r="L1078" s="44"/>
      <c r="M1078" s="44"/>
      <c r="N1078" s="44"/>
      <c r="O1078" s="85">
        <f t="shared" ref="O1078:Q1078" si="359">O1079</f>
        <v>1.05</v>
      </c>
      <c r="P1078" s="85">
        <f t="shared" si="359"/>
        <v>3.4220000000000002</v>
      </c>
      <c r="Q1078" s="85">
        <f t="shared" si="359"/>
        <v>0</v>
      </c>
      <c r="R1078" s="85">
        <f t="shared" si="358"/>
        <v>4.4720000000000004</v>
      </c>
      <c r="S1078" s="321"/>
    </row>
    <row r="1079" spans="1:26">
      <c r="A1079" s="491"/>
      <c r="B1079" s="488"/>
      <c r="C1079" s="488"/>
      <c r="D1079" s="488"/>
      <c r="E1079" s="488"/>
      <c r="F1079" s="488"/>
      <c r="G1079" s="488"/>
      <c r="H1079" s="488"/>
      <c r="I1079" s="182" t="s">
        <v>16</v>
      </c>
      <c r="J1079" s="492"/>
      <c r="K1079" s="183" t="s">
        <v>648</v>
      </c>
      <c r="L1079" s="44"/>
      <c r="M1079" s="44"/>
      <c r="N1079" s="44"/>
      <c r="O1079" s="89">
        <v>1.05</v>
      </c>
      <c r="P1079" s="89">
        <v>3.4220000000000002</v>
      </c>
      <c r="Q1079" s="89">
        <v>0</v>
      </c>
      <c r="R1079" s="89">
        <f t="shared" si="358"/>
        <v>4.4720000000000004</v>
      </c>
      <c r="S1079" s="321"/>
    </row>
    <row r="1080" spans="1:26" ht="25.5">
      <c r="A1080" s="491"/>
      <c r="B1080" s="488"/>
      <c r="C1080" s="488"/>
      <c r="D1080" s="488"/>
      <c r="E1080" s="488"/>
      <c r="F1080" s="488"/>
      <c r="G1080" s="488"/>
      <c r="H1080" s="488"/>
      <c r="I1080" s="83" t="s">
        <v>241</v>
      </c>
      <c r="J1080" s="322"/>
      <c r="K1080" s="111" t="s">
        <v>651</v>
      </c>
      <c r="L1080" s="44"/>
      <c r="M1080" s="44"/>
      <c r="N1080" s="44"/>
      <c r="O1080" s="85">
        <f t="shared" ref="O1080:Q1080" si="360">O1081</f>
        <v>1.0860000000000001</v>
      </c>
      <c r="P1080" s="85">
        <f t="shared" si="360"/>
        <v>0</v>
      </c>
      <c r="Q1080" s="85">
        <f t="shared" si="360"/>
        <v>0</v>
      </c>
      <c r="R1080" s="85">
        <f t="shared" si="358"/>
        <v>1.0860000000000001</v>
      </c>
      <c r="S1080" s="321"/>
    </row>
    <row r="1081" spans="1:26" ht="25.5">
      <c r="A1081" s="492"/>
      <c r="B1081" s="489"/>
      <c r="C1081" s="488"/>
      <c r="D1081" s="488"/>
      <c r="E1081" s="488"/>
      <c r="F1081" s="488"/>
      <c r="G1081" s="488"/>
      <c r="H1081" s="488"/>
      <c r="I1081" s="182" t="s">
        <v>164</v>
      </c>
      <c r="J1081" s="322"/>
      <c r="K1081" s="183" t="s">
        <v>647</v>
      </c>
      <c r="L1081" s="44"/>
      <c r="M1081" s="44"/>
      <c r="N1081" s="44"/>
      <c r="O1081" s="89">
        <v>1.0860000000000001</v>
      </c>
      <c r="P1081" s="89">
        <v>0</v>
      </c>
      <c r="Q1081" s="89">
        <v>0</v>
      </c>
      <c r="R1081" s="89">
        <f t="shared" si="358"/>
        <v>1.0860000000000001</v>
      </c>
      <c r="S1081" s="321"/>
    </row>
    <row r="1082" spans="1:26" s="19" customFormat="1" ht="23.25" customHeight="1">
      <c r="A1082" s="490">
        <v>2</v>
      </c>
      <c r="B1082" s="487" t="s">
        <v>481</v>
      </c>
      <c r="C1082" s="488"/>
      <c r="D1082" s="488"/>
      <c r="E1082" s="488"/>
      <c r="F1082" s="488"/>
      <c r="G1082" s="488"/>
      <c r="H1082" s="488"/>
      <c r="I1082" s="181" t="s">
        <v>13</v>
      </c>
      <c r="J1082" s="496">
        <v>122</v>
      </c>
      <c r="K1082" s="340"/>
      <c r="L1082" s="44"/>
      <c r="M1082" s="44"/>
      <c r="N1082" s="44"/>
      <c r="O1082" s="45">
        <f>O1083+O1087+O1089+O1093+O1095</f>
        <v>189.43500000000003</v>
      </c>
      <c r="P1082" s="45">
        <f t="shared" ref="P1082:Q1082" si="361">P1083+P1087+P1089+P1093+P1095</f>
        <v>355.08099999999996</v>
      </c>
      <c r="Q1082" s="45">
        <f t="shared" si="361"/>
        <v>123.70400000000001</v>
      </c>
      <c r="R1082" s="45">
        <f>SUM(L1082:Q1082)</f>
        <v>668.22</v>
      </c>
      <c r="S1082" s="321"/>
      <c r="T1082" s="18"/>
      <c r="U1082" s="18"/>
      <c r="V1082" s="18"/>
      <c r="W1082" s="18"/>
      <c r="X1082" s="18"/>
      <c r="Y1082" s="18"/>
      <c r="Z1082" s="18"/>
    </row>
    <row r="1083" spans="1:26" ht="38.25">
      <c r="A1083" s="491"/>
      <c r="B1083" s="488"/>
      <c r="C1083" s="488"/>
      <c r="D1083" s="488"/>
      <c r="E1083" s="488"/>
      <c r="F1083" s="488"/>
      <c r="G1083" s="488"/>
      <c r="H1083" s="488"/>
      <c r="I1083" s="184" t="s">
        <v>32</v>
      </c>
      <c r="J1083" s="496"/>
      <c r="K1083" s="90" t="s">
        <v>646</v>
      </c>
      <c r="L1083" s="44"/>
      <c r="M1083" s="44"/>
      <c r="N1083" s="44"/>
      <c r="O1083" s="85">
        <f>+O1084+O1085+O1086</f>
        <v>159.23300000000003</v>
      </c>
      <c r="P1083" s="85">
        <f t="shared" ref="P1083:Q1083" si="362">+P1084+P1085+P1086</f>
        <v>283.93299999999999</v>
      </c>
      <c r="Q1083" s="85">
        <f t="shared" si="362"/>
        <v>105.819</v>
      </c>
      <c r="R1083" s="81">
        <f>+O1083+P1083+Q1083</f>
        <v>548.98500000000001</v>
      </c>
      <c r="S1083" s="321"/>
    </row>
    <row r="1084" spans="1:26" ht="25.5">
      <c r="A1084" s="491"/>
      <c r="B1084" s="488"/>
      <c r="C1084" s="488"/>
      <c r="D1084" s="488"/>
      <c r="E1084" s="488"/>
      <c r="F1084" s="488"/>
      <c r="G1084" s="488"/>
      <c r="H1084" s="488"/>
      <c r="I1084" s="185" t="s">
        <v>164</v>
      </c>
      <c r="J1084" s="496"/>
      <c r="K1084" s="320" t="s">
        <v>647</v>
      </c>
      <c r="L1084" s="44"/>
      <c r="M1084" s="44"/>
      <c r="N1084" s="44"/>
      <c r="O1084" s="89">
        <v>1.0680000000000001</v>
      </c>
      <c r="P1084" s="134"/>
      <c r="Q1084" s="186">
        <v>8.0000000000000002E-3</v>
      </c>
      <c r="R1084" s="134">
        <f t="shared" ref="R1084:R1096" si="363">+O1084+P1084+Q1084</f>
        <v>1.0760000000000001</v>
      </c>
      <c r="S1084" s="321"/>
    </row>
    <row r="1085" spans="1:26">
      <c r="A1085" s="491"/>
      <c r="B1085" s="488"/>
      <c r="C1085" s="488"/>
      <c r="D1085" s="488"/>
      <c r="E1085" s="488"/>
      <c r="F1085" s="488"/>
      <c r="G1085" s="488"/>
      <c r="H1085" s="488"/>
      <c r="I1085" s="185" t="s">
        <v>16</v>
      </c>
      <c r="J1085" s="496"/>
      <c r="K1085" s="320" t="s">
        <v>648</v>
      </c>
      <c r="L1085" s="44"/>
      <c r="M1085" s="44"/>
      <c r="N1085" s="44"/>
      <c r="O1085" s="89">
        <v>155.14500000000001</v>
      </c>
      <c r="P1085" s="134">
        <v>283.93299999999999</v>
      </c>
      <c r="Q1085" s="134">
        <v>105.81100000000001</v>
      </c>
      <c r="R1085" s="134">
        <f t="shared" si="363"/>
        <v>544.88900000000001</v>
      </c>
      <c r="S1085" s="321"/>
    </row>
    <row r="1086" spans="1:26" ht="38.25">
      <c r="A1086" s="491"/>
      <c r="B1086" s="488"/>
      <c r="C1086" s="488"/>
      <c r="D1086" s="488"/>
      <c r="E1086" s="488"/>
      <c r="F1086" s="488"/>
      <c r="G1086" s="488"/>
      <c r="H1086" s="488"/>
      <c r="I1086" s="185" t="s">
        <v>18</v>
      </c>
      <c r="J1086" s="496"/>
      <c r="K1086" s="320" t="s">
        <v>649</v>
      </c>
      <c r="L1086" s="44"/>
      <c r="M1086" s="44"/>
      <c r="N1086" s="44"/>
      <c r="O1086" s="89">
        <v>3.02</v>
      </c>
      <c r="P1086" s="134"/>
      <c r="Q1086" s="134"/>
      <c r="R1086" s="134">
        <f t="shared" si="363"/>
        <v>3.02</v>
      </c>
      <c r="S1086" s="321"/>
    </row>
    <row r="1087" spans="1:26" ht="25.5">
      <c r="A1087" s="491"/>
      <c r="B1087" s="488"/>
      <c r="C1087" s="488"/>
      <c r="D1087" s="488"/>
      <c r="E1087" s="488"/>
      <c r="F1087" s="488"/>
      <c r="G1087" s="488"/>
      <c r="H1087" s="488"/>
      <c r="I1087" s="184" t="s">
        <v>29</v>
      </c>
      <c r="J1087" s="496"/>
      <c r="K1087" s="90" t="s">
        <v>650</v>
      </c>
      <c r="L1087" s="44"/>
      <c r="M1087" s="44"/>
      <c r="N1087" s="44"/>
      <c r="O1087" s="85">
        <f>+O1088</f>
        <v>12.567</v>
      </c>
      <c r="P1087" s="85">
        <f t="shared" ref="P1087:Q1087" si="364">+P1088</f>
        <v>37.610999999999997</v>
      </c>
      <c r="Q1087" s="85">
        <f t="shared" si="364"/>
        <v>5.9</v>
      </c>
      <c r="R1087" s="81">
        <f t="shared" si="363"/>
        <v>56.077999999999996</v>
      </c>
      <c r="S1087" s="321"/>
    </row>
    <row r="1088" spans="1:26" ht="25.5">
      <c r="A1088" s="491"/>
      <c r="B1088" s="488"/>
      <c r="C1088" s="488"/>
      <c r="D1088" s="488"/>
      <c r="E1088" s="488"/>
      <c r="F1088" s="488"/>
      <c r="G1088" s="488"/>
      <c r="H1088" s="488"/>
      <c r="I1088" s="184" t="s">
        <v>34</v>
      </c>
      <c r="J1088" s="496"/>
      <c r="K1088" s="320" t="s">
        <v>648</v>
      </c>
      <c r="L1088" s="44"/>
      <c r="M1088" s="44"/>
      <c r="N1088" s="44"/>
      <c r="O1088" s="89">
        <v>12.567</v>
      </c>
      <c r="P1088" s="89">
        <v>37.610999999999997</v>
      </c>
      <c r="Q1088" s="134">
        <v>5.9</v>
      </c>
      <c r="R1088" s="134">
        <f t="shared" si="363"/>
        <v>56.077999999999996</v>
      </c>
      <c r="S1088" s="321"/>
    </row>
    <row r="1089" spans="1:26" ht="25.5">
      <c r="A1089" s="491"/>
      <c r="B1089" s="488"/>
      <c r="C1089" s="488"/>
      <c r="D1089" s="488"/>
      <c r="E1089" s="488"/>
      <c r="F1089" s="488"/>
      <c r="G1089" s="488"/>
      <c r="H1089" s="488"/>
      <c r="I1089" s="185" t="s">
        <v>164</v>
      </c>
      <c r="J1089" s="496"/>
      <c r="K1089" s="90" t="s">
        <v>651</v>
      </c>
      <c r="L1089" s="44"/>
      <c r="M1089" s="44"/>
      <c r="N1089" s="44"/>
      <c r="O1089" s="85">
        <f>+O1090+O1091+O1092</f>
        <v>16.631</v>
      </c>
      <c r="P1089" s="85">
        <f t="shared" ref="P1089:Q1089" si="365">+P1090+P1091+P1092</f>
        <v>31.111000000000001</v>
      </c>
      <c r="Q1089" s="85">
        <f t="shared" si="365"/>
        <v>11.984999999999999</v>
      </c>
      <c r="R1089" s="81">
        <f t="shared" si="363"/>
        <v>59.727000000000004</v>
      </c>
      <c r="S1089" s="321"/>
    </row>
    <row r="1090" spans="1:26">
      <c r="A1090" s="491"/>
      <c r="B1090" s="488"/>
      <c r="C1090" s="488"/>
      <c r="D1090" s="488"/>
      <c r="E1090" s="488"/>
      <c r="F1090" s="488"/>
      <c r="G1090" s="488"/>
      <c r="H1090" s="488"/>
      <c r="I1090" s="185" t="s">
        <v>16</v>
      </c>
      <c r="J1090" s="496"/>
      <c r="K1090" s="320" t="s">
        <v>647</v>
      </c>
      <c r="L1090" s="44"/>
      <c r="M1090" s="44"/>
      <c r="N1090" s="44"/>
      <c r="O1090" s="89">
        <v>0.60899999999999999</v>
      </c>
      <c r="P1090" s="81"/>
      <c r="Q1090" s="134">
        <v>0.16</v>
      </c>
      <c r="R1090" s="134">
        <f t="shared" si="363"/>
        <v>0.76900000000000002</v>
      </c>
      <c r="S1090" s="321"/>
    </row>
    <row r="1091" spans="1:26" ht="38.25">
      <c r="A1091" s="491"/>
      <c r="B1091" s="488"/>
      <c r="C1091" s="488"/>
      <c r="D1091" s="488"/>
      <c r="E1091" s="488"/>
      <c r="F1091" s="488"/>
      <c r="G1091" s="488"/>
      <c r="H1091" s="488"/>
      <c r="I1091" s="185" t="s">
        <v>18</v>
      </c>
      <c r="J1091" s="496"/>
      <c r="K1091" s="320" t="s">
        <v>648</v>
      </c>
      <c r="L1091" s="44"/>
      <c r="M1091" s="44"/>
      <c r="N1091" s="44"/>
      <c r="O1091" s="89">
        <v>14.273</v>
      </c>
      <c r="P1091" s="89">
        <v>31.111000000000001</v>
      </c>
      <c r="Q1091" s="134">
        <v>11.824999999999999</v>
      </c>
      <c r="R1091" s="134">
        <f t="shared" si="363"/>
        <v>57.209000000000003</v>
      </c>
      <c r="S1091" s="321"/>
    </row>
    <row r="1092" spans="1:26" ht="89.25">
      <c r="A1092" s="491"/>
      <c r="B1092" s="488"/>
      <c r="C1092" s="488"/>
      <c r="D1092" s="488"/>
      <c r="E1092" s="488"/>
      <c r="F1092" s="488"/>
      <c r="G1092" s="488"/>
      <c r="H1092" s="488"/>
      <c r="I1092" s="184" t="s">
        <v>482</v>
      </c>
      <c r="J1092" s="496"/>
      <c r="K1092" s="320" t="s">
        <v>649</v>
      </c>
      <c r="L1092" s="44"/>
      <c r="M1092" s="44"/>
      <c r="N1092" s="44"/>
      <c r="O1092" s="89">
        <v>1.7490000000000001</v>
      </c>
      <c r="P1092" s="81"/>
      <c r="Q1092" s="81"/>
      <c r="R1092" s="134">
        <f t="shared" si="363"/>
        <v>1.7490000000000001</v>
      </c>
      <c r="S1092" s="321"/>
    </row>
    <row r="1093" spans="1:26" ht="25.5">
      <c r="A1093" s="491"/>
      <c r="B1093" s="488"/>
      <c r="C1093" s="488"/>
      <c r="D1093" s="488"/>
      <c r="E1093" s="488"/>
      <c r="F1093" s="488"/>
      <c r="G1093" s="488"/>
      <c r="H1093" s="488"/>
      <c r="I1093" s="187" t="s">
        <v>483</v>
      </c>
      <c r="J1093" s="496"/>
      <c r="K1093" s="90" t="s">
        <v>652</v>
      </c>
      <c r="L1093" s="44"/>
      <c r="M1093" s="44"/>
      <c r="N1093" s="44"/>
      <c r="O1093" s="85">
        <f>+O1094</f>
        <v>0</v>
      </c>
      <c r="P1093" s="85">
        <f>+P1094</f>
        <v>1.42</v>
      </c>
      <c r="Q1093" s="85">
        <f>+Q1094</f>
        <v>0</v>
      </c>
      <c r="R1093" s="81">
        <f t="shared" si="363"/>
        <v>1.42</v>
      </c>
      <c r="S1093" s="321"/>
    </row>
    <row r="1094" spans="1:26" ht="25.5">
      <c r="A1094" s="491"/>
      <c r="B1094" s="488"/>
      <c r="C1094" s="488"/>
      <c r="D1094" s="488"/>
      <c r="E1094" s="488"/>
      <c r="F1094" s="488"/>
      <c r="G1094" s="488"/>
      <c r="H1094" s="488"/>
      <c r="I1094" s="188" t="s">
        <v>164</v>
      </c>
      <c r="J1094" s="496"/>
      <c r="K1094" s="320" t="s">
        <v>648</v>
      </c>
      <c r="L1094" s="44"/>
      <c r="M1094" s="44"/>
      <c r="N1094" s="44"/>
      <c r="O1094" s="89">
        <v>0</v>
      </c>
      <c r="P1094" s="89">
        <v>1.42</v>
      </c>
      <c r="Q1094" s="134">
        <v>0</v>
      </c>
      <c r="R1094" s="134">
        <f t="shared" si="363"/>
        <v>1.42</v>
      </c>
      <c r="S1094" s="321"/>
    </row>
    <row r="1095" spans="1:26">
      <c r="A1095" s="491"/>
      <c r="B1095" s="488"/>
      <c r="C1095" s="488"/>
      <c r="D1095" s="488"/>
      <c r="E1095" s="488"/>
      <c r="F1095" s="488"/>
      <c r="G1095" s="488"/>
      <c r="H1095" s="488"/>
      <c r="I1095" s="188" t="s">
        <v>16</v>
      </c>
      <c r="J1095" s="496"/>
      <c r="K1095" s="90" t="s">
        <v>653</v>
      </c>
      <c r="L1095" s="44"/>
      <c r="M1095" s="44"/>
      <c r="N1095" s="44"/>
      <c r="O1095" s="85">
        <f>+O1096</f>
        <v>1.004</v>
      </c>
      <c r="P1095" s="85">
        <f>+P1096</f>
        <v>1.006</v>
      </c>
      <c r="Q1095" s="85">
        <f>+Q1096</f>
        <v>0</v>
      </c>
      <c r="R1095" s="81">
        <f t="shared" si="363"/>
        <v>2.0099999999999998</v>
      </c>
      <c r="S1095" s="321"/>
    </row>
    <row r="1096" spans="1:26" ht="38.25">
      <c r="A1096" s="492"/>
      <c r="B1096" s="489"/>
      <c r="C1096" s="488"/>
      <c r="D1096" s="488"/>
      <c r="E1096" s="488"/>
      <c r="F1096" s="488"/>
      <c r="G1096" s="488"/>
      <c r="H1096" s="488"/>
      <c r="I1096" s="188" t="s">
        <v>18</v>
      </c>
      <c r="J1096" s="496"/>
      <c r="K1096" s="320" t="s">
        <v>648</v>
      </c>
      <c r="L1096" s="44"/>
      <c r="M1096" s="44"/>
      <c r="N1096" s="44"/>
      <c r="O1096" s="89">
        <v>1.004</v>
      </c>
      <c r="P1096" s="89">
        <v>1.006</v>
      </c>
      <c r="Q1096" s="134">
        <v>0</v>
      </c>
      <c r="R1096" s="134">
        <f t="shared" si="363"/>
        <v>2.0099999999999998</v>
      </c>
      <c r="S1096" s="321"/>
    </row>
    <row r="1097" spans="1:26" s="19" customFormat="1" ht="31.5" customHeight="1">
      <c r="A1097" s="490">
        <v>3</v>
      </c>
      <c r="B1097" s="487" t="s">
        <v>484</v>
      </c>
      <c r="C1097" s="488"/>
      <c r="D1097" s="488"/>
      <c r="E1097" s="488"/>
      <c r="F1097" s="488"/>
      <c r="G1097" s="488"/>
      <c r="H1097" s="488"/>
      <c r="I1097" s="181" t="s">
        <v>13</v>
      </c>
      <c r="J1097" s="490">
        <v>124</v>
      </c>
      <c r="K1097" s="340"/>
      <c r="L1097" s="44"/>
      <c r="M1097" s="44"/>
      <c r="N1097" s="44"/>
      <c r="O1097" s="45">
        <f>O1098+O1102+O1104+O1106+O1108+O1110</f>
        <v>35.298999999999999</v>
      </c>
      <c r="P1097" s="45">
        <f t="shared" ref="P1097:Q1097" si="366">P1098+P1102+P1104+P1106+P1108+P1110</f>
        <v>44.117000000000004</v>
      </c>
      <c r="Q1097" s="45">
        <f t="shared" si="366"/>
        <v>30.300000000000004</v>
      </c>
      <c r="R1097" s="45">
        <f>SUM(L1097:Q1097)</f>
        <v>109.71600000000001</v>
      </c>
      <c r="S1097" s="321"/>
      <c r="T1097" s="18"/>
      <c r="U1097" s="18"/>
      <c r="V1097" s="18"/>
      <c r="W1097" s="18"/>
      <c r="X1097" s="18"/>
      <c r="Y1097" s="18"/>
      <c r="Z1097" s="18"/>
    </row>
    <row r="1098" spans="1:26" ht="51">
      <c r="A1098" s="491"/>
      <c r="B1098" s="488"/>
      <c r="C1098" s="488"/>
      <c r="D1098" s="488"/>
      <c r="E1098" s="488"/>
      <c r="F1098" s="488"/>
      <c r="G1098" s="488"/>
      <c r="H1098" s="488"/>
      <c r="I1098" s="83" t="s">
        <v>176</v>
      </c>
      <c r="J1098" s="491"/>
      <c r="K1098" s="90" t="s">
        <v>646</v>
      </c>
      <c r="L1098" s="44"/>
      <c r="M1098" s="44"/>
      <c r="N1098" s="44"/>
      <c r="O1098" s="85">
        <f t="shared" ref="O1098:Q1098" si="367">O1099+O1100+O1101</f>
        <v>26.655999999999999</v>
      </c>
      <c r="P1098" s="85">
        <f t="shared" si="367"/>
        <v>43.067</v>
      </c>
      <c r="Q1098" s="85">
        <f t="shared" si="367"/>
        <v>18.827000000000002</v>
      </c>
      <c r="R1098" s="85">
        <f t="shared" ref="R1098:R1111" si="368">Q1098+P1098+O1098+N1098</f>
        <v>88.550000000000011</v>
      </c>
      <c r="S1098" s="321"/>
    </row>
    <row r="1099" spans="1:26" s="5" customFormat="1" ht="25.5">
      <c r="A1099" s="491"/>
      <c r="B1099" s="488"/>
      <c r="C1099" s="488"/>
      <c r="D1099" s="488"/>
      <c r="E1099" s="488"/>
      <c r="F1099" s="488"/>
      <c r="G1099" s="488"/>
      <c r="H1099" s="488"/>
      <c r="I1099" s="182" t="s">
        <v>164</v>
      </c>
      <c r="J1099" s="491"/>
      <c r="K1099" s="320" t="s">
        <v>647</v>
      </c>
      <c r="L1099" s="44"/>
      <c r="M1099" s="44"/>
      <c r="N1099" s="44"/>
      <c r="O1099" s="89">
        <v>0.32600000000000001</v>
      </c>
      <c r="P1099" s="134">
        <v>0</v>
      </c>
      <c r="Q1099" s="189">
        <v>3.5999999999999997E-2</v>
      </c>
      <c r="R1099" s="89">
        <f t="shared" si="368"/>
        <v>0.36199999999999999</v>
      </c>
      <c r="S1099" s="321"/>
    </row>
    <row r="1100" spans="1:26" s="5" customFormat="1">
      <c r="A1100" s="491"/>
      <c r="B1100" s="488"/>
      <c r="C1100" s="488"/>
      <c r="D1100" s="488"/>
      <c r="E1100" s="488"/>
      <c r="F1100" s="488"/>
      <c r="G1100" s="488"/>
      <c r="H1100" s="488"/>
      <c r="I1100" s="182" t="s">
        <v>16</v>
      </c>
      <c r="J1100" s="491"/>
      <c r="K1100" s="320" t="s">
        <v>648</v>
      </c>
      <c r="L1100" s="44"/>
      <c r="M1100" s="44"/>
      <c r="N1100" s="44"/>
      <c r="O1100" s="89">
        <v>25.370999999999999</v>
      </c>
      <c r="P1100" s="134">
        <v>43.067</v>
      </c>
      <c r="Q1100" s="134">
        <v>18.791</v>
      </c>
      <c r="R1100" s="89">
        <f t="shared" si="368"/>
        <v>87.228999999999999</v>
      </c>
      <c r="S1100" s="321"/>
    </row>
    <row r="1101" spans="1:26" s="5" customFormat="1" ht="38.25">
      <c r="A1101" s="491"/>
      <c r="B1101" s="488"/>
      <c r="C1101" s="488"/>
      <c r="D1101" s="488"/>
      <c r="E1101" s="488"/>
      <c r="F1101" s="488"/>
      <c r="G1101" s="488"/>
      <c r="H1101" s="488"/>
      <c r="I1101" s="182" t="s">
        <v>18</v>
      </c>
      <c r="J1101" s="491"/>
      <c r="K1101" s="320" t="s">
        <v>649</v>
      </c>
      <c r="L1101" s="44"/>
      <c r="M1101" s="44"/>
      <c r="N1101" s="44"/>
      <c r="O1101" s="89">
        <v>0.95899999999999996</v>
      </c>
      <c r="P1101" s="134">
        <v>0</v>
      </c>
      <c r="Q1101" s="134">
        <v>0</v>
      </c>
      <c r="R1101" s="89">
        <f t="shared" si="368"/>
        <v>0.95899999999999996</v>
      </c>
      <c r="S1101" s="321"/>
    </row>
    <row r="1102" spans="1:26" s="5" customFormat="1" ht="25.5">
      <c r="A1102" s="491"/>
      <c r="B1102" s="488"/>
      <c r="C1102" s="488"/>
      <c r="D1102" s="488"/>
      <c r="E1102" s="488"/>
      <c r="F1102" s="488"/>
      <c r="G1102" s="488"/>
      <c r="H1102" s="488"/>
      <c r="I1102" s="83" t="s">
        <v>177</v>
      </c>
      <c r="J1102" s="491"/>
      <c r="K1102" s="90" t="s">
        <v>654</v>
      </c>
      <c r="L1102" s="44"/>
      <c r="M1102" s="44"/>
      <c r="N1102" s="44"/>
      <c r="O1102" s="85">
        <f t="shared" ref="O1102:Q1102" si="369">O1103</f>
        <v>0</v>
      </c>
      <c r="P1102" s="85">
        <f t="shared" si="369"/>
        <v>0</v>
      </c>
      <c r="Q1102" s="85">
        <f t="shared" si="369"/>
        <v>11.473000000000001</v>
      </c>
      <c r="R1102" s="85">
        <f t="shared" si="368"/>
        <v>11.473000000000001</v>
      </c>
      <c r="S1102" s="321"/>
    </row>
    <row r="1103" spans="1:26" s="5" customFormat="1">
      <c r="A1103" s="491"/>
      <c r="B1103" s="488"/>
      <c r="C1103" s="488"/>
      <c r="D1103" s="488"/>
      <c r="E1103" s="488"/>
      <c r="F1103" s="488"/>
      <c r="G1103" s="488"/>
      <c r="H1103" s="488"/>
      <c r="I1103" s="182" t="s">
        <v>16</v>
      </c>
      <c r="J1103" s="491"/>
      <c r="K1103" s="320" t="s">
        <v>648</v>
      </c>
      <c r="L1103" s="44"/>
      <c r="M1103" s="44"/>
      <c r="N1103" s="44"/>
      <c r="O1103" s="89">
        <v>0</v>
      </c>
      <c r="P1103" s="134">
        <v>0</v>
      </c>
      <c r="Q1103" s="134">
        <v>11.473000000000001</v>
      </c>
      <c r="R1103" s="89">
        <f t="shared" si="368"/>
        <v>11.473000000000001</v>
      </c>
      <c r="S1103" s="321"/>
    </row>
    <row r="1104" spans="1:26" s="5" customFormat="1" ht="25.5">
      <c r="A1104" s="491"/>
      <c r="B1104" s="488"/>
      <c r="C1104" s="488"/>
      <c r="D1104" s="488"/>
      <c r="E1104" s="488"/>
      <c r="F1104" s="488"/>
      <c r="G1104" s="488"/>
      <c r="H1104" s="488"/>
      <c r="I1104" s="83" t="s">
        <v>178</v>
      </c>
      <c r="J1104" s="491"/>
      <c r="K1104" s="90" t="s">
        <v>655</v>
      </c>
      <c r="L1104" s="44"/>
      <c r="M1104" s="44"/>
      <c r="N1104" s="44"/>
      <c r="O1104" s="85">
        <f t="shared" ref="O1104:Q1104" si="370">O1105</f>
        <v>0.2</v>
      </c>
      <c r="P1104" s="85">
        <f t="shared" si="370"/>
        <v>0.2</v>
      </c>
      <c r="Q1104" s="85">
        <f t="shared" si="370"/>
        <v>0</v>
      </c>
      <c r="R1104" s="85">
        <f t="shared" si="368"/>
        <v>0.4</v>
      </c>
      <c r="S1104" s="321"/>
    </row>
    <row r="1105" spans="1:19" s="5" customFormat="1">
      <c r="A1105" s="491"/>
      <c r="B1105" s="488"/>
      <c r="C1105" s="488"/>
      <c r="D1105" s="488"/>
      <c r="E1105" s="488"/>
      <c r="F1105" s="488"/>
      <c r="G1105" s="488"/>
      <c r="H1105" s="488"/>
      <c r="I1105" s="182" t="s">
        <v>16</v>
      </c>
      <c r="J1105" s="492"/>
      <c r="K1105" s="320" t="s">
        <v>648</v>
      </c>
      <c r="L1105" s="44"/>
      <c r="M1105" s="44"/>
      <c r="N1105" s="44"/>
      <c r="O1105" s="89">
        <v>0.2</v>
      </c>
      <c r="P1105" s="134">
        <v>0.2</v>
      </c>
      <c r="Q1105" s="134">
        <v>0</v>
      </c>
      <c r="R1105" s="89">
        <f t="shared" si="368"/>
        <v>0.4</v>
      </c>
      <c r="S1105" s="321"/>
    </row>
    <row r="1106" spans="1:19" s="5" customFormat="1" ht="25.5">
      <c r="A1106" s="491"/>
      <c r="B1106" s="488"/>
      <c r="C1106" s="488"/>
      <c r="D1106" s="488"/>
      <c r="E1106" s="488"/>
      <c r="F1106" s="488"/>
      <c r="G1106" s="488"/>
      <c r="H1106" s="488"/>
      <c r="I1106" s="83" t="s">
        <v>179</v>
      </c>
      <c r="J1106" s="319"/>
      <c r="K1106" s="90" t="s">
        <v>647</v>
      </c>
      <c r="L1106" s="44"/>
      <c r="M1106" s="44"/>
      <c r="N1106" s="44"/>
      <c r="O1106" s="85">
        <f t="shared" ref="O1106:Q1106" si="371">O1107</f>
        <v>0.94299999999999995</v>
      </c>
      <c r="P1106" s="85">
        <f t="shared" si="371"/>
        <v>0</v>
      </c>
      <c r="Q1106" s="85">
        <f t="shared" si="371"/>
        <v>0</v>
      </c>
      <c r="R1106" s="85">
        <f t="shared" si="368"/>
        <v>0.94299999999999995</v>
      </c>
      <c r="S1106" s="321"/>
    </row>
    <row r="1107" spans="1:19" s="5" customFormat="1">
      <c r="A1107" s="491"/>
      <c r="B1107" s="488"/>
      <c r="C1107" s="488"/>
      <c r="D1107" s="488"/>
      <c r="E1107" s="488"/>
      <c r="F1107" s="488"/>
      <c r="G1107" s="488"/>
      <c r="H1107" s="488"/>
      <c r="I1107" s="182" t="s">
        <v>16</v>
      </c>
      <c r="J1107" s="319"/>
      <c r="K1107" s="320" t="s">
        <v>648</v>
      </c>
      <c r="L1107" s="44"/>
      <c r="M1107" s="44"/>
      <c r="N1107" s="44"/>
      <c r="O1107" s="89">
        <v>0.94299999999999995</v>
      </c>
      <c r="P1107" s="134">
        <v>0</v>
      </c>
      <c r="Q1107" s="134">
        <v>0</v>
      </c>
      <c r="R1107" s="89">
        <f t="shared" si="368"/>
        <v>0.94299999999999995</v>
      </c>
      <c r="S1107" s="321"/>
    </row>
    <row r="1108" spans="1:19" s="5" customFormat="1" ht="25.5">
      <c r="A1108" s="491"/>
      <c r="B1108" s="488"/>
      <c r="C1108" s="488"/>
      <c r="D1108" s="488"/>
      <c r="E1108" s="488"/>
      <c r="F1108" s="488"/>
      <c r="G1108" s="488"/>
      <c r="H1108" s="488"/>
      <c r="I1108" s="83" t="s">
        <v>29</v>
      </c>
      <c r="J1108" s="319"/>
      <c r="K1108" s="46" t="s">
        <v>656</v>
      </c>
      <c r="L1108" s="44"/>
      <c r="M1108" s="44"/>
      <c r="N1108" s="44"/>
      <c r="O1108" s="85">
        <f t="shared" ref="O1108:Q1108" si="372">O1109</f>
        <v>7.3</v>
      </c>
      <c r="P1108" s="85">
        <f t="shared" si="372"/>
        <v>0.85</v>
      </c>
      <c r="Q1108" s="85">
        <f t="shared" si="372"/>
        <v>0</v>
      </c>
      <c r="R1108" s="85">
        <f t="shared" si="368"/>
        <v>8.15</v>
      </c>
      <c r="S1108" s="321"/>
    </row>
    <row r="1109" spans="1:19" s="5" customFormat="1">
      <c r="A1109" s="491"/>
      <c r="B1109" s="488"/>
      <c r="C1109" s="488"/>
      <c r="D1109" s="488"/>
      <c r="E1109" s="488"/>
      <c r="F1109" s="488"/>
      <c r="G1109" s="488"/>
      <c r="H1109" s="488"/>
      <c r="I1109" s="182" t="s">
        <v>16</v>
      </c>
      <c r="J1109" s="319"/>
      <c r="K1109" s="320" t="s">
        <v>648</v>
      </c>
      <c r="L1109" s="44"/>
      <c r="M1109" s="44"/>
      <c r="N1109" s="44"/>
      <c r="O1109" s="89">
        <v>7.3</v>
      </c>
      <c r="P1109" s="134">
        <v>0.85</v>
      </c>
      <c r="Q1109" s="134">
        <v>0</v>
      </c>
      <c r="R1109" s="89">
        <f t="shared" si="368"/>
        <v>8.15</v>
      </c>
      <c r="S1109" s="321"/>
    </row>
    <row r="1110" spans="1:19" s="5" customFormat="1" ht="38.25">
      <c r="A1110" s="491"/>
      <c r="B1110" s="488"/>
      <c r="C1110" s="488"/>
      <c r="D1110" s="488"/>
      <c r="E1110" s="488"/>
      <c r="F1110" s="488"/>
      <c r="G1110" s="488"/>
      <c r="H1110" s="488"/>
      <c r="I1110" s="83" t="s">
        <v>186</v>
      </c>
      <c r="J1110" s="319"/>
      <c r="K1110" s="90" t="s">
        <v>657</v>
      </c>
      <c r="L1110" s="44"/>
      <c r="M1110" s="44"/>
      <c r="N1110" s="44"/>
      <c r="O1110" s="85">
        <f t="shared" ref="O1110:Q1110" si="373">O1111</f>
        <v>0.2</v>
      </c>
      <c r="P1110" s="85">
        <f t="shared" si="373"/>
        <v>0</v>
      </c>
      <c r="Q1110" s="85">
        <f t="shared" si="373"/>
        <v>0</v>
      </c>
      <c r="R1110" s="85">
        <f t="shared" si="368"/>
        <v>0.2</v>
      </c>
      <c r="S1110" s="321"/>
    </row>
    <row r="1111" spans="1:19" s="5" customFormat="1">
      <c r="A1111" s="492"/>
      <c r="B1111" s="489"/>
      <c r="C1111" s="488"/>
      <c r="D1111" s="488"/>
      <c r="E1111" s="488"/>
      <c r="F1111" s="488"/>
      <c r="G1111" s="488"/>
      <c r="H1111" s="488"/>
      <c r="I1111" s="182" t="s">
        <v>16</v>
      </c>
      <c r="J1111" s="319"/>
      <c r="K1111" s="320" t="s">
        <v>648</v>
      </c>
      <c r="L1111" s="44"/>
      <c r="M1111" s="44"/>
      <c r="N1111" s="44"/>
      <c r="O1111" s="89">
        <v>0.2</v>
      </c>
      <c r="P1111" s="134">
        <v>0</v>
      </c>
      <c r="Q1111" s="134">
        <v>0</v>
      </c>
      <c r="R1111" s="89">
        <f t="shared" si="368"/>
        <v>0.2</v>
      </c>
      <c r="S1111" s="321"/>
    </row>
    <row r="1112" spans="1:19" s="5" customFormat="1" ht="32.25" customHeight="1">
      <c r="A1112" s="490">
        <v>4</v>
      </c>
      <c r="B1112" s="487" t="s">
        <v>485</v>
      </c>
      <c r="C1112" s="488"/>
      <c r="D1112" s="488"/>
      <c r="E1112" s="488"/>
      <c r="F1112" s="488"/>
      <c r="G1112" s="488"/>
      <c r="H1112" s="488"/>
      <c r="I1112" s="181" t="s">
        <v>13</v>
      </c>
      <c r="J1112" s="490">
        <v>124</v>
      </c>
      <c r="K1112" s="340"/>
      <c r="L1112" s="44"/>
      <c r="M1112" s="44"/>
      <c r="N1112" s="44"/>
      <c r="O1112" s="45">
        <f>O1113+O1117+O1119+O1121+O1123</f>
        <v>32.391000000000005</v>
      </c>
      <c r="P1112" s="45">
        <f>P1113+P1117+P1119+P1121+P1123</f>
        <v>53.983000000000004</v>
      </c>
      <c r="Q1112" s="45">
        <f>Q1113+Q1117+Q1119+Q1121+Q1123</f>
        <v>23.837</v>
      </c>
      <c r="R1112" s="45">
        <f>R1113+R1117+R1119+R1121+R1123</f>
        <v>110.21100000000001</v>
      </c>
      <c r="S1112" s="321"/>
    </row>
    <row r="1113" spans="1:19" s="5" customFormat="1" ht="51">
      <c r="A1113" s="491"/>
      <c r="B1113" s="488"/>
      <c r="C1113" s="488"/>
      <c r="D1113" s="488"/>
      <c r="E1113" s="488"/>
      <c r="F1113" s="488"/>
      <c r="G1113" s="488"/>
      <c r="H1113" s="488"/>
      <c r="I1113" s="83" t="s">
        <v>176</v>
      </c>
      <c r="J1113" s="491"/>
      <c r="K1113" s="58" t="s">
        <v>10</v>
      </c>
      <c r="L1113" s="44"/>
      <c r="M1113" s="44"/>
      <c r="N1113" s="44"/>
      <c r="O1113" s="101">
        <f>O1114+O1115+O1116</f>
        <v>26.289000000000001</v>
      </c>
      <c r="P1113" s="101">
        <f>P1114+P1115+P1116</f>
        <v>52.468000000000004</v>
      </c>
      <c r="Q1113" s="101">
        <f>Q1114+Q1115</f>
        <v>23.837</v>
      </c>
      <c r="R1113" s="45">
        <f>O1113+P1113+Q1113</f>
        <v>102.59400000000001</v>
      </c>
      <c r="S1113" s="321"/>
    </row>
    <row r="1114" spans="1:19" s="5" customFormat="1" ht="25.5">
      <c r="A1114" s="491"/>
      <c r="B1114" s="488"/>
      <c r="C1114" s="488"/>
      <c r="D1114" s="488"/>
      <c r="E1114" s="488"/>
      <c r="F1114" s="488"/>
      <c r="G1114" s="488"/>
      <c r="H1114" s="488"/>
      <c r="I1114" s="59" t="s">
        <v>164</v>
      </c>
      <c r="J1114" s="491"/>
      <c r="K1114" s="324" t="s">
        <v>11</v>
      </c>
      <c r="L1114" s="44"/>
      <c r="M1114" s="44"/>
      <c r="N1114" s="44"/>
      <c r="O1114" s="177">
        <v>0.317</v>
      </c>
      <c r="P1114" s="177">
        <v>0</v>
      </c>
      <c r="Q1114" s="190">
        <v>3.5999999999999997E-2</v>
      </c>
      <c r="R1114" s="44">
        <f t="shared" ref="R1114:R1123" si="374">O1114+P1114+Q1114</f>
        <v>0.35299999999999998</v>
      </c>
      <c r="S1114" s="321"/>
    </row>
    <row r="1115" spans="1:19">
      <c r="A1115" s="491"/>
      <c r="B1115" s="488"/>
      <c r="C1115" s="488"/>
      <c r="D1115" s="488"/>
      <c r="E1115" s="488"/>
      <c r="F1115" s="488"/>
      <c r="G1115" s="488"/>
      <c r="H1115" s="488"/>
      <c r="I1115" s="59" t="s">
        <v>16</v>
      </c>
      <c r="J1115" s="491"/>
      <c r="K1115" s="324" t="s">
        <v>12</v>
      </c>
      <c r="L1115" s="44"/>
      <c r="M1115" s="44"/>
      <c r="N1115" s="44"/>
      <c r="O1115" s="177">
        <v>24.994</v>
      </c>
      <c r="P1115" s="60">
        <v>52.468000000000004</v>
      </c>
      <c r="Q1115" s="60">
        <v>23.800999999999998</v>
      </c>
      <c r="R1115" s="44">
        <f t="shared" si="374"/>
        <v>101.26300000000001</v>
      </c>
      <c r="S1115" s="321"/>
    </row>
    <row r="1116" spans="1:19" ht="38.25">
      <c r="A1116" s="491"/>
      <c r="B1116" s="488"/>
      <c r="C1116" s="488"/>
      <c r="D1116" s="488"/>
      <c r="E1116" s="488"/>
      <c r="F1116" s="488"/>
      <c r="G1116" s="488"/>
      <c r="H1116" s="488"/>
      <c r="I1116" s="59" t="s">
        <v>18</v>
      </c>
      <c r="J1116" s="491"/>
      <c r="K1116" s="324" t="s">
        <v>17</v>
      </c>
      <c r="L1116" s="44"/>
      <c r="M1116" s="44"/>
      <c r="N1116" s="44"/>
      <c r="O1116" s="177">
        <v>0.97799999999999998</v>
      </c>
      <c r="P1116" s="177"/>
      <c r="Q1116" s="177"/>
      <c r="R1116" s="44">
        <f t="shared" si="374"/>
        <v>0.97799999999999998</v>
      </c>
      <c r="S1116" s="321"/>
    </row>
    <row r="1117" spans="1:19" ht="25.5">
      <c r="A1117" s="491"/>
      <c r="B1117" s="488"/>
      <c r="C1117" s="488"/>
      <c r="D1117" s="488"/>
      <c r="E1117" s="488"/>
      <c r="F1117" s="488"/>
      <c r="G1117" s="488"/>
      <c r="H1117" s="488"/>
      <c r="I1117" s="43" t="s">
        <v>178</v>
      </c>
      <c r="J1117" s="491"/>
      <c r="K1117" s="58" t="s">
        <v>45</v>
      </c>
      <c r="L1117" s="44"/>
      <c r="M1117" s="44"/>
      <c r="N1117" s="44"/>
      <c r="O1117" s="101">
        <f>O1118</f>
        <v>0.2</v>
      </c>
      <c r="P1117" s="101">
        <f>P1118</f>
        <v>0.2</v>
      </c>
      <c r="Q1117" s="101"/>
      <c r="R1117" s="45">
        <f t="shared" si="374"/>
        <v>0.4</v>
      </c>
      <c r="S1117" s="321"/>
    </row>
    <row r="1118" spans="1:19">
      <c r="A1118" s="491"/>
      <c r="B1118" s="488"/>
      <c r="C1118" s="488"/>
      <c r="D1118" s="488"/>
      <c r="E1118" s="488"/>
      <c r="F1118" s="488"/>
      <c r="G1118" s="488"/>
      <c r="H1118" s="488"/>
      <c r="I1118" s="59" t="s">
        <v>16</v>
      </c>
      <c r="J1118" s="491"/>
      <c r="K1118" s="328" t="s">
        <v>12</v>
      </c>
      <c r="L1118" s="44"/>
      <c r="M1118" s="44"/>
      <c r="N1118" s="44"/>
      <c r="O1118" s="177">
        <v>0.2</v>
      </c>
      <c r="P1118" s="177">
        <v>0.2</v>
      </c>
      <c r="Q1118" s="177"/>
      <c r="R1118" s="44">
        <f t="shared" si="374"/>
        <v>0.4</v>
      </c>
      <c r="S1118" s="321"/>
    </row>
    <row r="1119" spans="1:19" ht="25.5">
      <c r="A1119" s="491"/>
      <c r="B1119" s="488"/>
      <c r="C1119" s="488"/>
      <c r="D1119" s="488"/>
      <c r="E1119" s="488"/>
      <c r="F1119" s="488"/>
      <c r="G1119" s="488"/>
      <c r="H1119" s="488"/>
      <c r="I1119" s="43" t="s">
        <v>487</v>
      </c>
      <c r="J1119" s="491"/>
      <c r="K1119" s="58" t="s">
        <v>11</v>
      </c>
      <c r="L1119" s="44"/>
      <c r="M1119" s="44"/>
      <c r="N1119" s="44"/>
      <c r="O1119" s="101">
        <f>O1120</f>
        <v>4.5</v>
      </c>
      <c r="P1119" s="101">
        <f>P1120</f>
        <v>0</v>
      </c>
      <c r="Q1119" s="101">
        <f>Q1120</f>
        <v>0</v>
      </c>
      <c r="R1119" s="45">
        <f t="shared" si="374"/>
        <v>4.5</v>
      </c>
      <c r="S1119" s="321"/>
    </row>
    <row r="1120" spans="1:19">
      <c r="A1120" s="491"/>
      <c r="B1120" s="488"/>
      <c r="C1120" s="488"/>
      <c r="D1120" s="488"/>
      <c r="E1120" s="488"/>
      <c r="F1120" s="488"/>
      <c r="G1120" s="488"/>
      <c r="H1120" s="488"/>
      <c r="I1120" s="59" t="s">
        <v>16</v>
      </c>
      <c r="J1120" s="492"/>
      <c r="K1120" s="328" t="s">
        <v>12</v>
      </c>
      <c r="L1120" s="44"/>
      <c r="M1120" s="44"/>
      <c r="N1120" s="44"/>
      <c r="O1120" s="177">
        <v>4.5</v>
      </c>
      <c r="P1120" s="177"/>
      <c r="Q1120" s="177"/>
      <c r="R1120" s="44">
        <f t="shared" si="374"/>
        <v>4.5</v>
      </c>
      <c r="S1120" s="321"/>
    </row>
    <row r="1121" spans="1:26" ht="25.5">
      <c r="A1121" s="491"/>
      <c r="B1121" s="488"/>
      <c r="C1121" s="488"/>
      <c r="D1121" s="488"/>
      <c r="E1121" s="488"/>
      <c r="F1121" s="488"/>
      <c r="G1121" s="488"/>
      <c r="H1121" s="488"/>
      <c r="I1121" s="43" t="s">
        <v>29</v>
      </c>
      <c r="J1121" s="319"/>
      <c r="K1121" s="58" t="s">
        <v>54</v>
      </c>
      <c r="L1121" s="44"/>
      <c r="M1121" s="44"/>
      <c r="N1121" s="44"/>
      <c r="O1121" s="101">
        <f>O1122</f>
        <v>1.202</v>
      </c>
      <c r="P1121" s="101">
        <f>P1122</f>
        <v>1.3149999999999999</v>
      </c>
      <c r="Q1121" s="101">
        <f>Q1122</f>
        <v>0</v>
      </c>
      <c r="R1121" s="45">
        <f t="shared" si="374"/>
        <v>2.5169999999999999</v>
      </c>
      <c r="S1121" s="321"/>
    </row>
    <row r="1122" spans="1:26">
      <c r="A1122" s="491"/>
      <c r="B1122" s="488"/>
      <c r="C1122" s="488"/>
      <c r="D1122" s="488"/>
      <c r="E1122" s="488"/>
      <c r="F1122" s="488"/>
      <c r="G1122" s="488"/>
      <c r="H1122" s="488"/>
      <c r="I1122" s="59" t="s">
        <v>16</v>
      </c>
      <c r="J1122" s="319"/>
      <c r="K1122" s="328" t="s">
        <v>12</v>
      </c>
      <c r="L1122" s="44"/>
      <c r="M1122" s="44"/>
      <c r="N1122" s="44"/>
      <c r="O1122" s="177">
        <v>1.202</v>
      </c>
      <c r="P1122" s="177">
        <v>1.3149999999999999</v>
      </c>
      <c r="Q1122" s="177"/>
      <c r="R1122" s="44">
        <f t="shared" si="374"/>
        <v>2.5169999999999999</v>
      </c>
      <c r="S1122" s="321"/>
    </row>
    <row r="1123" spans="1:26" ht="38.25">
      <c r="A1123" s="491"/>
      <c r="B1123" s="488"/>
      <c r="C1123" s="488"/>
      <c r="D1123" s="488"/>
      <c r="E1123" s="488"/>
      <c r="F1123" s="488"/>
      <c r="G1123" s="488"/>
      <c r="H1123" s="488"/>
      <c r="I1123" s="43" t="s">
        <v>658</v>
      </c>
      <c r="J1123" s="319"/>
      <c r="K1123" s="58" t="s">
        <v>39</v>
      </c>
      <c r="L1123" s="44"/>
      <c r="M1123" s="44"/>
      <c r="N1123" s="44"/>
      <c r="O1123" s="101">
        <f>O1124</f>
        <v>0.2</v>
      </c>
      <c r="P1123" s="101">
        <v>0</v>
      </c>
      <c r="Q1123" s="101">
        <v>0</v>
      </c>
      <c r="R1123" s="45">
        <f t="shared" si="374"/>
        <v>0.2</v>
      </c>
      <c r="S1123" s="321"/>
    </row>
    <row r="1124" spans="1:26">
      <c r="A1124" s="492"/>
      <c r="B1124" s="489"/>
      <c r="C1124" s="488"/>
      <c r="D1124" s="488"/>
      <c r="E1124" s="488"/>
      <c r="F1124" s="488"/>
      <c r="G1124" s="488"/>
      <c r="H1124" s="488"/>
      <c r="I1124" s="59" t="s">
        <v>16</v>
      </c>
      <c r="J1124" s="319"/>
      <c r="K1124" s="328" t="s">
        <v>12</v>
      </c>
      <c r="L1124" s="44"/>
      <c r="M1124" s="44"/>
      <c r="N1124" s="44"/>
      <c r="O1124" s="177">
        <v>0.2</v>
      </c>
      <c r="P1124" s="101"/>
      <c r="Q1124" s="101"/>
      <c r="R1124" s="44">
        <v>0.2</v>
      </c>
      <c r="S1124" s="321"/>
    </row>
    <row r="1125" spans="1:26" s="19" customFormat="1" ht="24.75" customHeight="1">
      <c r="A1125" s="490">
        <v>5</v>
      </c>
      <c r="B1125" s="487" t="s">
        <v>486</v>
      </c>
      <c r="C1125" s="488"/>
      <c r="D1125" s="488"/>
      <c r="E1125" s="488"/>
      <c r="F1125" s="488"/>
      <c r="G1125" s="488"/>
      <c r="H1125" s="488"/>
      <c r="I1125" s="181" t="s">
        <v>13</v>
      </c>
      <c r="J1125" s="490">
        <v>124</v>
      </c>
      <c r="K1125" s="340"/>
      <c r="L1125" s="44"/>
      <c r="M1125" s="44"/>
      <c r="N1125" s="44"/>
      <c r="O1125" s="85">
        <f t="shared" ref="O1125:Q1125" si="375">O1126+O1130+O1132+O1134+O1136+O1138</f>
        <v>182.17199999999997</v>
      </c>
      <c r="P1125" s="85">
        <f t="shared" si="375"/>
        <v>251.518</v>
      </c>
      <c r="Q1125" s="85">
        <f t="shared" si="375"/>
        <v>149.56900000000002</v>
      </c>
      <c r="R1125" s="85">
        <f>Q1125+P1125+O1125+N1125</f>
        <v>583.25900000000001</v>
      </c>
      <c r="S1125" s="321"/>
      <c r="T1125" s="18"/>
      <c r="U1125" s="18"/>
      <c r="V1125" s="18"/>
      <c r="W1125" s="18"/>
      <c r="X1125" s="18"/>
      <c r="Y1125" s="18"/>
      <c r="Z1125" s="18"/>
    </row>
    <row r="1126" spans="1:26" ht="51">
      <c r="A1126" s="491"/>
      <c r="B1126" s="488"/>
      <c r="C1126" s="488"/>
      <c r="D1126" s="488"/>
      <c r="E1126" s="488"/>
      <c r="F1126" s="488"/>
      <c r="G1126" s="488"/>
      <c r="H1126" s="488"/>
      <c r="I1126" s="83" t="s">
        <v>176</v>
      </c>
      <c r="J1126" s="491"/>
      <c r="K1126" s="111" t="s">
        <v>646</v>
      </c>
      <c r="L1126" s="44"/>
      <c r="M1126" s="44"/>
      <c r="N1126" s="44"/>
      <c r="O1126" s="85">
        <f t="shared" ref="O1126:Q1126" si="376">O1127+O1128+O1129</f>
        <v>98.367999999999995</v>
      </c>
      <c r="P1126" s="85">
        <f t="shared" si="376"/>
        <v>199.51300000000001</v>
      </c>
      <c r="Q1126" s="85">
        <f t="shared" si="376"/>
        <v>72.31</v>
      </c>
      <c r="R1126" s="85">
        <f t="shared" ref="R1126:R1139" si="377">Q1126+P1126+O1126+N1126</f>
        <v>370.19099999999997</v>
      </c>
      <c r="S1126" s="321"/>
    </row>
    <row r="1127" spans="1:26" ht="25.5">
      <c r="A1127" s="491"/>
      <c r="B1127" s="488"/>
      <c r="C1127" s="488"/>
      <c r="D1127" s="488"/>
      <c r="E1127" s="488"/>
      <c r="F1127" s="488"/>
      <c r="G1127" s="488"/>
      <c r="H1127" s="488"/>
      <c r="I1127" s="182" t="s">
        <v>164</v>
      </c>
      <c r="J1127" s="491"/>
      <c r="K1127" s="183" t="s">
        <v>647</v>
      </c>
      <c r="L1127" s="44"/>
      <c r="M1127" s="44"/>
      <c r="N1127" s="44"/>
      <c r="O1127" s="191">
        <v>1.0349999999999999</v>
      </c>
      <c r="P1127" s="89">
        <v>0</v>
      </c>
      <c r="Q1127" s="89">
        <v>0.16400000000000001</v>
      </c>
      <c r="R1127" s="89">
        <f t="shared" si="377"/>
        <v>1.1989999999999998</v>
      </c>
      <c r="S1127" s="321"/>
    </row>
    <row r="1128" spans="1:26">
      <c r="A1128" s="491"/>
      <c r="B1128" s="488"/>
      <c r="C1128" s="488"/>
      <c r="D1128" s="488"/>
      <c r="E1128" s="488"/>
      <c r="F1128" s="488"/>
      <c r="G1128" s="488"/>
      <c r="H1128" s="488"/>
      <c r="I1128" s="182" t="s">
        <v>16</v>
      </c>
      <c r="J1128" s="491"/>
      <c r="K1128" s="183" t="s">
        <v>648</v>
      </c>
      <c r="L1128" s="44"/>
      <c r="M1128" s="44"/>
      <c r="N1128" s="44"/>
      <c r="O1128" s="89">
        <v>93.522999999999996</v>
      </c>
      <c r="P1128" s="89">
        <v>199.51300000000001</v>
      </c>
      <c r="Q1128" s="89">
        <v>72.146000000000001</v>
      </c>
      <c r="R1128" s="89">
        <f t="shared" si="377"/>
        <v>365.18200000000002</v>
      </c>
      <c r="S1128" s="321"/>
    </row>
    <row r="1129" spans="1:26" ht="38.25">
      <c r="A1129" s="491"/>
      <c r="B1129" s="488"/>
      <c r="C1129" s="488"/>
      <c r="D1129" s="488"/>
      <c r="E1129" s="488"/>
      <c r="F1129" s="488"/>
      <c r="G1129" s="488"/>
      <c r="H1129" s="488"/>
      <c r="I1129" s="182" t="s">
        <v>18</v>
      </c>
      <c r="J1129" s="491"/>
      <c r="K1129" s="183" t="s">
        <v>649</v>
      </c>
      <c r="L1129" s="44"/>
      <c r="M1129" s="44"/>
      <c r="N1129" s="44"/>
      <c r="O1129" s="89">
        <v>3.81</v>
      </c>
      <c r="P1129" s="89">
        <v>0</v>
      </c>
      <c r="Q1129" s="89">
        <v>0</v>
      </c>
      <c r="R1129" s="89">
        <f t="shared" si="377"/>
        <v>3.81</v>
      </c>
      <c r="S1129" s="321"/>
    </row>
    <row r="1130" spans="1:26" ht="25.5">
      <c r="A1130" s="491"/>
      <c r="B1130" s="488"/>
      <c r="C1130" s="488"/>
      <c r="D1130" s="488"/>
      <c r="E1130" s="488"/>
      <c r="F1130" s="488"/>
      <c r="G1130" s="488"/>
      <c r="H1130" s="488"/>
      <c r="I1130" s="83" t="s">
        <v>177</v>
      </c>
      <c r="J1130" s="491"/>
      <c r="K1130" s="111" t="s">
        <v>654</v>
      </c>
      <c r="L1130" s="44"/>
      <c r="M1130" s="44"/>
      <c r="N1130" s="44"/>
      <c r="O1130" s="85">
        <f t="shared" ref="O1130:Q1130" si="378">O1131</f>
        <v>55.28</v>
      </c>
      <c r="P1130" s="85">
        <f t="shared" si="378"/>
        <v>50.048000000000002</v>
      </c>
      <c r="Q1130" s="85">
        <f t="shared" si="378"/>
        <v>60.118000000000002</v>
      </c>
      <c r="R1130" s="85">
        <f t="shared" si="377"/>
        <v>165.446</v>
      </c>
      <c r="S1130" s="321"/>
    </row>
    <row r="1131" spans="1:26">
      <c r="A1131" s="491"/>
      <c r="B1131" s="488"/>
      <c r="C1131" s="488"/>
      <c r="D1131" s="488"/>
      <c r="E1131" s="488"/>
      <c r="F1131" s="488"/>
      <c r="G1131" s="488"/>
      <c r="H1131" s="488"/>
      <c r="I1131" s="182" t="s">
        <v>16</v>
      </c>
      <c r="J1131" s="491"/>
      <c r="K1131" s="183" t="s">
        <v>648</v>
      </c>
      <c r="L1131" s="44"/>
      <c r="M1131" s="44"/>
      <c r="N1131" s="44"/>
      <c r="O1131" s="89">
        <v>55.28</v>
      </c>
      <c r="P1131" s="89">
        <v>50.048000000000002</v>
      </c>
      <c r="Q1131" s="89">
        <v>60.118000000000002</v>
      </c>
      <c r="R1131" s="89">
        <f t="shared" si="377"/>
        <v>165.446</v>
      </c>
      <c r="S1131" s="321"/>
    </row>
    <row r="1132" spans="1:26" ht="25.5">
      <c r="A1132" s="491"/>
      <c r="B1132" s="488"/>
      <c r="C1132" s="488"/>
      <c r="D1132" s="488"/>
      <c r="E1132" s="488"/>
      <c r="F1132" s="488"/>
      <c r="G1132" s="488"/>
      <c r="H1132" s="488"/>
      <c r="I1132" s="83" t="s">
        <v>178</v>
      </c>
      <c r="J1132" s="491"/>
      <c r="K1132" s="111" t="s">
        <v>655</v>
      </c>
      <c r="L1132" s="44"/>
      <c r="M1132" s="44"/>
      <c r="N1132" s="44"/>
      <c r="O1132" s="85">
        <f t="shared" ref="O1132:Q1132" si="379">O1133</f>
        <v>0</v>
      </c>
      <c r="P1132" s="85">
        <f t="shared" si="379"/>
        <v>0</v>
      </c>
      <c r="Q1132" s="85">
        <f t="shared" si="379"/>
        <v>3.6509999999999998</v>
      </c>
      <c r="R1132" s="85">
        <f t="shared" si="377"/>
        <v>3.6509999999999998</v>
      </c>
      <c r="S1132" s="321"/>
    </row>
    <row r="1133" spans="1:26">
      <c r="A1133" s="491"/>
      <c r="B1133" s="488"/>
      <c r="C1133" s="488"/>
      <c r="D1133" s="488"/>
      <c r="E1133" s="488"/>
      <c r="F1133" s="488"/>
      <c r="G1133" s="488"/>
      <c r="H1133" s="488"/>
      <c r="I1133" s="182" t="s">
        <v>16</v>
      </c>
      <c r="J1133" s="491"/>
      <c r="K1133" s="183" t="s">
        <v>648</v>
      </c>
      <c r="L1133" s="44"/>
      <c r="M1133" s="44"/>
      <c r="N1133" s="44"/>
      <c r="O1133" s="89">
        <v>0</v>
      </c>
      <c r="P1133" s="89">
        <v>0</v>
      </c>
      <c r="Q1133" s="89">
        <v>3.6509999999999998</v>
      </c>
      <c r="R1133" s="89">
        <f t="shared" si="377"/>
        <v>3.6509999999999998</v>
      </c>
      <c r="S1133" s="321"/>
    </row>
    <row r="1134" spans="1:26" ht="25.5">
      <c r="A1134" s="491"/>
      <c r="B1134" s="488"/>
      <c r="C1134" s="488"/>
      <c r="D1134" s="488"/>
      <c r="E1134" s="488"/>
      <c r="F1134" s="488"/>
      <c r="G1134" s="488"/>
      <c r="H1134" s="488"/>
      <c r="I1134" s="83" t="s">
        <v>179</v>
      </c>
      <c r="J1134" s="491"/>
      <c r="K1134" s="111" t="s">
        <v>647</v>
      </c>
      <c r="L1134" s="44"/>
      <c r="M1134" s="44"/>
      <c r="N1134" s="44"/>
      <c r="O1134" s="85">
        <f t="shared" ref="O1134:Q1134" si="380">O1135</f>
        <v>19.306999999999999</v>
      </c>
      <c r="P1134" s="85">
        <f t="shared" si="380"/>
        <v>0</v>
      </c>
      <c r="Q1134" s="85">
        <f t="shared" si="380"/>
        <v>13.49</v>
      </c>
      <c r="R1134" s="85">
        <f t="shared" si="377"/>
        <v>32.796999999999997</v>
      </c>
      <c r="S1134" s="321"/>
    </row>
    <row r="1135" spans="1:26">
      <c r="A1135" s="491"/>
      <c r="B1135" s="488"/>
      <c r="C1135" s="488"/>
      <c r="D1135" s="488"/>
      <c r="E1135" s="488"/>
      <c r="F1135" s="488"/>
      <c r="G1135" s="488"/>
      <c r="H1135" s="488"/>
      <c r="I1135" s="182" t="s">
        <v>16</v>
      </c>
      <c r="J1135" s="492"/>
      <c r="K1135" s="183" t="s">
        <v>648</v>
      </c>
      <c r="L1135" s="44"/>
      <c r="M1135" s="44"/>
      <c r="N1135" s="44"/>
      <c r="O1135" s="89">
        <v>19.306999999999999</v>
      </c>
      <c r="P1135" s="89">
        <v>0</v>
      </c>
      <c r="Q1135" s="89">
        <v>13.49</v>
      </c>
      <c r="R1135" s="89">
        <f t="shared" si="377"/>
        <v>32.796999999999997</v>
      </c>
      <c r="S1135" s="321"/>
    </row>
    <row r="1136" spans="1:26" ht="25.5">
      <c r="A1136" s="491"/>
      <c r="B1136" s="488"/>
      <c r="C1136" s="488"/>
      <c r="D1136" s="488"/>
      <c r="E1136" s="488"/>
      <c r="F1136" s="488"/>
      <c r="G1136" s="488"/>
      <c r="H1136" s="488"/>
      <c r="I1136" s="83" t="s">
        <v>29</v>
      </c>
      <c r="J1136" s="319"/>
      <c r="K1136" s="111" t="s">
        <v>656</v>
      </c>
      <c r="L1136" s="44"/>
      <c r="M1136" s="44"/>
      <c r="N1136" s="44"/>
      <c r="O1136" s="85">
        <f t="shared" ref="O1136:Q1136" si="381">O1137</f>
        <v>9.0169999999999995</v>
      </c>
      <c r="P1136" s="85">
        <f t="shared" si="381"/>
        <v>1.9570000000000001</v>
      </c>
      <c r="Q1136" s="85">
        <f t="shared" si="381"/>
        <v>0</v>
      </c>
      <c r="R1136" s="85">
        <f t="shared" si="377"/>
        <v>10.974</v>
      </c>
      <c r="S1136" s="321"/>
    </row>
    <row r="1137" spans="1:26">
      <c r="A1137" s="491"/>
      <c r="B1137" s="488"/>
      <c r="C1137" s="488"/>
      <c r="D1137" s="488"/>
      <c r="E1137" s="488"/>
      <c r="F1137" s="488"/>
      <c r="G1137" s="488"/>
      <c r="H1137" s="488"/>
      <c r="I1137" s="182" t="s">
        <v>16</v>
      </c>
      <c r="J1137" s="319"/>
      <c r="K1137" s="183" t="s">
        <v>648</v>
      </c>
      <c r="L1137" s="44"/>
      <c r="M1137" s="44"/>
      <c r="N1137" s="44"/>
      <c r="O1137" s="89">
        <v>9.0169999999999995</v>
      </c>
      <c r="P1137" s="89">
        <v>1.9570000000000001</v>
      </c>
      <c r="Q1137" s="89">
        <v>0</v>
      </c>
      <c r="R1137" s="89">
        <f t="shared" si="377"/>
        <v>10.974</v>
      </c>
      <c r="S1137" s="321"/>
    </row>
    <row r="1138" spans="1:26" ht="38.25">
      <c r="A1138" s="491"/>
      <c r="B1138" s="488"/>
      <c r="C1138" s="488"/>
      <c r="D1138" s="488"/>
      <c r="E1138" s="488"/>
      <c r="F1138" s="488"/>
      <c r="G1138" s="488"/>
      <c r="H1138" s="488"/>
      <c r="I1138" s="83" t="s">
        <v>186</v>
      </c>
      <c r="J1138" s="319"/>
      <c r="K1138" s="111" t="s">
        <v>657</v>
      </c>
      <c r="L1138" s="44"/>
      <c r="M1138" s="44"/>
      <c r="N1138" s="44"/>
      <c r="O1138" s="85">
        <f t="shared" ref="O1138:Q1138" si="382">O1139</f>
        <v>0.2</v>
      </c>
      <c r="P1138" s="85">
        <f t="shared" si="382"/>
        <v>0</v>
      </c>
      <c r="Q1138" s="85">
        <f t="shared" si="382"/>
        <v>0</v>
      </c>
      <c r="R1138" s="85">
        <f t="shared" si="377"/>
        <v>0.2</v>
      </c>
      <c r="S1138" s="321"/>
    </row>
    <row r="1139" spans="1:26">
      <c r="A1139" s="492"/>
      <c r="B1139" s="489"/>
      <c r="C1139" s="488"/>
      <c r="D1139" s="488"/>
      <c r="E1139" s="488"/>
      <c r="F1139" s="488"/>
      <c r="G1139" s="488"/>
      <c r="H1139" s="488"/>
      <c r="I1139" s="182" t="s">
        <v>16</v>
      </c>
      <c r="J1139" s="319"/>
      <c r="K1139" s="183" t="s">
        <v>648</v>
      </c>
      <c r="L1139" s="44"/>
      <c r="M1139" s="44"/>
      <c r="N1139" s="44"/>
      <c r="O1139" s="191">
        <v>0.2</v>
      </c>
      <c r="P1139" s="89">
        <v>0</v>
      </c>
      <c r="Q1139" s="89">
        <v>0</v>
      </c>
      <c r="R1139" s="191">
        <f t="shared" si="377"/>
        <v>0.2</v>
      </c>
      <c r="S1139" s="321"/>
    </row>
    <row r="1140" spans="1:26" s="19" customFormat="1" ht="21" customHeight="1">
      <c r="A1140" s="490">
        <v>6</v>
      </c>
      <c r="B1140" s="487" t="s">
        <v>488</v>
      </c>
      <c r="C1140" s="488"/>
      <c r="D1140" s="488"/>
      <c r="E1140" s="488"/>
      <c r="F1140" s="488"/>
      <c r="G1140" s="488"/>
      <c r="H1140" s="488"/>
      <c r="I1140" s="181" t="s">
        <v>13</v>
      </c>
      <c r="J1140" s="490">
        <v>124</v>
      </c>
      <c r="K1140" s="340"/>
      <c r="L1140" s="44"/>
      <c r="M1140" s="44"/>
      <c r="N1140" s="44"/>
      <c r="O1140" s="85">
        <f t="shared" ref="O1140:Q1140" si="383">O1141+O1145+O1147+O1149+O1151+O1153</f>
        <v>69.041000000000011</v>
      </c>
      <c r="P1140" s="85">
        <f t="shared" si="383"/>
        <v>109.24600000000001</v>
      </c>
      <c r="Q1140" s="85">
        <f t="shared" si="383"/>
        <v>30.660999999999998</v>
      </c>
      <c r="R1140" s="85">
        <f>Q1140+P1140+O1140+N1140</f>
        <v>208.94800000000004</v>
      </c>
      <c r="S1140" s="321"/>
      <c r="T1140" s="18"/>
      <c r="U1140" s="18"/>
      <c r="V1140" s="18"/>
      <c r="W1140" s="18"/>
      <c r="X1140" s="18"/>
      <c r="Y1140" s="18"/>
      <c r="Z1140" s="18"/>
    </row>
    <row r="1141" spans="1:26" ht="51">
      <c r="A1141" s="491"/>
      <c r="B1141" s="488"/>
      <c r="C1141" s="488"/>
      <c r="D1141" s="488"/>
      <c r="E1141" s="488"/>
      <c r="F1141" s="488"/>
      <c r="G1141" s="488"/>
      <c r="H1141" s="488"/>
      <c r="I1141" s="83" t="s">
        <v>176</v>
      </c>
      <c r="J1141" s="491"/>
      <c r="K1141" s="90" t="s">
        <v>646</v>
      </c>
      <c r="L1141" s="44"/>
      <c r="M1141" s="44"/>
      <c r="N1141" s="44"/>
      <c r="O1141" s="85">
        <f t="shared" ref="O1141:Q1141" si="384">O1142+O1143+O1144</f>
        <v>46.084000000000003</v>
      </c>
      <c r="P1141" s="85">
        <f t="shared" si="384"/>
        <v>76.334000000000003</v>
      </c>
      <c r="Q1141" s="85">
        <f t="shared" si="384"/>
        <v>30.030999999999999</v>
      </c>
      <c r="R1141" s="85">
        <f t="shared" ref="R1141:R1154" si="385">Q1141+P1141+O1141+N1141</f>
        <v>152.44900000000001</v>
      </c>
      <c r="S1141" s="321"/>
    </row>
    <row r="1142" spans="1:26" ht="25.5">
      <c r="A1142" s="491"/>
      <c r="B1142" s="488"/>
      <c r="C1142" s="488"/>
      <c r="D1142" s="488"/>
      <c r="E1142" s="488"/>
      <c r="F1142" s="488"/>
      <c r="G1142" s="488"/>
      <c r="H1142" s="488"/>
      <c r="I1142" s="182" t="s">
        <v>164</v>
      </c>
      <c r="J1142" s="491"/>
      <c r="K1142" s="320" t="s">
        <v>647</v>
      </c>
      <c r="L1142" s="44"/>
      <c r="M1142" s="44"/>
      <c r="N1142" s="44"/>
      <c r="O1142" s="89">
        <v>0.39600000000000002</v>
      </c>
      <c r="P1142" s="134">
        <v>0</v>
      </c>
      <c r="Q1142" s="186">
        <v>4.3999999999999997E-2</v>
      </c>
      <c r="R1142" s="89">
        <f t="shared" si="385"/>
        <v>0.44</v>
      </c>
      <c r="S1142" s="321"/>
    </row>
    <row r="1143" spans="1:26">
      <c r="A1143" s="491"/>
      <c r="B1143" s="488"/>
      <c r="C1143" s="488"/>
      <c r="D1143" s="488"/>
      <c r="E1143" s="488"/>
      <c r="F1143" s="488"/>
      <c r="G1143" s="488"/>
      <c r="H1143" s="488"/>
      <c r="I1143" s="182" t="s">
        <v>16</v>
      </c>
      <c r="J1143" s="491"/>
      <c r="K1143" s="320" t="s">
        <v>648</v>
      </c>
      <c r="L1143" s="44"/>
      <c r="M1143" s="44"/>
      <c r="N1143" s="44"/>
      <c r="O1143" s="89">
        <v>44.206000000000003</v>
      </c>
      <c r="P1143" s="134">
        <v>76.334000000000003</v>
      </c>
      <c r="Q1143" s="134">
        <v>29.986999999999998</v>
      </c>
      <c r="R1143" s="89">
        <f t="shared" si="385"/>
        <v>150.52699999999999</v>
      </c>
      <c r="S1143" s="321"/>
    </row>
    <row r="1144" spans="1:26" ht="38.25">
      <c r="A1144" s="491"/>
      <c r="B1144" s="488"/>
      <c r="C1144" s="488"/>
      <c r="D1144" s="488"/>
      <c r="E1144" s="488"/>
      <c r="F1144" s="488"/>
      <c r="G1144" s="488"/>
      <c r="H1144" s="488"/>
      <c r="I1144" s="182" t="s">
        <v>18</v>
      </c>
      <c r="J1144" s="491"/>
      <c r="K1144" s="320" t="s">
        <v>649</v>
      </c>
      <c r="L1144" s="44"/>
      <c r="M1144" s="44"/>
      <c r="N1144" s="44"/>
      <c r="O1144" s="89">
        <v>1.482</v>
      </c>
      <c r="P1144" s="134">
        <v>0</v>
      </c>
      <c r="Q1144" s="134">
        <v>0</v>
      </c>
      <c r="R1144" s="89">
        <f t="shared" si="385"/>
        <v>1.482</v>
      </c>
      <c r="S1144" s="321"/>
    </row>
    <row r="1145" spans="1:26" ht="25.5">
      <c r="A1145" s="491"/>
      <c r="B1145" s="488"/>
      <c r="C1145" s="488"/>
      <c r="D1145" s="488"/>
      <c r="E1145" s="488"/>
      <c r="F1145" s="488"/>
      <c r="G1145" s="488"/>
      <c r="H1145" s="488"/>
      <c r="I1145" s="83" t="s">
        <v>177</v>
      </c>
      <c r="J1145" s="491"/>
      <c r="K1145" s="90" t="s">
        <v>654</v>
      </c>
      <c r="L1145" s="44"/>
      <c r="M1145" s="44"/>
      <c r="N1145" s="44"/>
      <c r="O1145" s="85">
        <f t="shared" ref="O1145:Q1145" si="386">O1146</f>
        <v>16.067</v>
      </c>
      <c r="P1145" s="85">
        <f t="shared" si="386"/>
        <v>23.315999999999999</v>
      </c>
      <c r="Q1145" s="85">
        <f t="shared" si="386"/>
        <v>0.63</v>
      </c>
      <c r="R1145" s="85">
        <f t="shared" si="385"/>
        <v>40.012999999999998</v>
      </c>
      <c r="S1145" s="321"/>
    </row>
    <row r="1146" spans="1:26">
      <c r="A1146" s="491"/>
      <c r="B1146" s="488"/>
      <c r="C1146" s="488"/>
      <c r="D1146" s="488"/>
      <c r="E1146" s="488"/>
      <c r="F1146" s="488"/>
      <c r="G1146" s="488"/>
      <c r="H1146" s="488"/>
      <c r="I1146" s="182" t="s">
        <v>16</v>
      </c>
      <c r="J1146" s="491"/>
      <c r="K1146" s="320" t="s">
        <v>648</v>
      </c>
      <c r="L1146" s="44"/>
      <c r="M1146" s="44"/>
      <c r="N1146" s="44"/>
      <c r="O1146" s="89">
        <v>16.067</v>
      </c>
      <c r="P1146" s="134">
        <v>23.315999999999999</v>
      </c>
      <c r="Q1146" s="134">
        <v>0.63</v>
      </c>
      <c r="R1146" s="89">
        <f t="shared" si="385"/>
        <v>40.012999999999998</v>
      </c>
      <c r="S1146" s="321"/>
    </row>
    <row r="1147" spans="1:26" ht="25.5">
      <c r="A1147" s="491"/>
      <c r="B1147" s="488"/>
      <c r="C1147" s="488"/>
      <c r="D1147" s="488"/>
      <c r="E1147" s="488"/>
      <c r="F1147" s="488"/>
      <c r="G1147" s="488"/>
      <c r="H1147" s="488"/>
      <c r="I1147" s="83" t="s">
        <v>178</v>
      </c>
      <c r="J1147" s="491"/>
      <c r="K1147" s="90" t="s">
        <v>655</v>
      </c>
      <c r="L1147" s="44"/>
      <c r="M1147" s="44"/>
      <c r="N1147" s="44"/>
      <c r="O1147" s="192">
        <f t="shared" ref="O1147:Q1147" si="387">O1148</f>
        <v>0.5</v>
      </c>
      <c r="P1147" s="85">
        <f t="shared" si="387"/>
        <v>2.9740000000000002</v>
      </c>
      <c r="Q1147" s="85">
        <f t="shared" si="387"/>
        <v>0</v>
      </c>
      <c r="R1147" s="85">
        <f t="shared" si="385"/>
        <v>3.4740000000000002</v>
      </c>
      <c r="S1147" s="321"/>
    </row>
    <row r="1148" spans="1:26">
      <c r="A1148" s="491"/>
      <c r="B1148" s="488"/>
      <c r="C1148" s="488"/>
      <c r="D1148" s="488"/>
      <c r="E1148" s="488"/>
      <c r="F1148" s="488"/>
      <c r="G1148" s="488"/>
      <c r="H1148" s="488"/>
      <c r="I1148" s="182" t="s">
        <v>16</v>
      </c>
      <c r="J1148" s="491"/>
      <c r="K1148" s="320" t="s">
        <v>648</v>
      </c>
      <c r="L1148" s="44"/>
      <c r="M1148" s="44"/>
      <c r="N1148" s="44"/>
      <c r="O1148" s="193">
        <v>0.5</v>
      </c>
      <c r="P1148" s="134">
        <v>2.9740000000000002</v>
      </c>
      <c r="Q1148" s="134">
        <v>0</v>
      </c>
      <c r="R1148" s="89">
        <f t="shared" si="385"/>
        <v>3.4740000000000002</v>
      </c>
      <c r="S1148" s="321"/>
    </row>
    <row r="1149" spans="1:26" ht="25.5">
      <c r="A1149" s="491"/>
      <c r="B1149" s="488"/>
      <c r="C1149" s="488"/>
      <c r="D1149" s="488"/>
      <c r="E1149" s="488"/>
      <c r="F1149" s="488"/>
      <c r="G1149" s="488"/>
      <c r="H1149" s="488"/>
      <c r="I1149" s="83" t="s">
        <v>179</v>
      </c>
      <c r="J1149" s="491"/>
      <c r="K1149" s="90" t="s">
        <v>647</v>
      </c>
      <c r="L1149" s="44"/>
      <c r="M1149" s="44"/>
      <c r="N1149" s="44"/>
      <c r="O1149" s="194">
        <f t="shared" ref="O1149:Q1149" si="388">O1150</f>
        <v>0.5</v>
      </c>
      <c r="P1149" s="85">
        <f t="shared" si="388"/>
        <v>5</v>
      </c>
      <c r="Q1149" s="85">
        <f t="shared" si="388"/>
        <v>0</v>
      </c>
      <c r="R1149" s="85">
        <f t="shared" si="385"/>
        <v>5.5</v>
      </c>
      <c r="S1149" s="321"/>
    </row>
    <row r="1150" spans="1:26">
      <c r="A1150" s="491"/>
      <c r="B1150" s="488"/>
      <c r="C1150" s="488"/>
      <c r="D1150" s="488"/>
      <c r="E1150" s="488"/>
      <c r="F1150" s="488"/>
      <c r="G1150" s="488"/>
      <c r="H1150" s="488"/>
      <c r="I1150" s="182" t="s">
        <v>16</v>
      </c>
      <c r="J1150" s="319"/>
      <c r="K1150" s="320" t="s">
        <v>648</v>
      </c>
      <c r="L1150" s="44"/>
      <c r="M1150" s="44"/>
      <c r="N1150" s="44"/>
      <c r="O1150" s="191">
        <v>0.5</v>
      </c>
      <c r="P1150" s="134">
        <v>5</v>
      </c>
      <c r="Q1150" s="134">
        <v>0</v>
      </c>
      <c r="R1150" s="89">
        <f t="shared" si="385"/>
        <v>5.5</v>
      </c>
      <c r="S1150" s="321"/>
    </row>
    <row r="1151" spans="1:26" ht="25.5">
      <c r="A1151" s="491"/>
      <c r="B1151" s="488"/>
      <c r="C1151" s="488"/>
      <c r="D1151" s="488"/>
      <c r="E1151" s="488"/>
      <c r="F1151" s="488"/>
      <c r="G1151" s="488"/>
      <c r="H1151" s="488"/>
      <c r="I1151" s="83" t="s">
        <v>29</v>
      </c>
      <c r="J1151" s="319"/>
      <c r="K1151" s="46" t="s">
        <v>656</v>
      </c>
      <c r="L1151" s="44"/>
      <c r="M1151" s="44"/>
      <c r="N1151" s="44"/>
      <c r="O1151" s="85">
        <f t="shared" ref="O1151:Q1151" si="389">O1152</f>
        <v>5.69</v>
      </c>
      <c r="P1151" s="85">
        <f t="shared" si="389"/>
        <v>1.6220000000000001</v>
      </c>
      <c r="Q1151" s="85">
        <f t="shared" si="389"/>
        <v>0</v>
      </c>
      <c r="R1151" s="85">
        <f t="shared" si="385"/>
        <v>7.3120000000000003</v>
      </c>
      <c r="S1151" s="321"/>
    </row>
    <row r="1152" spans="1:26">
      <c r="A1152" s="491"/>
      <c r="B1152" s="488"/>
      <c r="C1152" s="488"/>
      <c r="D1152" s="488"/>
      <c r="E1152" s="488"/>
      <c r="F1152" s="488"/>
      <c r="G1152" s="488"/>
      <c r="H1152" s="488"/>
      <c r="I1152" s="182" t="s">
        <v>16</v>
      </c>
      <c r="J1152" s="319"/>
      <c r="K1152" s="320" t="s">
        <v>648</v>
      </c>
      <c r="L1152" s="44"/>
      <c r="M1152" s="44"/>
      <c r="N1152" s="44"/>
      <c r="O1152" s="89">
        <v>5.69</v>
      </c>
      <c r="P1152" s="134">
        <v>1.6220000000000001</v>
      </c>
      <c r="Q1152" s="134">
        <v>0</v>
      </c>
      <c r="R1152" s="89">
        <f t="shared" si="385"/>
        <v>7.3120000000000003</v>
      </c>
      <c r="S1152" s="321"/>
    </row>
    <row r="1153" spans="1:26" ht="38.25">
      <c r="A1153" s="491"/>
      <c r="B1153" s="488"/>
      <c r="C1153" s="488"/>
      <c r="D1153" s="488"/>
      <c r="E1153" s="488"/>
      <c r="F1153" s="488"/>
      <c r="G1153" s="488"/>
      <c r="H1153" s="488"/>
      <c r="I1153" s="83" t="s">
        <v>186</v>
      </c>
      <c r="J1153" s="319"/>
      <c r="K1153" s="90" t="s">
        <v>657</v>
      </c>
      <c r="L1153" s="44"/>
      <c r="M1153" s="44"/>
      <c r="N1153" s="44"/>
      <c r="O1153" s="192">
        <f t="shared" ref="O1153:Q1153" si="390">O1154</f>
        <v>0.2</v>
      </c>
      <c r="P1153" s="192">
        <f t="shared" si="390"/>
        <v>0</v>
      </c>
      <c r="Q1153" s="192">
        <f t="shared" si="390"/>
        <v>0</v>
      </c>
      <c r="R1153" s="192">
        <f t="shared" si="385"/>
        <v>0.2</v>
      </c>
      <c r="S1153" s="321"/>
    </row>
    <row r="1154" spans="1:26">
      <c r="A1154" s="492"/>
      <c r="B1154" s="489"/>
      <c r="C1154" s="488"/>
      <c r="D1154" s="488"/>
      <c r="E1154" s="488"/>
      <c r="F1154" s="488"/>
      <c r="G1154" s="488"/>
      <c r="H1154" s="488"/>
      <c r="I1154" s="182" t="s">
        <v>16</v>
      </c>
      <c r="J1154" s="319"/>
      <c r="K1154" s="320" t="s">
        <v>648</v>
      </c>
      <c r="L1154" s="44"/>
      <c r="M1154" s="44"/>
      <c r="N1154" s="44"/>
      <c r="O1154" s="191">
        <v>0.2</v>
      </c>
      <c r="P1154" s="134">
        <v>0</v>
      </c>
      <c r="Q1154" s="134">
        <v>0</v>
      </c>
      <c r="R1154" s="191">
        <f t="shared" si="385"/>
        <v>0.2</v>
      </c>
      <c r="S1154" s="321"/>
    </row>
    <row r="1155" spans="1:26" s="19" customFormat="1" ht="30.75" customHeight="1">
      <c r="A1155" s="490">
        <v>7</v>
      </c>
      <c r="B1155" s="487" t="s">
        <v>489</v>
      </c>
      <c r="C1155" s="488"/>
      <c r="D1155" s="488"/>
      <c r="E1155" s="488"/>
      <c r="F1155" s="488"/>
      <c r="G1155" s="488"/>
      <c r="H1155" s="488"/>
      <c r="I1155" s="181" t="s">
        <v>13</v>
      </c>
      <c r="J1155" s="490">
        <v>124</v>
      </c>
      <c r="K1155" s="340"/>
      <c r="L1155" s="44"/>
      <c r="M1155" s="44"/>
      <c r="N1155" s="44"/>
      <c r="O1155" s="85">
        <f>O1156+O1160+O1162+O1164+O1166</f>
        <v>63.039000000000001</v>
      </c>
      <c r="P1155" s="85">
        <f>P1156+P1160+P1162+P1164+P1166</f>
        <v>130.15099999999998</v>
      </c>
      <c r="Q1155" s="85">
        <f>Q1156+Q1160+Q1162</f>
        <v>33.412000000000006</v>
      </c>
      <c r="R1155" s="85">
        <f>O1155+P1155+Q1155</f>
        <v>226.602</v>
      </c>
      <c r="S1155" s="321"/>
      <c r="T1155" s="18"/>
      <c r="U1155" s="18"/>
      <c r="V1155" s="18"/>
      <c r="W1155" s="18"/>
      <c r="X1155" s="18"/>
      <c r="Y1155" s="18"/>
      <c r="Z1155" s="18"/>
    </row>
    <row r="1156" spans="1:26" ht="51">
      <c r="A1156" s="491"/>
      <c r="B1156" s="488"/>
      <c r="C1156" s="488"/>
      <c r="D1156" s="488"/>
      <c r="E1156" s="488"/>
      <c r="F1156" s="488"/>
      <c r="G1156" s="488"/>
      <c r="H1156" s="488"/>
      <c r="I1156" s="83" t="s">
        <v>176</v>
      </c>
      <c r="J1156" s="491"/>
      <c r="K1156" s="90" t="s">
        <v>646</v>
      </c>
      <c r="L1156" s="44"/>
      <c r="M1156" s="44"/>
      <c r="N1156" s="44"/>
      <c r="O1156" s="50">
        <f>O1157+O1158+O1159</f>
        <v>39.928000000000004</v>
      </c>
      <c r="P1156" s="50">
        <f t="shared" ref="P1156:Q1156" si="391">P1157+P1158+P1159</f>
        <v>79.551000000000002</v>
      </c>
      <c r="Q1156" s="50">
        <f t="shared" si="391"/>
        <v>30.907</v>
      </c>
      <c r="R1156" s="50">
        <f t="shared" ref="R1156:R1167" si="392">O1156+P1156+Q1156</f>
        <v>150.38600000000002</v>
      </c>
      <c r="S1156" s="321"/>
    </row>
    <row r="1157" spans="1:26" ht="25.5">
      <c r="A1157" s="491"/>
      <c r="B1157" s="488"/>
      <c r="C1157" s="488"/>
      <c r="D1157" s="488"/>
      <c r="E1157" s="488"/>
      <c r="F1157" s="488"/>
      <c r="G1157" s="488"/>
      <c r="H1157" s="488"/>
      <c r="I1157" s="182" t="s">
        <v>164</v>
      </c>
      <c r="J1157" s="491"/>
      <c r="K1157" s="320" t="s">
        <v>647</v>
      </c>
      <c r="L1157" s="44"/>
      <c r="M1157" s="44"/>
      <c r="N1157" s="44"/>
      <c r="O1157" s="60">
        <v>0.59699999999999998</v>
      </c>
      <c r="P1157" s="134"/>
      <c r="Q1157" s="60">
        <v>6.8000000000000005E-2</v>
      </c>
      <c r="R1157" s="60">
        <f t="shared" si="392"/>
        <v>0.66500000000000004</v>
      </c>
      <c r="S1157" s="321"/>
    </row>
    <row r="1158" spans="1:26">
      <c r="A1158" s="491"/>
      <c r="B1158" s="488"/>
      <c r="C1158" s="488"/>
      <c r="D1158" s="488"/>
      <c r="E1158" s="488"/>
      <c r="F1158" s="488"/>
      <c r="G1158" s="488"/>
      <c r="H1158" s="488"/>
      <c r="I1158" s="182" t="s">
        <v>16</v>
      </c>
      <c r="J1158" s="491"/>
      <c r="K1158" s="320" t="s">
        <v>648</v>
      </c>
      <c r="L1158" s="44"/>
      <c r="M1158" s="44"/>
      <c r="N1158" s="44"/>
      <c r="O1158" s="60">
        <v>37.712000000000003</v>
      </c>
      <c r="P1158" s="134">
        <v>79.551000000000002</v>
      </c>
      <c r="Q1158" s="60">
        <v>30.838999999999999</v>
      </c>
      <c r="R1158" s="60">
        <f t="shared" si="392"/>
        <v>148.102</v>
      </c>
      <c r="S1158" s="321"/>
    </row>
    <row r="1159" spans="1:26" ht="38.25">
      <c r="A1159" s="491"/>
      <c r="B1159" s="488"/>
      <c r="C1159" s="488"/>
      <c r="D1159" s="488"/>
      <c r="E1159" s="488"/>
      <c r="F1159" s="488"/>
      <c r="G1159" s="488"/>
      <c r="H1159" s="488"/>
      <c r="I1159" s="182" t="s">
        <v>18</v>
      </c>
      <c r="J1159" s="491"/>
      <c r="K1159" s="320" t="s">
        <v>649</v>
      </c>
      <c r="L1159" s="44"/>
      <c r="M1159" s="44"/>
      <c r="N1159" s="44"/>
      <c r="O1159" s="60">
        <v>1.619</v>
      </c>
      <c r="P1159" s="134"/>
      <c r="Q1159" s="60"/>
      <c r="R1159" s="60">
        <f t="shared" si="392"/>
        <v>1.619</v>
      </c>
      <c r="S1159" s="321"/>
    </row>
    <row r="1160" spans="1:26" ht="25.5">
      <c r="A1160" s="491"/>
      <c r="B1160" s="488"/>
      <c r="C1160" s="488"/>
      <c r="D1160" s="488"/>
      <c r="E1160" s="488"/>
      <c r="F1160" s="488"/>
      <c r="G1160" s="488"/>
      <c r="H1160" s="488"/>
      <c r="I1160" s="83" t="s">
        <v>177</v>
      </c>
      <c r="J1160" s="491"/>
      <c r="K1160" s="90" t="s">
        <v>654</v>
      </c>
      <c r="L1160" s="44"/>
      <c r="M1160" s="44"/>
      <c r="N1160" s="44"/>
      <c r="O1160" s="50">
        <f>O1161</f>
        <v>15.657</v>
      </c>
      <c r="P1160" s="50">
        <f t="shared" ref="P1160:Q1160" si="393">P1161</f>
        <v>41.853000000000002</v>
      </c>
      <c r="Q1160" s="50">
        <f t="shared" si="393"/>
        <v>2.3050000000000002</v>
      </c>
      <c r="R1160" s="50">
        <f t="shared" si="392"/>
        <v>59.815000000000005</v>
      </c>
      <c r="S1160" s="321"/>
    </row>
    <row r="1161" spans="1:26">
      <c r="A1161" s="491"/>
      <c r="B1161" s="488"/>
      <c r="C1161" s="488"/>
      <c r="D1161" s="488"/>
      <c r="E1161" s="488"/>
      <c r="F1161" s="488"/>
      <c r="G1161" s="488"/>
      <c r="H1161" s="488"/>
      <c r="I1161" s="182" t="s">
        <v>16</v>
      </c>
      <c r="J1161" s="491"/>
      <c r="K1161" s="320" t="s">
        <v>648</v>
      </c>
      <c r="L1161" s="44"/>
      <c r="M1161" s="44"/>
      <c r="N1161" s="44"/>
      <c r="O1161" s="60">
        <v>15.657</v>
      </c>
      <c r="P1161" s="134">
        <v>41.853000000000002</v>
      </c>
      <c r="Q1161" s="60">
        <v>2.3050000000000002</v>
      </c>
      <c r="R1161" s="60">
        <f t="shared" si="392"/>
        <v>59.815000000000005</v>
      </c>
      <c r="S1161" s="321"/>
    </row>
    <row r="1162" spans="1:26" ht="25.5">
      <c r="A1162" s="491"/>
      <c r="B1162" s="488"/>
      <c r="C1162" s="488"/>
      <c r="D1162" s="488"/>
      <c r="E1162" s="488"/>
      <c r="F1162" s="488"/>
      <c r="G1162" s="488"/>
      <c r="H1162" s="488"/>
      <c r="I1162" s="83" t="s">
        <v>178</v>
      </c>
      <c r="J1162" s="491"/>
      <c r="K1162" s="90" t="s">
        <v>655</v>
      </c>
      <c r="L1162" s="44"/>
      <c r="M1162" s="44"/>
      <c r="N1162" s="44"/>
      <c r="O1162" s="50">
        <f>O1163</f>
        <v>0.3</v>
      </c>
      <c r="P1162" s="50">
        <f t="shared" ref="P1162:Q1162" si="394">P1163</f>
        <v>0.3</v>
      </c>
      <c r="Q1162" s="50">
        <f t="shared" si="394"/>
        <v>0.2</v>
      </c>
      <c r="R1162" s="50">
        <f t="shared" si="392"/>
        <v>0.8</v>
      </c>
      <c r="S1162" s="321"/>
    </row>
    <row r="1163" spans="1:26" s="5" customFormat="1">
      <c r="A1163" s="491"/>
      <c r="B1163" s="488"/>
      <c r="C1163" s="488"/>
      <c r="D1163" s="488"/>
      <c r="E1163" s="488"/>
      <c r="F1163" s="488"/>
      <c r="G1163" s="488"/>
      <c r="H1163" s="488"/>
      <c r="I1163" s="182" t="s">
        <v>16</v>
      </c>
      <c r="J1163" s="491"/>
      <c r="K1163" s="320" t="s">
        <v>648</v>
      </c>
      <c r="L1163" s="44"/>
      <c r="M1163" s="44"/>
      <c r="N1163" s="44"/>
      <c r="O1163" s="60">
        <v>0.3</v>
      </c>
      <c r="P1163" s="134">
        <v>0.3</v>
      </c>
      <c r="Q1163" s="60">
        <v>0.2</v>
      </c>
      <c r="R1163" s="60">
        <f t="shared" si="392"/>
        <v>0.8</v>
      </c>
      <c r="S1163" s="321"/>
    </row>
    <row r="1164" spans="1:26" s="5" customFormat="1" ht="25.5">
      <c r="A1164" s="491"/>
      <c r="B1164" s="488"/>
      <c r="C1164" s="488"/>
      <c r="D1164" s="488"/>
      <c r="E1164" s="488"/>
      <c r="F1164" s="488"/>
      <c r="G1164" s="488"/>
      <c r="H1164" s="488"/>
      <c r="I1164" s="83" t="s">
        <v>179</v>
      </c>
      <c r="J1164" s="492"/>
      <c r="K1164" s="90" t="s">
        <v>647</v>
      </c>
      <c r="L1164" s="44"/>
      <c r="M1164" s="44"/>
      <c r="N1164" s="44"/>
      <c r="O1164" s="50">
        <f>O1165</f>
        <v>5.657</v>
      </c>
      <c r="P1164" s="50">
        <f t="shared" ref="P1164:Q1164" si="395">P1165</f>
        <v>7.5970000000000004</v>
      </c>
      <c r="Q1164" s="50">
        <f t="shared" si="395"/>
        <v>0</v>
      </c>
      <c r="R1164" s="50">
        <f t="shared" si="392"/>
        <v>13.254000000000001</v>
      </c>
      <c r="S1164" s="321"/>
    </row>
    <row r="1165" spans="1:26" s="5" customFormat="1">
      <c r="A1165" s="491"/>
      <c r="B1165" s="488"/>
      <c r="C1165" s="488"/>
      <c r="D1165" s="488"/>
      <c r="E1165" s="488"/>
      <c r="F1165" s="488"/>
      <c r="G1165" s="488"/>
      <c r="H1165" s="488"/>
      <c r="I1165" s="182" t="s">
        <v>16</v>
      </c>
      <c r="J1165" s="319"/>
      <c r="K1165" s="320" t="s">
        <v>648</v>
      </c>
      <c r="L1165" s="44"/>
      <c r="M1165" s="44"/>
      <c r="N1165" s="44"/>
      <c r="O1165" s="89">
        <v>5.657</v>
      </c>
      <c r="P1165" s="134">
        <v>7.5970000000000004</v>
      </c>
      <c r="Q1165" s="195"/>
      <c r="R1165" s="60">
        <f t="shared" si="392"/>
        <v>13.254000000000001</v>
      </c>
      <c r="S1165" s="321"/>
    </row>
    <row r="1166" spans="1:26" s="5" customFormat="1" ht="25.5">
      <c r="A1166" s="491"/>
      <c r="B1166" s="488"/>
      <c r="C1166" s="488"/>
      <c r="D1166" s="488"/>
      <c r="E1166" s="488"/>
      <c r="F1166" s="488"/>
      <c r="G1166" s="488"/>
      <c r="H1166" s="488"/>
      <c r="I1166" s="47" t="s">
        <v>29</v>
      </c>
      <c r="J1166" s="319"/>
      <c r="K1166" s="90" t="s">
        <v>656</v>
      </c>
      <c r="L1166" s="44"/>
      <c r="M1166" s="44"/>
      <c r="N1166" s="44"/>
      <c r="O1166" s="85">
        <f>O1167</f>
        <v>1.4970000000000001</v>
      </c>
      <c r="P1166" s="85">
        <f t="shared" ref="P1166:Q1166" si="396">P1167</f>
        <v>0.85</v>
      </c>
      <c r="Q1166" s="85">
        <f t="shared" si="396"/>
        <v>0</v>
      </c>
      <c r="R1166" s="50">
        <f t="shared" si="392"/>
        <v>2.347</v>
      </c>
      <c r="S1166" s="321"/>
    </row>
    <row r="1167" spans="1:26" s="5" customFormat="1">
      <c r="A1167" s="492"/>
      <c r="B1167" s="489"/>
      <c r="C1167" s="488"/>
      <c r="D1167" s="488"/>
      <c r="E1167" s="488"/>
      <c r="F1167" s="488"/>
      <c r="G1167" s="488"/>
      <c r="H1167" s="488"/>
      <c r="I1167" s="182" t="s">
        <v>16</v>
      </c>
      <c r="J1167" s="319"/>
      <c r="K1167" s="320" t="s">
        <v>648</v>
      </c>
      <c r="L1167" s="44"/>
      <c r="M1167" s="44"/>
      <c r="N1167" s="44"/>
      <c r="O1167" s="89">
        <v>1.4970000000000001</v>
      </c>
      <c r="P1167" s="134">
        <v>0.85</v>
      </c>
      <c r="Q1167" s="195"/>
      <c r="R1167" s="60">
        <f t="shared" si="392"/>
        <v>2.347</v>
      </c>
      <c r="S1167" s="321"/>
    </row>
    <row r="1168" spans="1:26" s="5" customFormat="1" ht="26.25" customHeight="1">
      <c r="A1168" s="490">
        <v>8</v>
      </c>
      <c r="B1168" s="487" t="s">
        <v>490</v>
      </c>
      <c r="C1168" s="488"/>
      <c r="D1168" s="488"/>
      <c r="E1168" s="488"/>
      <c r="F1168" s="488"/>
      <c r="G1168" s="488"/>
      <c r="H1168" s="488"/>
      <c r="I1168" s="181" t="s">
        <v>13</v>
      </c>
      <c r="J1168" s="490">
        <v>124</v>
      </c>
      <c r="K1168" s="340"/>
      <c r="L1168" s="44"/>
      <c r="M1168" s="44"/>
      <c r="N1168" s="44"/>
      <c r="O1168" s="194">
        <f>O1169+O1173+O1175+O1177+O1179+O1181</f>
        <v>65.994</v>
      </c>
      <c r="P1168" s="85">
        <f>P1169+P1173+P1175+P1177+P1179</f>
        <v>113.342</v>
      </c>
      <c r="Q1168" s="85">
        <f t="shared" ref="Q1168" si="397">Q1169</f>
        <v>29.04</v>
      </c>
      <c r="R1168" s="85">
        <f>O1168+P1168+Q1168</f>
        <v>208.376</v>
      </c>
      <c r="S1168" s="321"/>
    </row>
    <row r="1169" spans="1:26" s="5" customFormat="1" ht="51">
      <c r="A1169" s="491"/>
      <c r="B1169" s="488"/>
      <c r="C1169" s="488"/>
      <c r="D1169" s="488"/>
      <c r="E1169" s="488"/>
      <c r="F1169" s="488"/>
      <c r="G1169" s="488"/>
      <c r="H1169" s="488"/>
      <c r="I1169" s="83" t="s">
        <v>176</v>
      </c>
      <c r="J1169" s="491"/>
      <c r="K1169" s="90" t="s">
        <v>646</v>
      </c>
      <c r="L1169" s="44"/>
      <c r="M1169" s="44"/>
      <c r="N1169" s="44"/>
      <c r="O1169" s="85">
        <f t="shared" ref="O1169:P1169" si="398">O1170+O1171+O1172</f>
        <v>55.702000000000005</v>
      </c>
      <c r="P1169" s="85">
        <f t="shared" si="398"/>
        <v>74.954999999999998</v>
      </c>
      <c r="Q1169" s="85">
        <f>Q1170+Q1171+Q1172</f>
        <v>29.04</v>
      </c>
      <c r="R1169" s="85">
        <f t="shared" ref="R1169:R1182" si="399">O1169+P1169+Q1169</f>
        <v>159.697</v>
      </c>
      <c r="S1169" s="321"/>
    </row>
    <row r="1170" spans="1:26" s="5" customFormat="1" ht="25.5">
      <c r="A1170" s="491"/>
      <c r="B1170" s="488"/>
      <c r="C1170" s="488"/>
      <c r="D1170" s="488"/>
      <c r="E1170" s="488"/>
      <c r="F1170" s="488"/>
      <c r="G1170" s="488"/>
      <c r="H1170" s="488"/>
      <c r="I1170" s="182" t="s">
        <v>164</v>
      </c>
      <c r="J1170" s="491"/>
      <c r="K1170" s="320" t="s">
        <v>647</v>
      </c>
      <c r="L1170" s="44"/>
      <c r="M1170" s="44"/>
      <c r="N1170" s="44"/>
      <c r="O1170" s="89">
        <v>0.45900000000000002</v>
      </c>
      <c r="P1170" s="134"/>
      <c r="Q1170" s="89">
        <v>5.1999999999999998E-2</v>
      </c>
      <c r="R1170" s="89">
        <f t="shared" si="399"/>
        <v>0.51100000000000001</v>
      </c>
      <c r="S1170" s="321"/>
    </row>
    <row r="1171" spans="1:26" s="5" customFormat="1">
      <c r="A1171" s="491"/>
      <c r="B1171" s="488"/>
      <c r="C1171" s="488"/>
      <c r="D1171" s="488"/>
      <c r="E1171" s="488"/>
      <c r="F1171" s="488"/>
      <c r="G1171" s="488"/>
      <c r="H1171" s="488"/>
      <c r="I1171" s="182" t="s">
        <v>16</v>
      </c>
      <c r="J1171" s="491"/>
      <c r="K1171" s="320" t="s">
        <v>648</v>
      </c>
      <c r="L1171" s="44"/>
      <c r="M1171" s="44"/>
      <c r="N1171" s="44"/>
      <c r="O1171" s="89">
        <v>53.834000000000003</v>
      </c>
      <c r="P1171" s="134">
        <v>74.954999999999998</v>
      </c>
      <c r="Q1171" s="89">
        <v>28.988</v>
      </c>
      <c r="R1171" s="89">
        <f t="shared" si="399"/>
        <v>157.77699999999999</v>
      </c>
      <c r="S1171" s="321"/>
    </row>
    <row r="1172" spans="1:26" s="5" customFormat="1" ht="38.25">
      <c r="A1172" s="491"/>
      <c r="B1172" s="488"/>
      <c r="C1172" s="488"/>
      <c r="D1172" s="488"/>
      <c r="E1172" s="488"/>
      <c r="F1172" s="488"/>
      <c r="G1172" s="488"/>
      <c r="H1172" s="488"/>
      <c r="I1172" s="182" t="s">
        <v>18</v>
      </c>
      <c r="J1172" s="491"/>
      <c r="K1172" s="320" t="s">
        <v>649</v>
      </c>
      <c r="L1172" s="44"/>
      <c r="M1172" s="44"/>
      <c r="N1172" s="44"/>
      <c r="O1172" s="89">
        <v>1.409</v>
      </c>
      <c r="P1172" s="134"/>
      <c r="Q1172" s="134"/>
      <c r="R1172" s="89">
        <f t="shared" si="399"/>
        <v>1.409</v>
      </c>
      <c r="S1172" s="321"/>
    </row>
    <row r="1173" spans="1:26" s="5" customFormat="1" ht="25.5">
      <c r="A1173" s="491"/>
      <c r="B1173" s="488"/>
      <c r="C1173" s="488"/>
      <c r="D1173" s="488"/>
      <c r="E1173" s="488"/>
      <c r="F1173" s="488"/>
      <c r="G1173" s="488"/>
      <c r="H1173" s="488"/>
      <c r="I1173" s="83" t="s">
        <v>177</v>
      </c>
      <c r="J1173" s="491"/>
      <c r="K1173" s="90" t="s">
        <v>654</v>
      </c>
      <c r="L1173" s="44"/>
      <c r="M1173" s="44"/>
      <c r="N1173" s="44"/>
      <c r="O1173" s="85">
        <f>O1174</f>
        <v>9.7919999999999998</v>
      </c>
      <c r="P1173" s="85">
        <f t="shared" ref="P1173:Q1173" si="400">P1174</f>
        <v>6.87</v>
      </c>
      <c r="Q1173" s="85">
        <f t="shared" si="400"/>
        <v>0</v>
      </c>
      <c r="R1173" s="85">
        <f t="shared" si="399"/>
        <v>16.661999999999999</v>
      </c>
      <c r="S1173" s="321"/>
    </row>
    <row r="1174" spans="1:26" s="5" customFormat="1">
      <c r="A1174" s="491"/>
      <c r="B1174" s="488"/>
      <c r="C1174" s="488"/>
      <c r="D1174" s="488"/>
      <c r="E1174" s="488"/>
      <c r="F1174" s="488"/>
      <c r="G1174" s="488"/>
      <c r="H1174" s="488"/>
      <c r="I1174" s="182" t="s">
        <v>16</v>
      </c>
      <c r="J1174" s="491"/>
      <c r="K1174" s="320" t="s">
        <v>648</v>
      </c>
      <c r="L1174" s="44"/>
      <c r="M1174" s="44"/>
      <c r="N1174" s="44"/>
      <c r="O1174" s="89">
        <v>9.7919999999999998</v>
      </c>
      <c r="P1174" s="134">
        <v>6.87</v>
      </c>
      <c r="Q1174" s="134"/>
      <c r="R1174" s="89">
        <f t="shared" si="399"/>
        <v>16.661999999999999</v>
      </c>
      <c r="S1174" s="321"/>
    </row>
    <row r="1175" spans="1:26" s="5" customFormat="1" ht="25.5">
      <c r="A1175" s="491"/>
      <c r="B1175" s="488"/>
      <c r="C1175" s="488"/>
      <c r="D1175" s="488"/>
      <c r="E1175" s="488"/>
      <c r="F1175" s="488"/>
      <c r="G1175" s="488"/>
      <c r="H1175" s="488"/>
      <c r="I1175" s="83" t="s">
        <v>178</v>
      </c>
      <c r="J1175" s="491"/>
      <c r="K1175" s="90" t="s">
        <v>655</v>
      </c>
      <c r="L1175" s="44"/>
      <c r="M1175" s="44"/>
      <c r="N1175" s="44"/>
      <c r="O1175" s="85">
        <f>O1176</f>
        <v>0.4</v>
      </c>
      <c r="P1175" s="85">
        <f t="shared" ref="P1175:Q1175" si="401">P1176</f>
        <v>0.6</v>
      </c>
      <c r="Q1175" s="85">
        <f t="shared" si="401"/>
        <v>0</v>
      </c>
      <c r="R1175" s="85">
        <f t="shared" si="399"/>
        <v>1</v>
      </c>
      <c r="S1175" s="321"/>
    </row>
    <row r="1176" spans="1:26" s="5" customFormat="1">
      <c r="A1176" s="491"/>
      <c r="B1176" s="488"/>
      <c r="C1176" s="488"/>
      <c r="D1176" s="488"/>
      <c r="E1176" s="488"/>
      <c r="F1176" s="488"/>
      <c r="G1176" s="488"/>
      <c r="H1176" s="488"/>
      <c r="I1176" s="182" t="s">
        <v>16</v>
      </c>
      <c r="J1176" s="491"/>
      <c r="K1176" s="320" t="s">
        <v>648</v>
      </c>
      <c r="L1176" s="44"/>
      <c r="M1176" s="44"/>
      <c r="N1176" s="44"/>
      <c r="O1176" s="89">
        <v>0.4</v>
      </c>
      <c r="P1176" s="134">
        <v>0.6</v>
      </c>
      <c r="Q1176" s="134"/>
      <c r="R1176" s="89">
        <f t="shared" si="399"/>
        <v>1</v>
      </c>
      <c r="S1176" s="321"/>
    </row>
    <row r="1177" spans="1:26" s="5" customFormat="1" ht="25.5">
      <c r="A1177" s="491"/>
      <c r="B1177" s="488"/>
      <c r="C1177" s="488"/>
      <c r="D1177" s="488"/>
      <c r="E1177" s="488"/>
      <c r="F1177" s="488"/>
      <c r="G1177" s="488"/>
      <c r="H1177" s="488"/>
      <c r="I1177" s="83" t="s">
        <v>179</v>
      </c>
      <c r="J1177" s="491"/>
      <c r="K1177" s="90" t="s">
        <v>647</v>
      </c>
      <c r="L1177" s="44"/>
      <c r="M1177" s="44"/>
      <c r="N1177" s="44"/>
      <c r="O1177" s="81">
        <f>O1178</f>
        <v>0</v>
      </c>
      <c r="P1177" s="81">
        <f>P1178</f>
        <v>22.227</v>
      </c>
      <c r="Q1177" s="81">
        <f>Q1178</f>
        <v>0</v>
      </c>
      <c r="R1177" s="85">
        <f t="shared" si="399"/>
        <v>22.227</v>
      </c>
      <c r="S1177" s="321"/>
    </row>
    <row r="1178" spans="1:26" s="5" customFormat="1">
      <c r="A1178" s="491"/>
      <c r="B1178" s="488"/>
      <c r="C1178" s="488"/>
      <c r="D1178" s="488"/>
      <c r="E1178" s="488"/>
      <c r="F1178" s="488"/>
      <c r="G1178" s="488"/>
      <c r="H1178" s="488"/>
      <c r="I1178" s="182" t="s">
        <v>16</v>
      </c>
      <c r="J1178" s="491"/>
      <c r="K1178" s="320" t="s">
        <v>648</v>
      </c>
      <c r="L1178" s="44"/>
      <c r="M1178" s="44"/>
      <c r="N1178" s="44"/>
      <c r="O1178" s="85"/>
      <c r="P1178" s="134">
        <v>22.227</v>
      </c>
      <c r="Q1178" s="134"/>
      <c r="R1178" s="89">
        <f t="shared" si="399"/>
        <v>22.227</v>
      </c>
      <c r="S1178" s="321"/>
    </row>
    <row r="1179" spans="1:26" ht="25.5">
      <c r="A1179" s="491"/>
      <c r="B1179" s="488"/>
      <c r="C1179" s="488"/>
      <c r="D1179" s="488"/>
      <c r="E1179" s="488"/>
      <c r="F1179" s="488"/>
      <c r="G1179" s="488"/>
      <c r="H1179" s="488"/>
      <c r="I1179" s="47" t="s">
        <v>29</v>
      </c>
      <c r="J1179" s="491"/>
      <c r="K1179" s="90" t="s">
        <v>656</v>
      </c>
      <c r="L1179" s="44"/>
      <c r="M1179" s="44"/>
      <c r="N1179" s="44"/>
      <c r="O1179" s="85"/>
      <c r="P1179" s="81">
        <f>P1180</f>
        <v>8.69</v>
      </c>
      <c r="Q1179" s="81"/>
      <c r="R1179" s="85">
        <f t="shared" si="399"/>
        <v>8.69</v>
      </c>
      <c r="S1179" s="321"/>
    </row>
    <row r="1180" spans="1:26">
      <c r="A1180" s="491"/>
      <c r="B1180" s="488"/>
      <c r="C1180" s="488"/>
      <c r="D1180" s="488"/>
      <c r="E1180" s="488"/>
      <c r="F1180" s="488"/>
      <c r="G1180" s="488"/>
      <c r="H1180" s="488"/>
      <c r="I1180" s="182" t="s">
        <v>16</v>
      </c>
      <c r="J1180" s="492"/>
      <c r="K1180" s="320" t="s">
        <v>648</v>
      </c>
      <c r="L1180" s="44"/>
      <c r="M1180" s="44"/>
      <c r="N1180" s="44"/>
      <c r="O1180" s="85"/>
      <c r="P1180" s="134">
        <v>8.69</v>
      </c>
      <c r="Q1180" s="81"/>
      <c r="R1180" s="89">
        <f t="shared" si="399"/>
        <v>8.69</v>
      </c>
      <c r="S1180" s="321"/>
    </row>
    <row r="1181" spans="1:26" ht="38.25">
      <c r="A1181" s="491"/>
      <c r="B1181" s="488"/>
      <c r="C1181" s="488"/>
      <c r="D1181" s="488"/>
      <c r="E1181" s="488"/>
      <c r="F1181" s="488"/>
      <c r="G1181" s="488"/>
      <c r="H1181" s="488"/>
      <c r="I1181" s="83" t="s">
        <v>186</v>
      </c>
      <c r="J1181" s="319"/>
      <c r="K1181" s="90" t="s">
        <v>657</v>
      </c>
      <c r="L1181" s="44"/>
      <c r="M1181" s="44"/>
      <c r="N1181" s="44"/>
      <c r="O1181" s="85">
        <f>O1182</f>
        <v>0.1</v>
      </c>
      <c r="P1181" s="81"/>
      <c r="Q1181" s="81"/>
      <c r="R1181" s="85">
        <f t="shared" si="399"/>
        <v>0.1</v>
      </c>
      <c r="S1181" s="321"/>
    </row>
    <row r="1182" spans="1:26">
      <c r="A1182" s="492"/>
      <c r="B1182" s="489"/>
      <c r="C1182" s="488"/>
      <c r="D1182" s="488"/>
      <c r="E1182" s="488"/>
      <c r="F1182" s="488"/>
      <c r="G1182" s="488"/>
      <c r="H1182" s="488"/>
      <c r="I1182" s="182" t="s">
        <v>16</v>
      </c>
      <c r="J1182" s="319"/>
      <c r="K1182" s="320" t="s">
        <v>648</v>
      </c>
      <c r="L1182" s="44"/>
      <c r="M1182" s="44"/>
      <c r="N1182" s="44"/>
      <c r="O1182" s="89">
        <v>0.1</v>
      </c>
      <c r="P1182" s="134"/>
      <c r="Q1182" s="134"/>
      <c r="R1182" s="89">
        <f t="shared" si="399"/>
        <v>0.1</v>
      </c>
      <c r="S1182" s="321"/>
    </row>
    <row r="1183" spans="1:26" s="19" customFormat="1" ht="28.5" customHeight="1">
      <c r="A1183" s="490">
        <v>9</v>
      </c>
      <c r="B1183" s="487" t="s">
        <v>491</v>
      </c>
      <c r="C1183" s="488"/>
      <c r="D1183" s="488"/>
      <c r="E1183" s="488"/>
      <c r="F1183" s="488"/>
      <c r="G1183" s="488"/>
      <c r="H1183" s="488"/>
      <c r="I1183" s="181" t="s">
        <v>13</v>
      </c>
      <c r="J1183" s="490">
        <v>124</v>
      </c>
      <c r="K1183" s="340"/>
      <c r="L1183" s="44"/>
      <c r="M1183" s="44"/>
      <c r="N1183" s="44"/>
      <c r="O1183" s="85">
        <f>O1184+O1188+O1190+O1192+O1194</f>
        <v>55.819000000000003</v>
      </c>
      <c r="P1183" s="85">
        <f>P1184+P1188+P1190+P1192+P1194</f>
        <v>102.89699999999999</v>
      </c>
      <c r="Q1183" s="85">
        <f>Q1184+Q1188+Q1190+Q1192+Q1194</f>
        <v>44.619</v>
      </c>
      <c r="R1183" s="85">
        <f>R1184+R1188+R1190+R1192+R1194</f>
        <v>203.33500000000001</v>
      </c>
      <c r="S1183" s="321"/>
      <c r="T1183" s="18"/>
      <c r="U1183" s="18"/>
      <c r="V1183" s="18"/>
      <c r="W1183" s="18"/>
      <c r="X1183" s="18"/>
      <c r="Y1183" s="18"/>
      <c r="Z1183" s="18"/>
    </row>
    <row r="1184" spans="1:26" ht="51">
      <c r="A1184" s="491"/>
      <c r="B1184" s="488"/>
      <c r="C1184" s="488"/>
      <c r="D1184" s="488"/>
      <c r="E1184" s="488"/>
      <c r="F1184" s="488"/>
      <c r="G1184" s="488"/>
      <c r="H1184" s="488"/>
      <c r="I1184" s="83" t="s">
        <v>176</v>
      </c>
      <c r="J1184" s="491"/>
      <c r="K1184" s="90" t="s">
        <v>646</v>
      </c>
      <c r="L1184" s="44"/>
      <c r="M1184" s="44"/>
      <c r="N1184" s="44"/>
      <c r="O1184" s="50">
        <f>O1185+O1186+O1187</f>
        <v>39.311</v>
      </c>
      <c r="P1184" s="50">
        <f t="shared" ref="P1184:Q1184" si="402">P1185+P1186+P1187</f>
        <v>89.498999999999995</v>
      </c>
      <c r="Q1184" s="50">
        <f t="shared" si="402"/>
        <v>32.44</v>
      </c>
      <c r="R1184" s="50">
        <f t="shared" ref="R1184:R1195" si="403">O1184+P1184+Q1184</f>
        <v>161.25</v>
      </c>
      <c r="S1184" s="321"/>
    </row>
    <row r="1185" spans="1:19" ht="25.5">
      <c r="A1185" s="491"/>
      <c r="B1185" s="488"/>
      <c r="C1185" s="488"/>
      <c r="D1185" s="488"/>
      <c r="E1185" s="488"/>
      <c r="F1185" s="488"/>
      <c r="G1185" s="488"/>
      <c r="H1185" s="488"/>
      <c r="I1185" s="182" t="s">
        <v>164</v>
      </c>
      <c r="J1185" s="491"/>
      <c r="K1185" s="320" t="s">
        <v>647</v>
      </c>
      <c r="L1185" s="44"/>
      <c r="M1185" s="44"/>
      <c r="N1185" s="44"/>
      <c r="O1185" s="60">
        <v>0.47699999999999998</v>
      </c>
      <c r="P1185" s="60"/>
      <c r="Q1185" s="196">
        <v>4.3999999999999997E-2</v>
      </c>
      <c r="R1185" s="60">
        <f t="shared" si="403"/>
        <v>0.52100000000000002</v>
      </c>
      <c r="S1185" s="321"/>
    </row>
    <row r="1186" spans="1:19">
      <c r="A1186" s="491"/>
      <c r="B1186" s="488"/>
      <c r="C1186" s="488"/>
      <c r="D1186" s="488"/>
      <c r="E1186" s="488"/>
      <c r="F1186" s="488"/>
      <c r="G1186" s="488"/>
      <c r="H1186" s="488"/>
      <c r="I1186" s="182" t="s">
        <v>16</v>
      </c>
      <c r="J1186" s="491"/>
      <c r="K1186" s="320" t="s">
        <v>648</v>
      </c>
      <c r="L1186" s="44"/>
      <c r="M1186" s="44"/>
      <c r="N1186" s="44"/>
      <c r="O1186" s="60">
        <v>37.445</v>
      </c>
      <c r="P1186" s="60">
        <v>89.498999999999995</v>
      </c>
      <c r="Q1186" s="60">
        <v>32.396000000000001</v>
      </c>
      <c r="R1186" s="60">
        <f t="shared" si="403"/>
        <v>159.33999999999997</v>
      </c>
      <c r="S1186" s="321"/>
    </row>
    <row r="1187" spans="1:19" ht="38.25">
      <c r="A1187" s="491"/>
      <c r="B1187" s="488"/>
      <c r="C1187" s="488"/>
      <c r="D1187" s="488"/>
      <c r="E1187" s="488"/>
      <c r="F1187" s="488"/>
      <c r="G1187" s="488"/>
      <c r="H1187" s="488"/>
      <c r="I1187" s="182" t="s">
        <v>18</v>
      </c>
      <c r="J1187" s="491"/>
      <c r="K1187" s="320" t="s">
        <v>649</v>
      </c>
      <c r="L1187" s="44"/>
      <c r="M1187" s="44"/>
      <c r="N1187" s="44"/>
      <c r="O1187" s="60">
        <v>1.389</v>
      </c>
      <c r="P1187" s="60"/>
      <c r="Q1187" s="195"/>
      <c r="R1187" s="60">
        <f t="shared" si="403"/>
        <v>1.389</v>
      </c>
      <c r="S1187" s="321"/>
    </row>
    <row r="1188" spans="1:19" ht="25.5">
      <c r="A1188" s="491"/>
      <c r="B1188" s="488"/>
      <c r="C1188" s="488"/>
      <c r="D1188" s="488"/>
      <c r="E1188" s="488"/>
      <c r="F1188" s="488"/>
      <c r="G1188" s="488"/>
      <c r="H1188" s="488"/>
      <c r="I1188" s="83" t="s">
        <v>177</v>
      </c>
      <c r="J1188" s="491"/>
      <c r="K1188" s="90" t="s">
        <v>654</v>
      </c>
      <c r="L1188" s="44"/>
      <c r="M1188" s="44"/>
      <c r="N1188" s="44"/>
      <c r="O1188" s="50">
        <f>O1189</f>
        <v>8.9849999999999994</v>
      </c>
      <c r="P1188" s="50">
        <f t="shared" ref="P1188:Q1188" si="404">P1189</f>
        <v>11.791</v>
      </c>
      <c r="Q1188" s="50">
        <f t="shared" si="404"/>
        <v>0.48</v>
      </c>
      <c r="R1188" s="50">
        <f t="shared" si="403"/>
        <v>21.256</v>
      </c>
      <c r="S1188" s="321"/>
    </row>
    <row r="1189" spans="1:19">
      <c r="A1189" s="491"/>
      <c r="B1189" s="488"/>
      <c r="C1189" s="488"/>
      <c r="D1189" s="488"/>
      <c r="E1189" s="488"/>
      <c r="F1189" s="488"/>
      <c r="G1189" s="488"/>
      <c r="H1189" s="488"/>
      <c r="I1189" s="182" t="s">
        <v>16</v>
      </c>
      <c r="J1189" s="491"/>
      <c r="K1189" s="320" t="s">
        <v>648</v>
      </c>
      <c r="L1189" s="44"/>
      <c r="M1189" s="44"/>
      <c r="N1189" s="44"/>
      <c r="O1189" s="60">
        <v>8.9849999999999994</v>
      </c>
      <c r="P1189" s="60">
        <v>11.791</v>
      </c>
      <c r="Q1189" s="60">
        <v>0.48</v>
      </c>
      <c r="R1189" s="60">
        <f t="shared" si="403"/>
        <v>21.256</v>
      </c>
      <c r="S1189" s="321"/>
    </row>
    <row r="1190" spans="1:19" ht="25.5">
      <c r="A1190" s="491"/>
      <c r="B1190" s="488"/>
      <c r="C1190" s="488"/>
      <c r="D1190" s="488"/>
      <c r="E1190" s="488"/>
      <c r="F1190" s="488"/>
      <c r="G1190" s="488"/>
      <c r="H1190" s="488"/>
      <c r="I1190" s="83" t="s">
        <v>178</v>
      </c>
      <c r="J1190" s="491"/>
      <c r="K1190" s="90" t="s">
        <v>655</v>
      </c>
      <c r="L1190" s="44"/>
      <c r="M1190" s="44"/>
      <c r="N1190" s="44"/>
      <c r="O1190" s="50">
        <f>O1191</f>
        <v>0</v>
      </c>
      <c r="P1190" s="50">
        <f t="shared" ref="P1190:Q1190" si="405">P1191</f>
        <v>0.2</v>
      </c>
      <c r="Q1190" s="50">
        <f t="shared" si="405"/>
        <v>0.2</v>
      </c>
      <c r="R1190" s="50">
        <f t="shared" si="403"/>
        <v>0.4</v>
      </c>
      <c r="S1190" s="321"/>
    </row>
    <row r="1191" spans="1:19">
      <c r="A1191" s="491"/>
      <c r="B1191" s="488"/>
      <c r="C1191" s="488"/>
      <c r="D1191" s="488"/>
      <c r="E1191" s="488"/>
      <c r="F1191" s="488"/>
      <c r="G1191" s="488"/>
      <c r="H1191" s="488"/>
      <c r="I1191" s="182" t="s">
        <v>16</v>
      </c>
      <c r="J1191" s="491"/>
      <c r="K1191" s="320" t="s">
        <v>648</v>
      </c>
      <c r="L1191" s="44"/>
      <c r="M1191" s="44"/>
      <c r="N1191" s="44"/>
      <c r="O1191" s="60"/>
      <c r="P1191" s="60">
        <v>0.2</v>
      </c>
      <c r="Q1191" s="60">
        <v>0.2</v>
      </c>
      <c r="R1191" s="60">
        <f t="shared" si="403"/>
        <v>0.4</v>
      </c>
      <c r="S1191" s="321"/>
    </row>
    <row r="1192" spans="1:19" ht="25.5">
      <c r="A1192" s="491"/>
      <c r="B1192" s="488"/>
      <c r="C1192" s="488"/>
      <c r="D1192" s="488"/>
      <c r="E1192" s="488"/>
      <c r="F1192" s="488"/>
      <c r="G1192" s="488"/>
      <c r="H1192" s="488"/>
      <c r="I1192" s="83" t="s">
        <v>179</v>
      </c>
      <c r="J1192" s="491"/>
      <c r="K1192" s="90" t="s">
        <v>647</v>
      </c>
      <c r="L1192" s="44"/>
      <c r="M1192" s="44"/>
      <c r="N1192" s="44"/>
      <c r="O1192" s="50">
        <f>O1193</f>
        <v>1.0329999999999999</v>
      </c>
      <c r="P1192" s="50">
        <f t="shared" ref="P1192:Q1192" si="406">P1193</f>
        <v>0</v>
      </c>
      <c r="Q1192" s="50">
        <f t="shared" si="406"/>
        <v>11.499000000000001</v>
      </c>
      <c r="R1192" s="50">
        <f t="shared" si="403"/>
        <v>12.532</v>
      </c>
      <c r="S1192" s="321"/>
    </row>
    <row r="1193" spans="1:19">
      <c r="A1193" s="491"/>
      <c r="B1193" s="488"/>
      <c r="C1193" s="488"/>
      <c r="D1193" s="488"/>
      <c r="E1193" s="488"/>
      <c r="F1193" s="488"/>
      <c r="G1193" s="488"/>
      <c r="H1193" s="488"/>
      <c r="I1193" s="182" t="s">
        <v>16</v>
      </c>
      <c r="J1193" s="491"/>
      <c r="K1193" s="320" t="s">
        <v>648</v>
      </c>
      <c r="L1193" s="44"/>
      <c r="M1193" s="44"/>
      <c r="N1193" s="44"/>
      <c r="O1193" s="60">
        <v>1.0329999999999999</v>
      </c>
      <c r="P1193" s="60"/>
      <c r="Q1193" s="60">
        <v>11.499000000000001</v>
      </c>
      <c r="R1193" s="60">
        <f t="shared" si="403"/>
        <v>12.532</v>
      </c>
      <c r="S1193" s="321"/>
    </row>
    <row r="1194" spans="1:19" ht="25.5">
      <c r="A1194" s="491"/>
      <c r="B1194" s="488"/>
      <c r="C1194" s="488"/>
      <c r="D1194" s="488"/>
      <c r="E1194" s="488"/>
      <c r="F1194" s="488"/>
      <c r="G1194" s="488"/>
      <c r="H1194" s="488"/>
      <c r="I1194" s="47" t="s">
        <v>29</v>
      </c>
      <c r="J1194" s="491"/>
      <c r="K1194" s="90" t="s">
        <v>656</v>
      </c>
      <c r="L1194" s="44"/>
      <c r="M1194" s="44"/>
      <c r="N1194" s="44"/>
      <c r="O1194" s="50">
        <f>O1195</f>
        <v>6.49</v>
      </c>
      <c r="P1194" s="50">
        <f t="shared" ref="P1194:Q1194" si="407">P1195</f>
        <v>1.407</v>
      </c>
      <c r="Q1194" s="50">
        <f t="shared" si="407"/>
        <v>0</v>
      </c>
      <c r="R1194" s="50">
        <f t="shared" si="403"/>
        <v>7.8970000000000002</v>
      </c>
      <c r="S1194" s="321"/>
    </row>
    <row r="1195" spans="1:19" s="5" customFormat="1">
      <c r="A1195" s="492"/>
      <c r="B1195" s="489"/>
      <c r="C1195" s="488"/>
      <c r="D1195" s="488"/>
      <c r="E1195" s="488"/>
      <c r="F1195" s="488"/>
      <c r="G1195" s="488"/>
      <c r="H1195" s="488"/>
      <c r="I1195" s="182" t="s">
        <v>16</v>
      </c>
      <c r="J1195" s="492"/>
      <c r="K1195" s="320" t="s">
        <v>648</v>
      </c>
      <c r="L1195" s="44"/>
      <c r="M1195" s="44"/>
      <c r="N1195" s="44"/>
      <c r="O1195" s="60">
        <v>6.49</v>
      </c>
      <c r="P1195" s="60">
        <v>1.407</v>
      </c>
      <c r="Q1195" s="60"/>
      <c r="R1195" s="60">
        <f t="shared" si="403"/>
        <v>7.8970000000000002</v>
      </c>
      <c r="S1195" s="321"/>
    </row>
    <row r="1196" spans="1:19" s="5" customFormat="1" ht="30.75" customHeight="1">
      <c r="A1196" s="490">
        <v>10</v>
      </c>
      <c r="B1196" s="487" t="s">
        <v>492</v>
      </c>
      <c r="C1196" s="488"/>
      <c r="D1196" s="488"/>
      <c r="E1196" s="488"/>
      <c r="F1196" s="488"/>
      <c r="G1196" s="488"/>
      <c r="H1196" s="488"/>
      <c r="I1196" s="181" t="s">
        <v>13</v>
      </c>
      <c r="J1196" s="490">
        <v>124</v>
      </c>
      <c r="K1196" s="340"/>
      <c r="L1196" s="44"/>
      <c r="M1196" s="44"/>
      <c r="N1196" s="44"/>
      <c r="O1196" s="45">
        <f>+O1197+O1201+O1203+O1205+O1207+O1209</f>
        <v>62.968999999999994</v>
      </c>
      <c r="P1196" s="45">
        <f>+P1197+P1201+P1203+P1205+P1207+P1209</f>
        <v>95.807000000000002</v>
      </c>
      <c r="Q1196" s="45">
        <f>+Q1197+Q1201+Q1203+Q1205+Q1207+Q1209</f>
        <v>21.077000000000002</v>
      </c>
      <c r="R1196" s="45">
        <f>+R1197+R1201+R1203+R1205+R1207+R1209</f>
        <v>179.85300000000001</v>
      </c>
      <c r="S1196" s="321"/>
    </row>
    <row r="1197" spans="1:19" s="5" customFormat="1" ht="51">
      <c r="A1197" s="491"/>
      <c r="B1197" s="488"/>
      <c r="C1197" s="488"/>
      <c r="D1197" s="488"/>
      <c r="E1197" s="488"/>
      <c r="F1197" s="488"/>
      <c r="G1197" s="488"/>
      <c r="H1197" s="488"/>
      <c r="I1197" s="83" t="s">
        <v>176</v>
      </c>
      <c r="J1197" s="491"/>
      <c r="K1197" s="58" t="s">
        <v>10</v>
      </c>
      <c r="L1197" s="44"/>
      <c r="M1197" s="44"/>
      <c r="N1197" s="44"/>
      <c r="O1197" s="101">
        <f>O1198+O1199+O1200</f>
        <v>34.570999999999998</v>
      </c>
      <c r="P1197" s="101">
        <f>P1198+P1199+P1200</f>
        <v>58.84</v>
      </c>
      <c r="Q1197" s="101">
        <f>Q1198+Q1199+Q1200</f>
        <v>20.23</v>
      </c>
      <c r="R1197" s="45">
        <f>O1197+P1197+Q1197</f>
        <v>113.64100000000001</v>
      </c>
      <c r="S1197" s="321"/>
    </row>
    <row r="1198" spans="1:19" s="5" customFormat="1" ht="25.5">
      <c r="A1198" s="491"/>
      <c r="B1198" s="488"/>
      <c r="C1198" s="488"/>
      <c r="D1198" s="488"/>
      <c r="E1198" s="488"/>
      <c r="F1198" s="488"/>
      <c r="G1198" s="488"/>
      <c r="H1198" s="488"/>
      <c r="I1198" s="59" t="s">
        <v>164</v>
      </c>
      <c r="J1198" s="491"/>
      <c r="K1198" s="324" t="s">
        <v>11</v>
      </c>
      <c r="L1198" s="44"/>
      <c r="M1198" s="44"/>
      <c r="N1198" s="44"/>
      <c r="O1198" s="177">
        <v>0.35799999999999998</v>
      </c>
      <c r="P1198" s="177"/>
      <c r="Q1198" s="190">
        <v>3.5999999999999997E-2</v>
      </c>
      <c r="R1198" s="44">
        <f t="shared" ref="R1198:R1209" si="408">O1198+P1198+Q1198</f>
        <v>0.39399999999999996</v>
      </c>
      <c r="S1198" s="321"/>
    </row>
    <row r="1199" spans="1:19" s="5" customFormat="1">
      <c r="A1199" s="491"/>
      <c r="B1199" s="488"/>
      <c r="C1199" s="488"/>
      <c r="D1199" s="488"/>
      <c r="E1199" s="488"/>
      <c r="F1199" s="488"/>
      <c r="G1199" s="488"/>
      <c r="H1199" s="488"/>
      <c r="I1199" s="59" t="s">
        <v>16</v>
      </c>
      <c r="J1199" s="491"/>
      <c r="K1199" s="324" t="s">
        <v>12</v>
      </c>
      <c r="L1199" s="44"/>
      <c r="M1199" s="44"/>
      <c r="N1199" s="44"/>
      <c r="O1199" s="177">
        <v>33.14</v>
      </c>
      <c r="P1199" s="60">
        <v>58.84</v>
      </c>
      <c r="Q1199" s="60">
        <v>20.193999999999999</v>
      </c>
      <c r="R1199" s="44">
        <f t="shared" si="408"/>
        <v>112.17400000000001</v>
      </c>
      <c r="S1199" s="321"/>
    </row>
    <row r="1200" spans="1:19" s="5" customFormat="1" ht="38.25">
      <c r="A1200" s="491"/>
      <c r="B1200" s="488"/>
      <c r="C1200" s="488"/>
      <c r="D1200" s="488"/>
      <c r="E1200" s="488"/>
      <c r="F1200" s="488"/>
      <c r="G1200" s="488"/>
      <c r="H1200" s="488"/>
      <c r="I1200" s="59" t="s">
        <v>18</v>
      </c>
      <c r="J1200" s="491"/>
      <c r="K1200" s="324" t="s">
        <v>17</v>
      </c>
      <c r="L1200" s="44"/>
      <c r="M1200" s="44"/>
      <c r="N1200" s="44"/>
      <c r="O1200" s="177">
        <v>1.073</v>
      </c>
      <c r="P1200" s="177"/>
      <c r="Q1200" s="177"/>
      <c r="R1200" s="44">
        <f t="shared" si="408"/>
        <v>1.073</v>
      </c>
      <c r="S1200" s="321"/>
    </row>
    <row r="1201" spans="1:19" s="5" customFormat="1" ht="25.5">
      <c r="A1201" s="491"/>
      <c r="B1201" s="488"/>
      <c r="C1201" s="488"/>
      <c r="D1201" s="488"/>
      <c r="E1201" s="488"/>
      <c r="F1201" s="488"/>
      <c r="G1201" s="488"/>
      <c r="H1201" s="488"/>
      <c r="I1201" s="43" t="s">
        <v>177</v>
      </c>
      <c r="J1201" s="491"/>
      <c r="K1201" s="58" t="s">
        <v>51</v>
      </c>
      <c r="L1201" s="44"/>
      <c r="M1201" s="44"/>
      <c r="N1201" s="44"/>
      <c r="O1201" s="101">
        <f>O1202</f>
        <v>28.398</v>
      </c>
      <c r="P1201" s="101">
        <f>P1202</f>
        <v>24.863</v>
      </c>
      <c r="Q1201" s="101">
        <f>Q1202</f>
        <v>0.68700000000000006</v>
      </c>
      <c r="R1201" s="45">
        <f t="shared" si="408"/>
        <v>53.947999999999993</v>
      </c>
      <c r="S1201" s="321"/>
    </row>
    <row r="1202" spans="1:19" s="5" customFormat="1" ht="25.5">
      <c r="A1202" s="491"/>
      <c r="B1202" s="488"/>
      <c r="C1202" s="488"/>
      <c r="D1202" s="488"/>
      <c r="E1202" s="488"/>
      <c r="F1202" s="488"/>
      <c r="G1202" s="488"/>
      <c r="H1202" s="488"/>
      <c r="I1202" s="59" t="s">
        <v>164</v>
      </c>
      <c r="J1202" s="491"/>
      <c r="K1202" s="324" t="s">
        <v>12</v>
      </c>
      <c r="L1202" s="44"/>
      <c r="M1202" s="44"/>
      <c r="N1202" s="44"/>
      <c r="O1202" s="177">
        <v>28.398</v>
      </c>
      <c r="P1202" s="177">
        <v>24.863</v>
      </c>
      <c r="Q1202" s="177">
        <v>0.68700000000000006</v>
      </c>
      <c r="R1202" s="44">
        <f t="shared" si="408"/>
        <v>53.947999999999993</v>
      </c>
      <c r="S1202" s="321"/>
    </row>
    <row r="1203" spans="1:19" s="5" customFormat="1" ht="25.5">
      <c r="A1203" s="491"/>
      <c r="B1203" s="488"/>
      <c r="C1203" s="488"/>
      <c r="D1203" s="488"/>
      <c r="E1203" s="488"/>
      <c r="F1203" s="488"/>
      <c r="G1203" s="488"/>
      <c r="H1203" s="488"/>
      <c r="I1203" s="43" t="s">
        <v>178</v>
      </c>
      <c r="J1203" s="491"/>
      <c r="K1203" s="58" t="s">
        <v>45</v>
      </c>
      <c r="L1203" s="44"/>
      <c r="M1203" s="44"/>
      <c r="N1203" s="44"/>
      <c r="O1203" s="101">
        <f>O1204</f>
        <v>0</v>
      </c>
      <c r="P1203" s="101">
        <f>P1204</f>
        <v>0.78300000000000003</v>
      </c>
      <c r="Q1203" s="101">
        <f>Q1204</f>
        <v>0.16</v>
      </c>
      <c r="R1203" s="45">
        <f t="shared" si="408"/>
        <v>0.94300000000000006</v>
      </c>
      <c r="S1203" s="321"/>
    </row>
    <row r="1204" spans="1:19" s="5" customFormat="1">
      <c r="A1204" s="491"/>
      <c r="B1204" s="488"/>
      <c r="C1204" s="488"/>
      <c r="D1204" s="488"/>
      <c r="E1204" s="488"/>
      <c r="F1204" s="488"/>
      <c r="G1204" s="488"/>
      <c r="H1204" s="488"/>
      <c r="I1204" s="59" t="s">
        <v>16</v>
      </c>
      <c r="J1204" s="491"/>
      <c r="K1204" s="328" t="s">
        <v>12</v>
      </c>
      <c r="L1204" s="44"/>
      <c r="M1204" s="44"/>
      <c r="N1204" s="44"/>
      <c r="O1204" s="101"/>
      <c r="P1204" s="177">
        <v>0.78300000000000003</v>
      </c>
      <c r="Q1204" s="177">
        <v>0.16</v>
      </c>
      <c r="R1204" s="44">
        <f t="shared" si="408"/>
        <v>0.94300000000000006</v>
      </c>
      <c r="S1204" s="321"/>
    </row>
    <row r="1205" spans="1:19" s="5" customFormat="1" ht="25.5">
      <c r="A1205" s="491"/>
      <c r="B1205" s="488"/>
      <c r="C1205" s="488"/>
      <c r="D1205" s="488"/>
      <c r="E1205" s="488"/>
      <c r="F1205" s="488"/>
      <c r="G1205" s="488"/>
      <c r="H1205" s="488"/>
      <c r="I1205" s="43" t="s">
        <v>179</v>
      </c>
      <c r="J1205" s="491"/>
      <c r="K1205" s="58" t="s">
        <v>11</v>
      </c>
      <c r="L1205" s="44"/>
      <c r="M1205" s="44"/>
      <c r="N1205" s="44"/>
      <c r="O1205" s="101">
        <v>0</v>
      </c>
      <c r="P1205" s="101">
        <f>P1206</f>
        <v>3.2269999999999999</v>
      </c>
      <c r="Q1205" s="101">
        <f>Q1206</f>
        <v>0</v>
      </c>
      <c r="R1205" s="45">
        <f t="shared" si="408"/>
        <v>3.2269999999999999</v>
      </c>
      <c r="S1205" s="321"/>
    </row>
    <row r="1206" spans="1:19" s="5" customFormat="1">
      <c r="A1206" s="491"/>
      <c r="B1206" s="488"/>
      <c r="C1206" s="488"/>
      <c r="D1206" s="488"/>
      <c r="E1206" s="488"/>
      <c r="F1206" s="488"/>
      <c r="G1206" s="488"/>
      <c r="H1206" s="488"/>
      <c r="I1206" s="59" t="s">
        <v>16</v>
      </c>
      <c r="J1206" s="491"/>
      <c r="K1206" s="328" t="s">
        <v>12</v>
      </c>
      <c r="L1206" s="44"/>
      <c r="M1206" s="44"/>
      <c r="N1206" s="44"/>
      <c r="O1206" s="177"/>
      <c r="P1206" s="177">
        <v>3.2269999999999999</v>
      </c>
      <c r="Q1206" s="177"/>
      <c r="R1206" s="44">
        <f t="shared" si="408"/>
        <v>3.2269999999999999</v>
      </c>
      <c r="S1206" s="321"/>
    </row>
    <row r="1207" spans="1:19" s="5" customFormat="1" ht="25.5">
      <c r="A1207" s="491"/>
      <c r="B1207" s="488"/>
      <c r="C1207" s="488"/>
      <c r="D1207" s="488"/>
      <c r="E1207" s="488"/>
      <c r="F1207" s="488"/>
      <c r="G1207" s="488"/>
      <c r="H1207" s="488"/>
      <c r="I1207" s="43" t="s">
        <v>29</v>
      </c>
      <c r="J1207" s="491"/>
      <c r="K1207" s="58" t="s">
        <v>54</v>
      </c>
      <c r="L1207" s="44"/>
      <c r="M1207" s="44"/>
      <c r="N1207" s="44"/>
      <c r="O1207" s="101">
        <v>0</v>
      </c>
      <c r="P1207" s="101">
        <f>P1208</f>
        <v>8.0939999999999994</v>
      </c>
      <c r="Q1207" s="101">
        <f>Q1208</f>
        <v>0</v>
      </c>
      <c r="R1207" s="45">
        <f t="shared" si="408"/>
        <v>8.0939999999999994</v>
      </c>
      <c r="S1207" s="321"/>
    </row>
    <row r="1208" spans="1:19" s="5" customFormat="1">
      <c r="A1208" s="491"/>
      <c r="B1208" s="488"/>
      <c r="C1208" s="488"/>
      <c r="D1208" s="488"/>
      <c r="E1208" s="488"/>
      <c r="F1208" s="488"/>
      <c r="G1208" s="488"/>
      <c r="H1208" s="488"/>
      <c r="I1208" s="59" t="s">
        <v>16</v>
      </c>
      <c r="J1208" s="492"/>
      <c r="K1208" s="328" t="s">
        <v>12</v>
      </c>
      <c r="L1208" s="44"/>
      <c r="M1208" s="44"/>
      <c r="N1208" s="44"/>
      <c r="O1208" s="101"/>
      <c r="P1208" s="177">
        <v>8.0939999999999994</v>
      </c>
      <c r="Q1208" s="177"/>
      <c r="R1208" s="44">
        <f t="shared" si="408"/>
        <v>8.0939999999999994</v>
      </c>
      <c r="S1208" s="321"/>
    </row>
    <row r="1209" spans="1:19" s="5" customFormat="1" ht="38.25">
      <c r="A1209" s="491"/>
      <c r="B1209" s="488"/>
      <c r="C1209" s="488"/>
      <c r="D1209" s="488"/>
      <c r="E1209" s="488"/>
      <c r="F1209" s="488"/>
      <c r="G1209" s="488"/>
      <c r="H1209" s="488"/>
      <c r="I1209" s="83" t="s">
        <v>186</v>
      </c>
      <c r="J1209" s="319"/>
      <c r="K1209" s="341" t="s">
        <v>39</v>
      </c>
      <c r="L1209" s="67"/>
      <c r="M1209" s="67"/>
      <c r="N1209" s="67"/>
      <c r="O1209" s="197">
        <v>0</v>
      </c>
      <c r="P1209" s="197">
        <v>0</v>
      </c>
      <c r="Q1209" s="197">
        <v>0</v>
      </c>
      <c r="R1209" s="66">
        <f t="shared" si="408"/>
        <v>0</v>
      </c>
      <c r="S1209" s="198"/>
    </row>
    <row r="1210" spans="1:19" s="5" customFormat="1" ht="45" customHeight="1">
      <c r="A1210" s="551">
        <v>11</v>
      </c>
      <c r="B1210" s="510" t="s">
        <v>659</v>
      </c>
      <c r="C1210" s="488"/>
      <c r="D1210" s="488"/>
      <c r="E1210" s="488"/>
      <c r="F1210" s="488"/>
      <c r="G1210" s="488"/>
      <c r="H1210" s="488"/>
      <c r="I1210" s="181" t="s">
        <v>13</v>
      </c>
      <c r="J1210" s="319"/>
      <c r="K1210" s="58"/>
      <c r="L1210" s="44"/>
      <c r="M1210" s="44"/>
      <c r="N1210" s="44"/>
      <c r="O1210" s="85">
        <f>O1211+O1215+O1217+O1219+O1221</f>
        <v>42.855000000000004</v>
      </c>
      <c r="P1210" s="85">
        <f>P1211+P1215+P1217+P1219+P1221</f>
        <v>77.058000000000007</v>
      </c>
      <c r="Q1210" s="85">
        <f>Q1211+Q1215+Q1217+Q1219+Q1221</f>
        <v>27.894000000000002</v>
      </c>
      <c r="R1210" s="85">
        <f>R1211+R1215+R1217+R1219+R1221</f>
        <v>147.80700000000002</v>
      </c>
      <c r="S1210" s="321"/>
    </row>
    <row r="1211" spans="1:19" ht="51">
      <c r="A1211" s="552"/>
      <c r="B1211" s="510"/>
      <c r="C1211" s="488"/>
      <c r="D1211" s="488"/>
      <c r="E1211" s="488"/>
      <c r="F1211" s="488"/>
      <c r="G1211" s="488"/>
      <c r="H1211" s="488"/>
      <c r="I1211" s="199" t="s">
        <v>176</v>
      </c>
      <c r="J1211" s="319"/>
      <c r="K1211" s="90" t="s">
        <v>646</v>
      </c>
      <c r="L1211" s="44"/>
      <c r="M1211" s="44"/>
      <c r="N1211" s="44"/>
      <c r="O1211" s="85">
        <f t="shared" ref="O1211:P1211" si="409">O1212+O1213+O1214</f>
        <v>33.243000000000002</v>
      </c>
      <c r="P1211" s="85">
        <f t="shared" si="409"/>
        <v>56.073</v>
      </c>
      <c r="Q1211" s="85">
        <f>Q1212+Q1213+Q1214</f>
        <v>26.438000000000002</v>
      </c>
      <c r="R1211" s="85">
        <f t="shared" ref="R1211:R1222" si="410">O1211+P1211+Q1211</f>
        <v>115.754</v>
      </c>
      <c r="S1211" s="321"/>
    </row>
    <row r="1212" spans="1:19" ht="25.5">
      <c r="A1212" s="552"/>
      <c r="B1212" s="510"/>
      <c r="C1212" s="488"/>
      <c r="D1212" s="488"/>
      <c r="E1212" s="488"/>
      <c r="F1212" s="488"/>
      <c r="G1212" s="488"/>
      <c r="H1212" s="488"/>
      <c r="I1212" s="200" t="s">
        <v>164</v>
      </c>
      <c r="J1212" s="319"/>
      <c r="K1212" s="320" t="s">
        <v>647</v>
      </c>
      <c r="L1212" s="44"/>
      <c r="M1212" s="44"/>
      <c r="N1212" s="44"/>
      <c r="O1212" s="89">
        <v>0.65</v>
      </c>
      <c r="P1212" s="134"/>
      <c r="Q1212" s="89">
        <v>3.5999999999999997E-2</v>
      </c>
      <c r="R1212" s="89">
        <f t="shared" si="410"/>
        <v>0.68600000000000005</v>
      </c>
      <c r="S1212" s="321"/>
    </row>
    <row r="1213" spans="1:19">
      <c r="A1213" s="552"/>
      <c r="B1213" s="510"/>
      <c r="C1213" s="488"/>
      <c r="D1213" s="488"/>
      <c r="E1213" s="488"/>
      <c r="F1213" s="488"/>
      <c r="G1213" s="488"/>
      <c r="H1213" s="488"/>
      <c r="I1213" s="200" t="s">
        <v>16</v>
      </c>
      <c r="J1213" s="490"/>
      <c r="K1213" s="320" t="s">
        <v>648</v>
      </c>
      <c r="L1213" s="44"/>
      <c r="M1213" s="44"/>
      <c r="N1213" s="44"/>
      <c r="O1213" s="89">
        <v>31.512</v>
      </c>
      <c r="P1213" s="134">
        <v>56.073</v>
      </c>
      <c r="Q1213" s="89">
        <v>26.402000000000001</v>
      </c>
      <c r="R1213" s="89">
        <f t="shared" si="410"/>
        <v>113.98700000000001</v>
      </c>
      <c r="S1213" s="321"/>
    </row>
    <row r="1214" spans="1:19" ht="67.5" customHeight="1">
      <c r="A1214" s="552"/>
      <c r="B1214" s="510"/>
      <c r="C1214" s="488"/>
      <c r="D1214" s="488"/>
      <c r="E1214" s="488"/>
      <c r="F1214" s="488"/>
      <c r="G1214" s="488"/>
      <c r="H1214" s="488"/>
      <c r="I1214" s="200" t="s">
        <v>18</v>
      </c>
      <c r="J1214" s="491"/>
      <c r="K1214" s="320" t="s">
        <v>649</v>
      </c>
      <c r="L1214" s="44"/>
      <c r="M1214" s="44"/>
      <c r="N1214" s="44"/>
      <c r="O1214" s="89">
        <v>1.081</v>
      </c>
      <c r="P1214" s="134"/>
      <c r="Q1214" s="134"/>
      <c r="R1214" s="89">
        <f t="shared" si="410"/>
        <v>1.081</v>
      </c>
      <c r="S1214" s="321"/>
    </row>
    <row r="1215" spans="1:19" ht="45" customHeight="1">
      <c r="A1215" s="552"/>
      <c r="B1215" s="510"/>
      <c r="C1215" s="488"/>
      <c r="D1215" s="488"/>
      <c r="E1215" s="488"/>
      <c r="F1215" s="488"/>
      <c r="G1215" s="488"/>
      <c r="H1215" s="488"/>
      <c r="I1215" s="199" t="s">
        <v>177</v>
      </c>
      <c r="J1215" s="491"/>
      <c r="K1215" s="90" t="s">
        <v>654</v>
      </c>
      <c r="L1215" s="44"/>
      <c r="M1215" s="44"/>
      <c r="N1215" s="44"/>
      <c r="O1215" s="85">
        <f>O1216</f>
        <v>9.6120000000000001</v>
      </c>
      <c r="P1215" s="85">
        <f t="shared" ref="P1215:Q1215" si="411">P1216</f>
        <v>10.791</v>
      </c>
      <c r="Q1215" s="85">
        <f t="shared" si="411"/>
        <v>1.256</v>
      </c>
      <c r="R1215" s="85">
        <f t="shared" si="410"/>
        <v>21.658999999999999</v>
      </c>
      <c r="S1215" s="321"/>
    </row>
    <row r="1216" spans="1:19">
      <c r="A1216" s="552"/>
      <c r="B1216" s="510"/>
      <c r="C1216" s="488"/>
      <c r="D1216" s="488"/>
      <c r="E1216" s="488"/>
      <c r="F1216" s="488"/>
      <c r="G1216" s="488"/>
      <c r="H1216" s="488"/>
      <c r="I1216" s="200" t="s">
        <v>16</v>
      </c>
      <c r="J1216" s="491"/>
      <c r="K1216" s="320" t="s">
        <v>648</v>
      </c>
      <c r="L1216" s="44"/>
      <c r="M1216" s="44"/>
      <c r="N1216" s="44"/>
      <c r="O1216" s="89">
        <v>9.6120000000000001</v>
      </c>
      <c r="P1216" s="134">
        <v>10.791</v>
      </c>
      <c r="Q1216" s="134">
        <v>1.256</v>
      </c>
      <c r="R1216" s="89">
        <f t="shared" si="410"/>
        <v>21.658999999999999</v>
      </c>
      <c r="S1216" s="321"/>
    </row>
    <row r="1217" spans="1:26" ht="25.5">
      <c r="A1217" s="552"/>
      <c r="B1217" s="510"/>
      <c r="C1217" s="488"/>
      <c r="D1217" s="488"/>
      <c r="E1217" s="488"/>
      <c r="F1217" s="488"/>
      <c r="G1217" s="488"/>
      <c r="H1217" s="488"/>
      <c r="I1217" s="199" t="s">
        <v>178</v>
      </c>
      <c r="J1217" s="491"/>
      <c r="K1217" s="90" t="s">
        <v>655</v>
      </c>
      <c r="L1217" s="44"/>
      <c r="M1217" s="44"/>
      <c r="N1217" s="44"/>
      <c r="O1217" s="85">
        <f>O1218</f>
        <v>0</v>
      </c>
      <c r="P1217" s="85">
        <f t="shared" ref="P1217:Q1217" si="412">P1218</f>
        <v>0.2</v>
      </c>
      <c r="Q1217" s="85">
        <f t="shared" si="412"/>
        <v>0.2</v>
      </c>
      <c r="R1217" s="85">
        <f t="shared" si="410"/>
        <v>0.4</v>
      </c>
      <c r="S1217" s="321"/>
    </row>
    <row r="1218" spans="1:26">
      <c r="A1218" s="552"/>
      <c r="B1218" s="510"/>
      <c r="C1218" s="488"/>
      <c r="D1218" s="488"/>
      <c r="E1218" s="488"/>
      <c r="F1218" s="488"/>
      <c r="G1218" s="488"/>
      <c r="H1218" s="488"/>
      <c r="I1218" s="200" t="s">
        <v>16</v>
      </c>
      <c r="J1218" s="491"/>
      <c r="K1218" s="320" t="s">
        <v>648</v>
      </c>
      <c r="L1218" s="44"/>
      <c r="M1218" s="44"/>
      <c r="N1218" s="44"/>
      <c r="O1218" s="85"/>
      <c r="P1218" s="134">
        <v>0.2</v>
      </c>
      <c r="Q1218" s="134">
        <v>0.2</v>
      </c>
      <c r="R1218" s="89">
        <f t="shared" si="410"/>
        <v>0.4</v>
      </c>
      <c r="S1218" s="321"/>
    </row>
    <row r="1219" spans="1:26" ht="25.5">
      <c r="A1219" s="552"/>
      <c r="B1219" s="510"/>
      <c r="C1219" s="488"/>
      <c r="D1219" s="488"/>
      <c r="E1219" s="488"/>
      <c r="F1219" s="488"/>
      <c r="G1219" s="488"/>
      <c r="H1219" s="488"/>
      <c r="I1219" s="199" t="s">
        <v>179</v>
      </c>
      <c r="J1219" s="491"/>
      <c r="K1219" s="90" t="s">
        <v>647</v>
      </c>
      <c r="L1219" s="44"/>
      <c r="M1219" s="44"/>
      <c r="N1219" s="44"/>
      <c r="O1219" s="85">
        <f>O1220</f>
        <v>0</v>
      </c>
      <c r="P1219" s="85">
        <f t="shared" ref="P1219:Q1219" si="413">P1220</f>
        <v>1.9810000000000001</v>
      </c>
      <c r="Q1219" s="85">
        <f t="shared" si="413"/>
        <v>0</v>
      </c>
      <c r="R1219" s="85">
        <f t="shared" si="410"/>
        <v>1.9810000000000001</v>
      </c>
      <c r="S1219" s="321"/>
    </row>
    <row r="1220" spans="1:26">
      <c r="A1220" s="552"/>
      <c r="B1220" s="510"/>
      <c r="C1220" s="488"/>
      <c r="D1220" s="488"/>
      <c r="E1220" s="488"/>
      <c r="F1220" s="488"/>
      <c r="G1220" s="488"/>
      <c r="H1220" s="488"/>
      <c r="I1220" s="200" t="s">
        <v>16</v>
      </c>
      <c r="J1220" s="491"/>
      <c r="K1220" s="320" t="s">
        <v>648</v>
      </c>
      <c r="L1220" s="44"/>
      <c r="M1220" s="44"/>
      <c r="N1220" s="44"/>
      <c r="O1220" s="85"/>
      <c r="P1220" s="134">
        <v>1.9810000000000001</v>
      </c>
      <c r="Q1220" s="134"/>
      <c r="R1220" s="89">
        <f t="shared" si="410"/>
        <v>1.9810000000000001</v>
      </c>
      <c r="S1220" s="321"/>
    </row>
    <row r="1221" spans="1:26" ht="25.5">
      <c r="A1221" s="552"/>
      <c r="B1221" s="510"/>
      <c r="C1221" s="488"/>
      <c r="D1221" s="488"/>
      <c r="E1221" s="488"/>
      <c r="F1221" s="488"/>
      <c r="G1221" s="488"/>
      <c r="H1221" s="488"/>
      <c r="I1221" s="201" t="s">
        <v>29</v>
      </c>
      <c r="J1221" s="491"/>
      <c r="K1221" s="90" t="s">
        <v>656</v>
      </c>
      <c r="L1221" s="44"/>
      <c r="M1221" s="44"/>
      <c r="N1221" s="44"/>
      <c r="O1221" s="85">
        <f>O1222</f>
        <v>0</v>
      </c>
      <c r="P1221" s="85">
        <f t="shared" ref="P1221:Q1221" si="414">P1222</f>
        <v>8.0129999999999999</v>
      </c>
      <c r="Q1221" s="85">
        <f t="shared" si="414"/>
        <v>0</v>
      </c>
      <c r="R1221" s="85">
        <f t="shared" si="410"/>
        <v>8.0129999999999999</v>
      </c>
      <c r="S1221" s="321"/>
    </row>
    <row r="1222" spans="1:26" ht="47.25" customHeight="1">
      <c r="A1222" s="553"/>
      <c r="B1222" s="510"/>
      <c r="C1222" s="488"/>
      <c r="D1222" s="488"/>
      <c r="E1222" s="488"/>
      <c r="F1222" s="488"/>
      <c r="G1222" s="488"/>
      <c r="H1222" s="488"/>
      <c r="I1222" s="200" t="s">
        <v>16</v>
      </c>
      <c r="J1222" s="492"/>
      <c r="K1222" s="320" t="s">
        <v>648</v>
      </c>
      <c r="L1222" s="44"/>
      <c r="M1222" s="44"/>
      <c r="N1222" s="44"/>
      <c r="O1222" s="85"/>
      <c r="P1222" s="134">
        <v>8.0129999999999999</v>
      </c>
      <c r="Q1222" s="134"/>
      <c r="R1222" s="89">
        <f t="shared" si="410"/>
        <v>8.0129999999999999</v>
      </c>
      <c r="S1222" s="321"/>
    </row>
    <row r="1223" spans="1:26" s="19" customFormat="1" ht="27" customHeight="1">
      <c r="A1223" s="490">
        <v>12</v>
      </c>
      <c r="B1223" s="487" t="s">
        <v>661</v>
      </c>
      <c r="C1223" s="488"/>
      <c r="D1223" s="488"/>
      <c r="E1223" s="488"/>
      <c r="F1223" s="488"/>
      <c r="G1223" s="488"/>
      <c r="H1223" s="488"/>
      <c r="I1223" s="321" t="s">
        <v>660</v>
      </c>
      <c r="J1223" s="491"/>
      <c r="K1223" s="44"/>
      <c r="L1223" s="44"/>
      <c r="M1223" s="44"/>
      <c r="N1223" s="44"/>
      <c r="O1223" s="85">
        <f>O1224+O1228+O1230+O1232+O1234+O1236</f>
        <v>35.928000000000004</v>
      </c>
      <c r="P1223" s="85">
        <f t="shared" ref="P1223:R1223" si="415">P1224+P1228+P1230+P1232+P1234+P1236</f>
        <v>72.927999999999997</v>
      </c>
      <c r="Q1223" s="85">
        <f t="shared" si="415"/>
        <v>20.923999999999999</v>
      </c>
      <c r="R1223" s="85">
        <f t="shared" si="415"/>
        <v>129.77999999999997</v>
      </c>
      <c r="S1223" s="321"/>
      <c r="T1223" s="18"/>
      <c r="U1223" s="18"/>
      <c r="V1223" s="18"/>
      <c r="W1223" s="18"/>
      <c r="X1223" s="18"/>
      <c r="Y1223" s="18"/>
      <c r="Z1223" s="18"/>
    </row>
    <row r="1224" spans="1:26" ht="51">
      <c r="A1224" s="491"/>
      <c r="B1224" s="488"/>
      <c r="C1224" s="488"/>
      <c r="D1224" s="488"/>
      <c r="E1224" s="488"/>
      <c r="F1224" s="488"/>
      <c r="G1224" s="488"/>
      <c r="H1224" s="488"/>
      <c r="I1224" s="83" t="s">
        <v>176</v>
      </c>
      <c r="J1224" s="491"/>
      <c r="K1224" s="90" t="s">
        <v>646</v>
      </c>
      <c r="L1224" s="44"/>
      <c r="M1224" s="44"/>
      <c r="N1224" s="44"/>
      <c r="O1224" s="50">
        <f>O1225+O1226+O1227</f>
        <v>28.801000000000002</v>
      </c>
      <c r="P1224" s="50">
        <f t="shared" ref="P1224:Q1224" si="416">P1225+P1226+P1227</f>
        <v>55.298000000000002</v>
      </c>
      <c r="Q1224" s="50">
        <f t="shared" si="416"/>
        <v>20.794</v>
      </c>
      <c r="R1224" s="50">
        <f t="shared" ref="R1224:R1237" si="417">O1224+P1224+Q1224</f>
        <v>104.893</v>
      </c>
      <c r="S1224" s="321"/>
    </row>
    <row r="1225" spans="1:26" ht="25.5">
      <c r="A1225" s="491"/>
      <c r="B1225" s="488"/>
      <c r="C1225" s="488"/>
      <c r="D1225" s="488"/>
      <c r="E1225" s="488"/>
      <c r="F1225" s="488"/>
      <c r="G1225" s="488"/>
      <c r="H1225" s="488"/>
      <c r="I1225" s="182" t="s">
        <v>164</v>
      </c>
      <c r="J1225" s="491"/>
      <c r="K1225" s="320" t="s">
        <v>647</v>
      </c>
      <c r="L1225" s="44"/>
      <c r="M1225" s="44"/>
      <c r="N1225" s="44"/>
      <c r="O1225" s="60">
        <v>0.36099999999999999</v>
      </c>
      <c r="P1225" s="60"/>
      <c r="Q1225" s="202">
        <v>3.5999999999999997E-2</v>
      </c>
      <c r="R1225" s="60">
        <f t="shared" si="417"/>
        <v>0.39699999999999996</v>
      </c>
      <c r="S1225" s="321"/>
    </row>
    <row r="1226" spans="1:26">
      <c r="A1226" s="491"/>
      <c r="B1226" s="488"/>
      <c r="C1226" s="488"/>
      <c r="D1226" s="488"/>
      <c r="E1226" s="488"/>
      <c r="F1226" s="488"/>
      <c r="G1226" s="488"/>
      <c r="H1226" s="488"/>
      <c r="I1226" s="182" t="s">
        <v>16</v>
      </c>
      <c r="J1226" s="491"/>
      <c r="K1226" s="320" t="s">
        <v>648</v>
      </c>
      <c r="L1226" s="44"/>
      <c r="M1226" s="44"/>
      <c r="N1226" s="44"/>
      <c r="O1226" s="60">
        <v>27.372</v>
      </c>
      <c r="P1226" s="60">
        <v>55.298000000000002</v>
      </c>
      <c r="Q1226" s="60">
        <v>20.757999999999999</v>
      </c>
      <c r="R1226" s="60">
        <f t="shared" si="417"/>
        <v>103.428</v>
      </c>
      <c r="S1226" s="321"/>
    </row>
    <row r="1227" spans="1:26" s="5" customFormat="1" ht="38.25">
      <c r="A1227" s="491"/>
      <c r="B1227" s="488"/>
      <c r="C1227" s="488"/>
      <c r="D1227" s="488"/>
      <c r="E1227" s="488"/>
      <c r="F1227" s="488"/>
      <c r="G1227" s="488"/>
      <c r="H1227" s="488"/>
      <c r="I1227" s="182" t="s">
        <v>18</v>
      </c>
      <c r="J1227" s="491"/>
      <c r="K1227" s="320" t="s">
        <v>649</v>
      </c>
      <c r="L1227" s="44"/>
      <c r="M1227" s="44"/>
      <c r="N1227" s="44"/>
      <c r="O1227" s="60">
        <v>1.0680000000000001</v>
      </c>
      <c r="P1227" s="60"/>
      <c r="Q1227" s="195"/>
      <c r="R1227" s="60">
        <f t="shared" si="417"/>
        <v>1.0680000000000001</v>
      </c>
      <c r="S1227" s="321"/>
    </row>
    <row r="1228" spans="1:26" s="5" customFormat="1" ht="25.5">
      <c r="A1228" s="491"/>
      <c r="B1228" s="488"/>
      <c r="C1228" s="488"/>
      <c r="D1228" s="488"/>
      <c r="E1228" s="488"/>
      <c r="F1228" s="488"/>
      <c r="G1228" s="488"/>
      <c r="H1228" s="488"/>
      <c r="I1228" s="83" t="s">
        <v>177</v>
      </c>
      <c r="J1228" s="491"/>
      <c r="K1228" s="90" t="s">
        <v>654</v>
      </c>
      <c r="L1228" s="44"/>
      <c r="M1228" s="44"/>
      <c r="N1228" s="44"/>
      <c r="O1228" s="50">
        <f>O1229</f>
        <v>6.6269999999999998</v>
      </c>
      <c r="P1228" s="50">
        <f t="shared" ref="P1228:Q1228" si="418">P1229</f>
        <v>9.58</v>
      </c>
      <c r="Q1228" s="50">
        <f t="shared" si="418"/>
        <v>0</v>
      </c>
      <c r="R1228" s="50">
        <f t="shared" si="417"/>
        <v>16.207000000000001</v>
      </c>
      <c r="S1228" s="321"/>
    </row>
    <row r="1229" spans="1:26" s="5" customFormat="1">
      <c r="A1229" s="491"/>
      <c r="B1229" s="488"/>
      <c r="C1229" s="488"/>
      <c r="D1229" s="488"/>
      <c r="E1229" s="488"/>
      <c r="F1229" s="488"/>
      <c r="G1229" s="488"/>
      <c r="H1229" s="488"/>
      <c r="I1229" s="182" t="s">
        <v>16</v>
      </c>
      <c r="J1229" s="491"/>
      <c r="K1229" s="320" t="s">
        <v>648</v>
      </c>
      <c r="L1229" s="44"/>
      <c r="M1229" s="44"/>
      <c r="N1229" s="44"/>
      <c r="O1229" s="60">
        <v>6.6269999999999998</v>
      </c>
      <c r="P1229" s="60">
        <v>9.58</v>
      </c>
      <c r="Q1229" s="195"/>
      <c r="R1229" s="60">
        <f t="shared" si="417"/>
        <v>16.207000000000001</v>
      </c>
      <c r="S1229" s="321"/>
    </row>
    <row r="1230" spans="1:26" s="5" customFormat="1" ht="25.5">
      <c r="A1230" s="491"/>
      <c r="B1230" s="488"/>
      <c r="C1230" s="488"/>
      <c r="D1230" s="488"/>
      <c r="E1230" s="488"/>
      <c r="F1230" s="488"/>
      <c r="G1230" s="488"/>
      <c r="H1230" s="488"/>
      <c r="I1230" s="83" t="s">
        <v>178</v>
      </c>
      <c r="J1230" s="491"/>
      <c r="K1230" s="90" t="s">
        <v>655</v>
      </c>
      <c r="L1230" s="44"/>
      <c r="M1230" s="44"/>
      <c r="N1230" s="44"/>
      <c r="O1230" s="50">
        <f>O1231</f>
        <v>0</v>
      </c>
      <c r="P1230" s="50">
        <f t="shared" ref="P1230:Q1230" si="419">P1231</f>
        <v>0.2</v>
      </c>
      <c r="Q1230" s="50">
        <f t="shared" si="419"/>
        <v>0.13</v>
      </c>
      <c r="R1230" s="50">
        <f t="shared" si="417"/>
        <v>0.33</v>
      </c>
      <c r="S1230" s="321"/>
    </row>
    <row r="1231" spans="1:26" s="5" customFormat="1">
      <c r="A1231" s="491"/>
      <c r="B1231" s="488"/>
      <c r="C1231" s="488"/>
      <c r="D1231" s="488"/>
      <c r="E1231" s="488"/>
      <c r="F1231" s="488"/>
      <c r="G1231" s="488"/>
      <c r="H1231" s="488"/>
      <c r="I1231" s="182" t="s">
        <v>16</v>
      </c>
      <c r="J1231" s="492"/>
      <c r="K1231" s="320" t="s">
        <v>648</v>
      </c>
      <c r="L1231" s="44"/>
      <c r="M1231" s="44"/>
      <c r="N1231" s="44"/>
      <c r="O1231" s="60"/>
      <c r="P1231" s="60">
        <v>0.2</v>
      </c>
      <c r="Q1231" s="60">
        <v>0.13</v>
      </c>
      <c r="R1231" s="60">
        <f t="shared" si="417"/>
        <v>0.33</v>
      </c>
      <c r="S1231" s="321"/>
    </row>
    <row r="1232" spans="1:26" s="5" customFormat="1" ht="25.5">
      <c r="A1232" s="491"/>
      <c r="B1232" s="488"/>
      <c r="C1232" s="488"/>
      <c r="D1232" s="488"/>
      <c r="E1232" s="488"/>
      <c r="F1232" s="488"/>
      <c r="G1232" s="488"/>
      <c r="H1232" s="488"/>
      <c r="I1232" s="83" t="s">
        <v>179</v>
      </c>
      <c r="J1232" s="319"/>
      <c r="K1232" s="90" t="s">
        <v>647</v>
      </c>
      <c r="L1232" s="44"/>
      <c r="M1232" s="44"/>
      <c r="N1232" s="44"/>
      <c r="O1232" s="50">
        <f>O1233</f>
        <v>0.3</v>
      </c>
      <c r="P1232" s="50">
        <f t="shared" ref="P1232:Q1232" si="420">P1233</f>
        <v>0</v>
      </c>
      <c r="Q1232" s="50">
        <f t="shared" si="420"/>
        <v>0</v>
      </c>
      <c r="R1232" s="50">
        <f t="shared" si="417"/>
        <v>0.3</v>
      </c>
      <c r="S1232" s="321"/>
    </row>
    <row r="1233" spans="1:19" s="5" customFormat="1">
      <c r="A1233" s="491"/>
      <c r="B1233" s="488"/>
      <c r="C1233" s="488"/>
      <c r="D1233" s="488"/>
      <c r="E1233" s="488"/>
      <c r="F1233" s="488"/>
      <c r="G1233" s="488"/>
      <c r="H1233" s="488"/>
      <c r="I1233" s="182" t="s">
        <v>16</v>
      </c>
      <c r="J1233" s="319"/>
      <c r="K1233" s="320" t="s">
        <v>648</v>
      </c>
      <c r="L1233" s="44"/>
      <c r="M1233" s="44"/>
      <c r="N1233" s="44"/>
      <c r="O1233" s="60">
        <v>0.3</v>
      </c>
      <c r="P1233" s="60"/>
      <c r="Q1233" s="195"/>
      <c r="R1233" s="60">
        <f t="shared" si="417"/>
        <v>0.3</v>
      </c>
      <c r="S1233" s="321"/>
    </row>
    <row r="1234" spans="1:19" s="5" customFormat="1" ht="25.5">
      <c r="A1234" s="491"/>
      <c r="B1234" s="488"/>
      <c r="C1234" s="488"/>
      <c r="D1234" s="488"/>
      <c r="E1234" s="488"/>
      <c r="F1234" s="488"/>
      <c r="G1234" s="488"/>
      <c r="H1234" s="488"/>
      <c r="I1234" s="47" t="s">
        <v>29</v>
      </c>
      <c r="J1234" s="319"/>
      <c r="K1234" s="90" t="s">
        <v>656</v>
      </c>
      <c r="L1234" s="44"/>
      <c r="M1234" s="44"/>
      <c r="N1234" s="44"/>
      <c r="O1234" s="50">
        <f>O1235</f>
        <v>0</v>
      </c>
      <c r="P1234" s="50">
        <f t="shared" ref="P1234:Q1234" si="421">P1235</f>
        <v>7.85</v>
      </c>
      <c r="Q1234" s="50">
        <f t="shared" si="421"/>
        <v>0</v>
      </c>
      <c r="R1234" s="50">
        <f t="shared" si="417"/>
        <v>7.85</v>
      </c>
      <c r="S1234" s="321"/>
    </row>
    <row r="1235" spans="1:19" s="5" customFormat="1">
      <c r="A1235" s="491"/>
      <c r="B1235" s="488"/>
      <c r="C1235" s="488"/>
      <c r="D1235" s="488"/>
      <c r="E1235" s="488"/>
      <c r="F1235" s="488"/>
      <c r="G1235" s="488"/>
      <c r="H1235" s="488"/>
      <c r="I1235" s="182" t="s">
        <v>16</v>
      </c>
      <c r="J1235" s="319"/>
      <c r="K1235" s="320" t="s">
        <v>648</v>
      </c>
      <c r="L1235" s="44"/>
      <c r="M1235" s="44"/>
      <c r="N1235" s="44"/>
      <c r="O1235" s="60"/>
      <c r="P1235" s="60">
        <v>7.85</v>
      </c>
      <c r="Q1235" s="60"/>
      <c r="R1235" s="60">
        <f t="shared" si="417"/>
        <v>7.85</v>
      </c>
      <c r="S1235" s="321"/>
    </row>
    <row r="1236" spans="1:19" s="5" customFormat="1" ht="38.25">
      <c r="A1236" s="491"/>
      <c r="B1236" s="488"/>
      <c r="C1236" s="488"/>
      <c r="D1236" s="488"/>
      <c r="E1236" s="488"/>
      <c r="F1236" s="488"/>
      <c r="G1236" s="488"/>
      <c r="H1236" s="488"/>
      <c r="I1236" s="199" t="s">
        <v>186</v>
      </c>
      <c r="J1236" s="319"/>
      <c r="K1236" s="90" t="s">
        <v>657</v>
      </c>
      <c r="L1236" s="44"/>
      <c r="M1236" s="44"/>
      <c r="N1236" s="44"/>
      <c r="O1236" s="50">
        <f>O1237</f>
        <v>0.2</v>
      </c>
      <c r="P1236" s="50">
        <f t="shared" ref="P1236:Q1236" si="422">P1237</f>
        <v>0</v>
      </c>
      <c r="Q1236" s="50">
        <f t="shared" si="422"/>
        <v>0</v>
      </c>
      <c r="R1236" s="50">
        <f t="shared" si="417"/>
        <v>0.2</v>
      </c>
      <c r="S1236" s="321"/>
    </row>
    <row r="1237" spans="1:19" s="5" customFormat="1">
      <c r="A1237" s="492"/>
      <c r="B1237" s="489"/>
      <c r="C1237" s="488"/>
      <c r="D1237" s="488"/>
      <c r="E1237" s="488"/>
      <c r="F1237" s="488"/>
      <c r="G1237" s="488"/>
      <c r="H1237" s="488"/>
      <c r="I1237" s="182" t="s">
        <v>16</v>
      </c>
      <c r="J1237" s="319"/>
      <c r="K1237" s="320" t="s">
        <v>648</v>
      </c>
      <c r="L1237" s="44"/>
      <c r="M1237" s="44"/>
      <c r="N1237" s="44"/>
      <c r="O1237" s="60">
        <v>0.2</v>
      </c>
      <c r="P1237" s="60"/>
      <c r="Q1237" s="60"/>
      <c r="R1237" s="60">
        <f t="shared" si="417"/>
        <v>0.2</v>
      </c>
      <c r="S1237" s="321"/>
    </row>
    <row r="1238" spans="1:19" s="5" customFormat="1" ht="30.75" customHeight="1">
      <c r="A1238" s="490">
        <v>13</v>
      </c>
      <c r="B1238" s="487" t="s">
        <v>493</v>
      </c>
      <c r="C1238" s="488"/>
      <c r="D1238" s="488"/>
      <c r="E1238" s="488"/>
      <c r="F1238" s="488"/>
      <c r="G1238" s="488"/>
      <c r="H1238" s="488"/>
      <c r="I1238" s="181" t="s">
        <v>13</v>
      </c>
      <c r="J1238" s="490">
        <v>124</v>
      </c>
      <c r="K1238" s="340"/>
      <c r="L1238" s="44"/>
      <c r="M1238" s="44"/>
      <c r="N1238" s="44"/>
      <c r="O1238" s="45">
        <f>O1239+O1243+O1245+O1247+O1249</f>
        <v>67.402000000000001</v>
      </c>
      <c r="P1238" s="45">
        <f t="shared" ref="P1238:R1238" si="423">P1239+P1243+P1245+P1247+P1249</f>
        <v>114.42399999999998</v>
      </c>
      <c r="Q1238" s="45">
        <f t="shared" si="423"/>
        <v>75.827999999999989</v>
      </c>
      <c r="R1238" s="45">
        <f t="shared" si="423"/>
        <v>257.654</v>
      </c>
      <c r="S1238" s="321"/>
    </row>
    <row r="1239" spans="1:19" s="5" customFormat="1" ht="51">
      <c r="A1239" s="491"/>
      <c r="B1239" s="488"/>
      <c r="C1239" s="488"/>
      <c r="D1239" s="488"/>
      <c r="E1239" s="488"/>
      <c r="F1239" s="488"/>
      <c r="G1239" s="488"/>
      <c r="H1239" s="488"/>
      <c r="I1239" s="83" t="s">
        <v>176</v>
      </c>
      <c r="J1239" s="491"/>
      <c r="K1239" s="58" t="s">
        <v>10</v>
      </c>
      <c r="L1239" s="44"/>
      <c r="M1239" s="44"/>
      <c r="N1239" s="44"/>
      <c r="O1239" s="101">
        <f>O1240+O1241+O1242</f>
        <v>42.353000000000002</v>
      </c>
      <c r="P1239" s="101">
        <f>P1240+P1241+P1242</f>
        <v>67.149000000000001</v>
      </c>
      <c r="Q1239" s="101">
        <f>Q1240+Q1241</f>
        <v>25.254000000000001</v>
      </c>
      <c r="R1239" s="45">
        <f t="shared" ref="R1239:R1250" si="424">O1239+P1239+Q1239</f>
        <v>134.756</v>
      </c>
      <c r="S1239" s="321"/>
    </row>
    <row r="1240" spans="1:19" s="5" customFormat="1" ht="25.5">
      <c r="A1240" s="491"/>
      <c r="B1240" s="488"/>
      <c r="C1240" s="488"/>
      <c r="D1240" s="488"/>
      <c r="E1240" s="488"/>
      <c r="F1240" s="488"/>
      <c r="G1240" s="488"/>
      <c r="H1240" s="488"/>
      <c r="I1240" s="59" t="s">
        <v>164</v>
      </c>
      <c r="J1240" s="491"/>
      <c r="K1240" s="324" t="s">
        <v>11</v>
      </c>
      <c r="L1240" s="44"/>
      <c r="M1240" s="44"/>
      <c r="N1240" s="44"/>
      <c r="O1240" s="177">
        <v>1.0760000000000001</v>
      </c>
      <c r="P1240" s="177"/>
      <c r="Q1240" s="203">
        <v>2.4E-2</v>
      </c>
      <c r="R1240" s="44">
        <f t="shared" si="424"/>
        <v>1.1000000000000001</v>
      </c>
      <c r="S1240" s="321"/>
    </row>
    <row r="1241" spans="1:19" s="5" customFormat="1">
      <c r="A1241" s="491"/>
      <c r="B1241" s="488"/>
      <c r="C1241" s="488"/>
      <c r="D1241" s="488"/>
      <c r="E1241" s="488"/>
      <c r="F1241" s="488"/>
      <c r="G1241" s="488"/>
      <c r="H1241" s="488"/>
      <c r="I1241" s="59" t="s">
        <v>16</v>
      </c>
      <c r="J1241" s="491"/>
      <c r="K1241" s="324" t="s">
        <v>12</v>
      </c>
      <c r="L1241" s="44"/>
      <c r="M1241" s="44"/>
      <c r="N1241" s="44"/>
      <c r="O1241" s="177">
        <v>40.200000000000003</v>
      </c>
      <c r="P1241" s="60">
        <v>67.149000000000001</v>
      </c>
      <c r="Q1241" s="60">
        <v>25.23</v>
      </c>
      <c r="R1241" s="44">
        <f t="shared" si="424"/>
        <v>132.57900000000001</v>
      </c>
      <c r="S1241" s="321"/>
    </row>
    <row r="1242" spans="1:19" s="5" customFormat="1" ht="38.25">
      <c r="A1242" s="491"/>
      <c r="B1242" s="488"/>
      <c r="C1242" s="488"/>
      <c r="D1242" s="488"/>
      <c r="E1242" s="488"/>
      <c r="F1242" s="488"/>
      <c r="G1242" s="488"/>
      <c r="H1242" s="488"/>
      <c r="I1242" s="59" t="s">
        <v>18</v>
      </c>
      <c r="J1242" s="491"/>
      <c r="K1242" s="324" t="s">
        <v>17</v>
      </c>
      <c r="L1242" s="44"/>
      <c r="M1242" s="44"/>
      <c r="N1242" s="44"/>
      <c r="O1242" s="177">
        <v>1.077</v>
      </c>
      <c r="P1242" s="177"/>
      <c r="Q1242" s="177"/>
      <c r="R1242" s="44">
        <f t="shared" si="424"/>
        <v>1.077</v>
      </c>
      <c r="S1242" s="321"/>
    </row>
    <row r="1243" spans="1:19" ht="25.5">
      <c r="A1243" s="491"/>
      <c r="B1243" s="488"/>
      <c r="C1243" s="488"/>
      <c r="D1243" s="488"/>
      <c r="E1243" s="488"/>
      <c r="F1243" s="488"/>
      <c r="G1243" s="488"/>
      <c r="H1243" s="488"/>
      <c r="I1243" s="43" t="s">
        <v>177</v>
      </c>
      <c r="J1243" s="491"/>
      <c r="K1243" s="58" t="s">
        <v>51</v>
      </c>
      <c r="L1243" s="44"/>
      <c r="M1243" s="44"/>
      <c r="N1243" s="44"/>
      <c r="O1243" s="101">
        <f>O1244</f>
        <v>0.92100000000000004</v>
      </c>
      <c r="P1243" s="101">
        <f>P1244</f>
        <v>43.860999999999997</v>
      </c>
      <c r="Q1243" s="101">
        <f>Q1244</f>
        <v>45.244999999999997</v>
      </c>
      <c r="R1243" s="45">
        <f t="shared" si="424"/>
        <v>90.026999999999987</v>
      </c>
      <c r="S1243" s="321"/>
    </row>
    <row r="1244" spans="1:19" ht="25.5">
      <c r="A1244" s="491"/>
      <c r="B1244" s="488"/>
      <c r="C1244" s="488"/>
      <c r="D1244" s="488"/>
      <c r="E1244" s="488"/>
      <c r="F1244" s="488"/>
      <c r="G1244" s="488"/>
      <c r="H1244" s="488"/>
      <c r="I1244" s="59" t="s">
        <v>164</v>
      </c>
      <c r="J1244" s="491"/>
      <c r="K1244" s="324" t="s">
        <v>12</v>
      </c>
      <c r="L1244" s="44"/>
      <c r="M1244" s="44"/>
      <c r="N1244" s="44"/>
      <c r="O1244" s="177">
        <v>0.92100000000000004</v>
      </c>
      <c r="P1244" s="177">
        <v>43.860999999999997</v>
      </c>
      <c r="Q1244" s="177">
        <v>45.244999999999997</v>
      </c>
      <c r="R1244" s="44">
        <f t="shared" si="424"/>
        <v>90.026999999999987</v>
      </c>
      <c r="S1244" s="321"/>
    </row>
    <row r="1245" spans="1:19" ht="25.5">
      <c r="A1245" s="491"/>
      <c r="B1245" s="488"/>
      <c r="C1245" s="488"/>
      <c r="D1245" s="488"/>
      <c r="E1245" s="488"/>
      <c r="F1245" s="488"/>
      <c r="G1245" s="488"/>
      <c r="H1245" s="488"/>
      <c r="I1245" s="43" t="s">
        <v>178</v>
      </c>
      <c r="J1245" s="491"/>
      <c r="K1245" s="58" t="s">
        <v>45</v>
      </c>
      <c r="L1245" s="44"/>
      <c r="M1245" s="44"/>
      <c r="N1245" s="44"/>
      <c r="O1245" s="101">
        <f>O1246</f>
        <v>0</v>
      </c>
      <c r="P1245" s="101">
        <f>P1246</f>
        <v>0</v>
      </c>
      <c r="Q1245" s="101"/>
      <c r="R1245" s="45">
        <f t="shared" si="424"/>
        <v>0</v>
      </c>
      <c r="S1245" s="321"/>
    </row>
    <row r="1246" spans="1:19">
      <c r="A1246" s="491"/>
      <c r="B1246" s="488"/>
      <c r="C1246" s="488"/>
      <c r="D1246" s="488"/>
      <c r="E1246" s="488"/>
      <c r="F1246" s="488"/>
      <c r="G1246" s="488"/>
      <c r="H1246" s="488"/>
      <c r="I1246" s="59" t="s">
        <v>16</v>
      </c>
      <c r="J1246" s="491"/>
      <c r="K1246" s="328" t="s">
        <v>12</v>
      </c>
      <c r="L1246" s="44"/>
      <c r="M1246" s="44"/>
      <c r="N1246" s="44"/>
      <c r="O1246" s="177"/>
      <c r="P1246" s="177"/>
      <c r="Q1246" s="177"/>
      <c r="R1246" s="44">
        <f t="shared" si="424"/>
        <v>0</v>
      </c>
      <c r="S1246" s="321"/>
    </row>
    <row r="1247" spans="1:19" ht="25.5">
      <c r="A1247" s="491"/>
      <c r="B1247" s="488"/>
      <c r="C1247" s="488"/>
      <c r="D1247" s="488"/>
      <c r="E1247" s="488"/>
      <c r="F1247" s="488"/>
      <c r="G1247" s="488"/>
      <c r="H1247" s="488"/>
      <c r="I1247" s="43" t="s">
        <v>487</v>
      </c>
      <c r="J1247" s="492"/>
      <c r="K1247" s="58" t="s">
        <v>11</v>
      </c>
      <c r="L1247" s="44"/>
      <c r="M1247" s="44"/>
      <c r="N1247" s="44"/>
      <c r="O1247" s="101">
        <f>O1248</f>
        <v>16.698</v>
      </c>
      <c r="P1247" s="101">
        <f>P1248</f>
        <v>1.5640000000000001</v>
      </c>
      <c r="Q1247" s="101">
        <f>Q1248</f>
        <v>5.3289999999999997</v>
      </c>
      <c r="R1247" s="45">
        <f t="shared" si="424"/>
        <v>23.591000000000001</v>
      </c>
      <c r="S1247" s="321"/>
    </row>
    <row r="1248" spans="1:19">
      <c r="A1248" s="491"/>
      <c r="B1248" s="488"/>
      <c r="C1248" s="488"/>
      <c r="D1248" s="488"/>
      <c r="E1248" s="488"/>
      <c r="F1248" s="488"/>
      <c r="G1248" s="488"/>
      <c r="H1248" s="488"/>
      <c r="I1248" s="59" t="s">
        <v>16</v>
      </c>
      <c r="J1248" s="319"/>
      <c r="K1248" s="328" t="s">
        <v>12</v>
      </c>
      <c r="L1248" s="44"/>
      <c r="M1248" s="44"/>
      <c r="N1248" s="44"/>
      <c r="O1248" s="177">
        <v>16.698</v>
      </c>
      <c r="P1248" s="177">
        <v>1.5640000000000001</v>
      </c>
      <c r="Q1248" s="177">
        <v>5.3289999999999997</v>
      </c>
      <c r="R1248" s="44">
        <f t="shared" si="424"/>
        <v>23.591000000000001</v>
      </c>
      <c r="S1248" s="321"/>
    </row>
    <row r="1249" spans="1:26" ht="25.5">
      <c r="A1249" s="491"/>
      <c r="B1249" s="488"/>
      <c r="C1249" s="488"/>
      <c r="D1249" s="488"/>
      <c r="E1249" s="488"/>
      <c r="F1249" s="488"/>
      <c r="G1249" s="488"/>
      <c r="H1249" s="488"/>
      <c r="I1249" s="43" t="s">
        <v>29</v>
      </c>
      <c r="J1249" s="319"/>
      <c r="K1249" s="58" t="s">
        <v>54</v>
      </c>
      <c r="L1249" s="44"/>
      <c r="M1249" s="44"/>
      <c r="N1249" s="44"/>
      <c r="O1249" s="101">
        <f>O1250</f>
        <v>7.43</v>
      </c>
      <c r="P1249" s="101">
        <f>P1250</f>
        <v>1.85</v>
      </c>
      <c r="Q1249" s="101">
        <f>Q1250</f>
        <v>0</v>
      </c>
      <c r="R1249" s="45">
        <f t="shared" si="424"/>
        <v>9.2799999999999994</v>
      </c>
      <c r="S1249" s="321"/>
    </row>
    <row r="1250" spans="1:26">
      <c r="A1250" s="492"/>
      <c r="B1250" s="489"/>
      <c r="C1250" s="488"/>
      <c r="D1250" s="488"/>
      <c r="E1250" s="488"/>
      <c r="F1250" s="488"/>
      <c r="G1250" s="488"/>
      <c r="H1250" s="488"/>
      <c r="I1250" s="59" t="s">
        <v>16</v>
      </c>
      <c r="J1250" s="319"/>
      <c r="K1250" s="328" t="s">
        <v>12</v>
      </c>
      <c r="L1250" s="44"/>
      <c r="M1250" s="44"/>
      <c r="N1250" s="44"/>
      <c r="O1250" s="177">
        <v>7.43</v>
      </c>
      <c r="P1250" s="177">
        <v>1.85</v>
      </c>
      <c r="Q1250" s="177"/>
      <c r="R1250" s="44">
        <f t="shared" si="424"/>
        <v>9.2799999999999994</v>
      </c>
      <c r="S1250" s="321"/>
    </row>
    <row r="1251" spans="1:26" s="19" customFormat="1" ht="24" customHeight="1">
      <c r="A1251" s="490">
        <v>14</v>
      </c>
      <c r="B1251" s="487" t="s">
        <v>494</v>
      </c>
      <c r="C1251" s="488"/>
      <c r="D1251" s="488"/>
      <c r="E1251" s="488"/>
      <c r="F1251" s="488"/>
      <c r="G1251" s="488"/>
      <c r="H1251" s="488"/>
      <c r="I1251" s="181" t="s">
        <v>13</v>
      </c>
      <c r="J1251" s="490">
        <v>124</v>
      </c>
      <c r="K1251" s="340"/>
      <c r="L1251" s="44"/>
      <c r="M1251" s="44"/>
      <c r="N1251" s="44"/>
      <c r="O1251" s="85">
        <f t="shared" ref="O1251:Q1251" si="425">O1252+O1256+O1258+O1260+O1262</f>
        <v>64.917000000000002</v>
      </c>
      <c r="P1251" s="85">
        <f t="shared" si="425"/>
        <v>76.878999999999991</v>
      </c>
      <c r="Q1251" s="85">
        <f t="shared" si="425"/>
        <v>26.083000000000002</v>
      </c>
      <c r="R1251" s="85">
        <f>Q1251+P1251+O1251+N1251</f>
        <v>167.87899999999999</v>
      </c>
      <c r="S1251" s="321"/>
      <c r="T1251" s="18"/>
      <c r="U1251" s="18"/>
      <c r="V1251" s="18"/>
      <c r="W1251" s="18"/>
      <c r="X1251" s="18"/>
      <c r="Y1251" s="18"/>
      <c r="Z1251" s="18"/>
    </row>
    <row r="1252" spans="1:26" ht="51">
      <c r="A1252" s="491"/>
      <c r="B1252" s="488"/>
      <c r="C1252" s="488"/>
      <c r="D1252" s="488"/>
      <c r="E1252" s="488"/>
      <c r="F1252" s="488"/>
      <c r="G1252" s="488"/>
      <c r="H1252" s="488"/>
      <c r="I1252" s="83" t="s">
        <v>176</v>
      </c>
      <c r="J1252" s="491"/>
      <c r="K1252" s="90" t="s">
        <v>646</v>
      </c>
      <c r="L1252" s="44"/>
      <c r="M1252" s="44"/>
      <c r="N1252" s="44"/>
      <c r="O1252" s="85">
        <f t="shared" ref="O1252:Q1252" si="426">O1253+O1254+O1255</f>
        <v>33.832000000000001</v>
      </c>
      <c r="P1252" s="85">
        <f t="shared" si="426"/>
        <v>63.228999999999999</v>
      </c>
      <c r="Q1252" s="85">
        <f t="shared" si="426"/>
        <v>24.483000000000001</v>
      </c>
      <c r="R1252" s="85">
        <f t="shared" ref="R1252:R1263" si="427">Q1252+P1252+O1252+N1252</f>
        <v>121.54400000000001</v>
      </c>
      <c r="S1252" s="321"/>
    </row>
    <row r="1253" spans="1:26" ht="25.5">
      <c r="A1253" s="491"/>
      <c r="B1253" s="488"/>
      <c r="C1253" s="488"/>
      <c r="D1253" s="488"/>
      <c r="E1253" s="488"/>
      <c r="F1253" s="488"/>
      <c r="G1253" s="488"/>
      <c r="H1253" s="488"/>
      <c r="I1253" s="182" t="s">
        <v>164</v>
      </c>
      <c r="J1253" s="491"/>
      <c r="K1253" s="320" t="s">
        <v>647</v>
      </c>
      <c r="L1253" s="44"/>
      <c r="M1253" s="44"/>
      <c r="N1253" s="44"/>
      <c r="O1253" s="89">
        <v>0.28799999999999998</v>
      </c>
      <c r="P1253" s="134">
        <v>0</v>
      </c>
      <c r="Q1253" s="134">
        <v>2.4E-2</v>
      </c>
      <c r="R1253" s="89">
        <f t="shared" si="427"/>
        <v>0.312</v>
      </c>
      <c r="S1253" s="321"/>
    </row>
    <row r="1254" spans="1:26">
      <c r="A1254" s="491"/>
      <c r="B1254" s="488"/>
      <c r="C1254" s="488"/>
      <c r="D1254" s="488"/>
      <c r="E1254" s="488"/>
      <c r="F1254" s="488"/>
      <c r="G1254" s="488"/>
      <c r="H1254" s="488"/>
      <c r="I1254" s="182" t="s">
        <v>16</v>
      </c>
      <c r="J1254" s="491"/>
      <c r="K1254" s="320" t="s">
        <v>648</v>
      </c>
      <c r="L1254" s="44"/>
      <c r="M1254" s="44"/>
      <c r="N1254" s="44"/>
      <c r="O1254" s="89">
        <v>32.682000000000002</v>
      </c>
      <c r="P1254" s="134">
        <v>63.228999999999999</v>
      </c>
      <c r="Q1254" s="134">
        <v>24.459</v>
      </c>
      <c r="R1254" s="89">
        <f t="shared" si="427"/>
        <v>120.37</v>
      </c>
      <c r="S1254" s="321"/>
    </row>
    <row r="1255" spans="1:26" ht="38.25">
      <c r="A1255" s="491"/>
      <c r="B1255" s="488"/>
      <c r="C1255" s="488"/>
      <c r="D1255" s="488"/>
      <c r="E1255" s="488"/>
      <c r="F1255" s="488"/>
      <c r="G1255" s="488"/>
      <c r="H1255" s="488"/>
      <c r="I1255" s="182" t="s">
        <v>18</v>
      </c>
      <c r="J1255" s="491"/>
      <c r="K1255" s="320" t="s">
        <v>649</v>
      </c>
      <c r="L1255" s="44"/>
      <c r="M1255" s="44"/>
      <c r="N1255" s="44"/>
      <c r="O1255" s="89">
        <v>0.86199999999999999</v>
      </c>
      <c r="P1255" s="134">
        <v>0</v>
      </c>
      <c r="Q1255" s="134">
        <v>0</v>
      </c>
      <c r="R1255" s="89">
        <f t="shared" si="427"/>
        <v>0.86199999999999999</v>
      </c>
      <c r="S1255" s="321"/>
    </row>
    <row r="1256" spans="1:26" ht="25.5">
      <c r="A1256" s="491"/>
      <c r="B1256" s="488"/>
      <c r="C1256" s="488"/>
      <c r="D1256" s="488"/>
      <c r="E1256" s="488"/>
      <c r="F1256" s="488"/>
      <c r="G1256" s="488"/>
      <c r="H1256" s="488"/>
      <c r="I1256" s="83" t="s">
        <v>177</v>
      </c>
      <c r="J1256" s="491"/>
      <c r="K1256" s="90" t="s">
        <v>654</v>
      </c>
      <c r="L1256" s="44"/>
      <c r="M1256" s="44"/>
      <c r="N1256" s="44"/>
      <c r="O1256" s="85">
        <f t="shared" ref="O1256:Q1256" si="428">O1257</f>
        <v>0</v>
      </c>
      <c r="P1256" s="85">
        <f t="shared" si="428"/>
        <v>11.99</v>
      </c>
      <c r="Q1256" s="85">
        <f t="shared" si="428"/>
        <v>0</v>
      </c>
      <c r="R1256" s="85">
        <f t="shared" si="427"/>
        <v>11.99</v>
      </c>
      <c r="S1256" s="321"/>
    </row>
    <row r="1257" spans="1:26">
      <c r="A1257" s="491"/>
      <c r="B1257" s="488"/>
      <c r="C1257" s="488"/>
      <c r="D1257" s="488"/>
      <c r="E1257" s="488"/>
      <c r="F1257" s="488"/>
      <c r="G1257" s="488"/>
      <c r="H1257" s="488"/>
      <c r="I1257" s="182" t="s">
        <v>16</v>
      </c>
      <c r="J1257" s="491"/>
      <c r="K1257" s="320" t="s">
        <v>648</v>
      </c>
      <c r="L1257" s="44"/>
      <c r="M1257" s="44"/>
      <c r="N1257" s="44"/>
      <c r="O1257" s="89">
        <v>0</v>
      </c>
      <c r="P1257" s="134">
        <v>11.99</v>
      </c>
      <c r="Q1257" s="134"/>
      <c r="R1257" s="89">
        <f t="shared" si="427"/>
        <v>11.99</v>
      </c>
      <c r="S1257" s="321"/>
    </row>
    <row r="1258" spans="1:26" ht="25.5">
      <c r="A1258" s="491"/>
      <c r="B1258" s="488"/>
      <c r="C1258" s="488"/>
      <c r="D1258" s="488"/>
      <c r="E1258" s="488"/>
      <c r="F1258" s="488"/>
      <c r="G1258" s="488"/>
      <c r="H1258" s="488"/>
      <c r="I1258" s="83" t="s">
        <v>178</v>
      </c>
      <c r="J1258" s="491"/>
      <c r="K1258" s="90" t="s">
        <v>655</v>
      </c>
      <c r="L1258" s="44"/>
      <c r="M1258" s="44"/>
      <c r="N1258" s="44"/>
      <c r="O1258" s="85">
        <f t="shared" ref="O1258:Q1258" si="429">O1259</f>
        <v>0</v>
      </c>
      <c r="P1258" s="85">
        <f t="shared" si="429"/>
        <v>0</v>
      </c>
      <c r="Q1258" s="85">
        <f t="shared" si="429"/>
        <v>1.6</v>
      </c>
      <c r="R1258" s="85">
        <f t="shared" si="427"/>
        <v>1.6</v>
      </c>
      <c r="S1258" s="321"/>
    </row>
    <row r="1259" spans="1:26" s="5" customFormat="1">
      <c r="A1259" s="491"/>
      <c r="B1259" s="488"/>
      <c r="C1259" s="488"/>
      <c r="D1259" s="488"/>
      <c r="E1259" s="488"/>
      <c r="F1259" s="488"/>
      <c r="G1259" s="488"/>
      <c r="H1259" s="488"/>
      <c r="I1259" s="182" t="s">
        <v>16</v>
      </c>
      <c r="J1259" s="491"/>
      <c r="K1259" s="320" t="s">
        <v>648</v>
      </c>
      <c r="L1259" s="44"/>
      <c r="M1259" s="44"/>
      <c r="N1259" s="44"/>
      <c r="O1259" s="89">
        <v>0</v>
      </c>
      <c r="P1259" s="134">
        <v>0</v>
      </c>
      <c r="Q1259" s="134">
        <v>1.6</v>
      </c>
      <c r="R1259" s="89">
        <f t="shared" si="427"/>
        <v>1.6</v>
      </c>
      <c r="S1259" s="321"/>
    </row>
    <row r="1260" spans="1:26" s="5" customFormat="1" ht="25.5">
      <c r="A1260" s="491"/>
      <c r="B1260" s="488"/>
      <c r="C1260" s="488"/>
      <c r="D1260" s="488"/>
      <c r="E1260" s="488"/>
      <c r="F1260" s="488"/>
      <c r="G1260" s="488"/>
      <c r="H1260" s="488"/>
      <c r="I1260" s="83" t="s">
        <v>179</v>
      </c>
      <c r="J1260" s="491"/>
      <c r="K1260" s="90" t="s">
        <v>647</v>
      </c>
      <c r="L1260" s="44"/>
      <c r="M1260" s="44"/>
      <c r="N1260" s="44"/>
      <c r="O1260" s="85">
        <f t="shared" ref="O1260:Q1260" si="430">O1261</f>
        <v>24.263999999999999</v>
      </c>
      <c r="P1260" s="85">
        <f t="shared" si="430"/>
        <v>0</v>
      </c>
      <c r="Q1260" s="85">
        <f t="shared" si="430"/>
        <v>0</v>
      </c>
      <c r="R1260" s="85">
        <f t="shared" si="427"/>
        <v>24.263999999999999</v>
      </c>
      <c r="S1260" s="321"/>
    </row>
    <row r="1261" spans="1:26" s="5" customFormat="1">
      <c r="A1261" s="491"/>
      <c r="B1261" s="488"/>
      <c r="C1261" s="488"/>
      <c r="D1261" s="488"/>
      <c r="E1261" s="488"/>
      <c r="F1261" s="488"/>
      <c r="G1261" s="488"/>
      <c r="H1261" s="488"/>
      <c r="I1261" s="182" t="s">
        <v>16</v>
      </c>
      <c r="J1261" s="491"/>
      <c r="K1261" s="320" t="s">
        <v>648</v>
      </c>
      <c r="L1261" s="44"/>
      <c r="M1261" s="44"/>
      <c r="N1261" s="44"/>
      <c r="O1261" s="89">
        <v>24.263999999999999</v>
      </c>
      <c r="P1261" s="134">
        <v>0</v>
      </c>
      <c r="Q1261" s="134">
        <v>0</v>
      </c>
      <c r="R1261" s="89">
        <f t="shared" si="427"/>
        <v>24.263999999999999</v>
      </c>
      <c r="S1261" s="321"/>
    </row>
    <row r="1262" spans="1:26" s="5" customFormat="1" ht="25.5">
      <c r="A1262" s="491"/>
      <c r="B1262" s="488"/>
      <c r="C1262" s="488"/>
      <c r="D1262" s="488"/>
      <c r="E1262" s="488"/>
      <c r="F1262" s="488"/>
      <c r="G1262" s="488"/>
      <c r="H1262" s="488"/>
      <c r="I1262" s="83" t="s">
        <v>29</v>
      </c>
      <c r="J1262" s="491"/>
      <c r="K1262" s="90" t="s">
        <v>656</v>
      </c>
      <c r="L1262" s="44"/>
      <c r="M1262" s="44"/>
      <c r="N1262" s="44"/>
      <c r="O1262" s="85">
        <f t="shared" ref="O1262:Q1262" si="431">O1263</f>
        <v>6.8209999999999997</v>
      </c>
      <c r="P1262" s="85">
        <f t="shared" si="431"/>
        <v>1.66</v>
      </c>
      <c r="Q1262" s="85">
        <f t="shared" si="431"/>
        <v>0</v>
      </c>
      <c r="R1262" s="85">
        <f t="shared" si="427"/>
        <v>8.4809999999999999</v>
      </c>
      <c r="S1262" s="321"/>
    </row>
    <row r="1263" spans="1:26" s="5" customFormat="1">
      <c r="A1263" s="491"/>
      <c r="B1263" s="488"/>
      <c r="C1263" s="488"/>
      <c r="D1263" s="488"/>
      <c r="E1263" s="488"/>
      <c r="F1263" s="488"/>
      <c r="G1263" s="488"/>
      <c r="H1263" s="488"/>
      <c r="I1263" s="182" t="s">
        <v>16</v>
      </c>
      <c r="J1263" s="491"/>
      <c r="K1263" s="320" t="s">
        <v>648</v>
      </c>
      <c r="L1263" s="44"/>
      <c r="M1263" s="44"/>
      <c r="N1263" s="44"/>
      <c r="O1263" s="89">
        <v>6.8209999999999997</v>
      </c>
      <c r="P1263" s="134">
        <v>1.66</v>
      </c>
      <c r="Q1263" s="134">
        <v>0</v>
      </c>
      <c r="R1263" s="89">
        <f t="shared" si="427"/>
        <v>8.4809999999999999</v>
      </c>
      <c r="S1263" s="321"/>
    </row>
    <row r="1264" spans="1:26" s="5" customFormat="1" ht="28.5" customHeight="1">
      <c r="A1264" s="490">
        <v>15</v>
      </c>
      <c r="B1264" s="487" t="s">
        <v>495</v>
      </c>
      <c r="C1264" s="488"/>
      <c r="D1264" s="488"/>
      <c r="E1264" s="488"/>
      <c r="F1264" s="488"/>
      <c r="G1264" s="488"/>
      <c r="H1264" s="488"/>
      <c r="I1264" s="181" t="s">
        <v>13</v>
      </c>
      <c r="J1264" s="496">
        <v>451</v>
      </c>
      <c r="K1264" s="340"/>
      <c r="L1264" s="44"/>
      <c r="M1264" s="44"/>
      <c r="N1264" s="44"/>
      <c r="O1264" s="85">
        <f>O1265+O1271+O1273+O1277+O1279+O1282+O1284+O1286+O1294</f>
        <v>997.24699999999996</v>
      </c>
      <c r="P1264" s="85">
        <f>P1265+P1269+P1271+P1273+P1277+P1279+P1290+P1292</f>
        <v>445.57200000000006</v>
      </c>
      <c r="Q1264" s="85">
        <f>Q1265+Q1273+Q1277+Q1279+Q1290</f>
        <v>82.928999999999988</v>
      </c>
      <c r="R1264" s="85">
        <f>R1265+R1269+R1271+R1273+R1277+R1279+R1282+R1284+R1286+R1290+R1292+R1294</f>
        <v>1525.748</v>
      </c>
      <c r="S1264" s="321"/>
    </row>
    <row r="1265" spans="1:19" s="5" customFormat="1" ht="76.5">
      <c r="A1265" s="491"/>
      <c r="B1265" s="488"/>
      <c r="C1265" s="488"/>
      <c r="D1265" s="488"/>
      <c r="E1265" s="488"/>
      <c r="F1265" s="488"/>
      <c r="G1265" s="488"/>
      <c r="H1265" s="488"/>
      <c r="I1265" s="43" t="s">
        <v>57</v>
      </c>
      <c r="J1265" s="496"/>
      <c r="K1265" s="90" t="s">
        <v>646</v>
      </c>
      <c r="L1265" s="44"/>
      <c r="M1265" s="44"/>
      <c r="N1265" s="44"/>
      <c r="O1265" s="85">
        <f>O1266+O1267+O1268</f>
        <v>71.394999999999996</v>
      </c>
      <c r="P1265" s="85">
        <f t="shared" ref="P1265:Q1265" si="432">P1266+P1267+P1268</f>
        <v>83.606999999999999</v>
      </c>
      <c r="Q1265" s="85">
        <f t="shared" si="432"/>
        <v>26.189</v>
      </c>
      <c r="R1265" s="85">
        <f>SUM(O1265:Q1265)</f>
        <v>181.191</v>
      </c>
      <c r="S1265" s="321"/>
    </row>
    <row r="1266" spans="1:19" s="5" customFormat="1" ht="25.5">
      <c r="A1266" s="491"/>
      <c r="B1266" s="488"/>
      <c r="C1266" s="488"/>
      <c r="D1266" s="488"/>
      <c r="E1266" s="488"/>
      <c r="F1266" s="488"/>
      <c r="G1266" s="488"/>
      <c r="H1266" s="488"/>
      <c r="I1266" s="59" t="s">
        <v>164</v>
      </c>
      <c r="J1266" s="496"/>
      <c r="K1266" s="320" t="s">
        <v>647</v>
      </c>
      <c r="L1266" s="44"/>
      <c r="M1266" s="44"/>
      <c r="N1266" s="44"/>
      <c r="O1266" s="89">
        <v>3.7549999999999999</v>
      </c>
      <c r="P1266" s="134"/>
      <c r="Q1266" s="134">
        <v>5.1999999999999998E-2</v>
      </c>
      <c r="R1266" s="89">
        <f>SUM(O1266:Q1266)</f>
        <v>3.8069999999999999</v>
      </c>
      <c r="S1266" s="321"/>
    </row>
    <row r="1267" spans="1:19" s="5" customFormat="1">
      <c r="A1267" s="491"/>
      <c r="B1267" s="488"/>
      <c r="C1267" s="488"/>
      <c r="D1267" s="488"/>
      <c r="E1267" s="488"/>
      <c r="F1267" s="488"/>
      <c r="G1267" s="488"/>
      <c r="H1267" s="488"/>
      <c r="I1267" s="59" t="s">
        <v>16</v>
      </c>
      <c r="J1267" s="496"/>
      <c r="K1267" s="320" t="s">
        <v>648</v>
      </c>
      <c r="L1267" s="44"/>
      <c r="M1267" s="44"/>
      <c r="N1267" s="44"/>
      <c r="O1267" s="89">
        <v>67.349000000000004</v>
      </c>
      <c r="P1267" s="134">
        <v>83.606999999999999</v>
      </c>
      <c r="Q1267" s="134">
        <v>26.137</v>
      </c>
      <c r="R1267" s="89">
        <f>SUM(O1267:Q1267)</f>
        <v>177.09300000000002</v>
      </c>
      <c r="S1267" s="321"/>
    </row>
    <row r="1268" spans="1:19" s="5" customFormat="1" ht="38.25">
      <c r="A1268" s="491"/>
      <c r="B1268" s="488"/>
      <c r="C1268" s="488"/>
      <c r="D1268" s="488"/>
      <c r="E1268" s="488"/>
      <c r="F1268" s="488"/>
      <c r="G1268" s="488"/>
      <c r="H1268" s="488"/>
      <c r="I1268" s="59" t="s">
        <v>18</v>
      </c>
      <c r="J1268" s="496"/>
      <c r="K1268" s="320" t="s">
        <v>649</v>
      </c>
      <c r="L1268" s="44"/>
      <c r="M1268" s="44"/>
      <c r="N1268" s="44"/>
      <c r="O1268" s="89">
        <v>0.29099999999999998</v>
      </c>
      <c r="P1268" s="134"/>
      <c r="Q1268" s="134"/>
      <c r="R1268" s="89">
        <f>SUM(O1268:Q1268)</f>
        <v>0.29099999999999998</v>
      </c>
      <c r="S1268" s="321"/>
    </row>
    <row r="1269" spans="1:19" s="5" customFormat="1">
      <c r="A1269" s="491"/>
      <c r="B1269" s="488"/>
      <c r="C1269" s="488"/>
      <c r="D1269" s="488"/>
      <c r="E1269" s="488"/>
      <c r="F1269" s="488"/>
      <c r="G1269" s="488"/>
      <c r="H1269" s="488"/>
      <c r="I1269" s="43" t="s">
        <v>68</v>
      </c>
      <c r="J1269" s="496"/>
      <c r="K1269" s="90" t="s">
        <v>662</v>
      </c>
      <c r="L1269" s="44"/>
      <c r="M1269" s="44"/>
      <c r="N1269" s="44"/>
      <c r="O1269" s="85">
        <f>O1270</f>
        <v>0</v>
      </c>
      <c r="P1269" s="85">
        <f t="shared" ref="P1269:Q1269" si="433">P1270</f>
        <v>4.4749999999999996</v>
      </c>
      <c r="Q1269" s="85">
        <f t="shared" si="433"/>
        <v>0</v>
      </c>
      <c r="R1269" s="85">
        <f>SUM(P1269:Q1269)</f>
        <v>4.4749999999999996</v>
      </c>
      <c r="S1269" s="321"/>
    </row>
    <row r="1270" spans="1:19" s="5" customFormat="1" ht="25.5">
      <c r="A1270" s="491"/>
      <c r="B1270" s="488"/>
      <c r="C1270" s="488"/>
      <c r="D1270" s="488"/>
      <c r="E1270" s="488"/>
      <c r="F1270" s="488"/>
      <c r="G1270" s="488"/>
      <c r="H1270" s="488"/>
      <c r="I1270" s="59" t="s">
        <v>33</v>
      </c>
      <c r="J1270" s="496"/>
      <c r="K1270" s="320">
        <v>28</v>
      </c>
      <c r="L1270" s="44"/>
      <c r="M1270" s="44"/>
      <c r="N1270" s="44"/>
      <c r="O1270" s="89"/>
      <c r="P1270" s="134">
        <v>4.4749999999999996</v>
      </c>
      <c r="Q1270" s="134"/>
      <c r="R1270" s="89">
        <f>SUM(P1270:Q1270)</f>
        <v>4.4749999999999996</v>
      </c>
      <c r="S1270" s="321"/>
    </row>
    <row r="1271" spans="1:19" s="5" customFormat="1" ht="89.25">
      <c r="A1271" s="491"/>
      <c r="B1271" s="488"/>
      <c r="C1271" s="488"/>
      <c r="D1271" s="488"/>
      <c r="E1271" s="488"/>
      <c r="F1271" s="488"/>
      <c r="G1271" s="488"/>
      <c r="H1271" s="488"/>
      <c r="I1271" s="43" t="s">
        <v>59</v>
      </c>
      <c r="J1271" s="496"/>
      <c r="K1271" s="96" t="s">
        <v>50</v>
      </c>
      <c r="L1271" s="44"/>
      <c r="M1271" s="44"/>
      <c r="N1271" s="44"/>
      <c r="O1271" s="85">
        <f>O1272</f>
        <v>54.901000000000003</v>
      </c>
      <c r="P1271" s="85">
        <f t="shared" ref="P1271:Q1271" si="434">P1272</f>
        <v>61.84</v>
      </c>
      <c r="Q1271" s="85">
        <f t="shared" si="434"/>
        <v>0</v>
      </c>
      <c r="R1271" s="85">
        <f>SUM(O1271:Q1271)</f>
        <v>116.74100000000001</v>
      </c>
      <c r="S1271" s="321"/>
    </row>
    <row r="1272" spans="1:19" s="5" customFormat="1">
      <c r="A1272" s="491"/>
      <c r="B1272" s="488"/>
      <c r="C1272" s="488"/>
      <c r="D1272" s="488"/>
      <c r="E1272" s="488"/>
      <c r="F1272" s="488"/>
      <c r="G1272" s="488"/>
      <c r="H1272" s="488"/>
      <c r="I1272" s="59" t="s">
        <v>16</v>
      </c>
      <c r="J1272" s="496"/>
      <c r="K1272" s="95" t="s">
        <v>12</v>
      </c>
      <c r="L1272" s="44"/>
      <c r="M1272" s="44"/>
      <c r="N1272" s="44"/>
      <c r="O1272" s="89">
        <v>54.901000000000003</v>
      </c>
      <c r="P1272" s="134">
        <v>61.84</v>
      </c>
      <c r="Q1272" s="134"/>
      <c r="R1272" s="89">
        <f>SUM(O1272:Q1272)</f>
        <v>116.74100000000001</v>
      </c>
      <c r="S1272" s="321"/>
    </row>
    <row r="1273" spans="1:19" s="5" customFormat="1" ht="23.25" customHeight="1">
      <c r="A1273" s="491"/>
      <c r="B1273" s="488"/>
      <c r="C1273" s="488"/>
      <c r="D1273" s="488"/>
      <c r="E1273" s="488"/>
      <c r="F1273" s="488"/>
      <c r="G1273" s="488"/>
      <c r="H1273" s="488"/>
      <c r="I1273" s="43" t="s">
        <v>200</v>
      </c>
      <c r="J1273" s="496"/>
      <c r="K1273" s="96" t="s">
        <v>31</v>
      </c>
      <c r="L1273" s="44"/>
      <c r="M1273" s="44"/>
      <c r="N1273" s="44"/>
      <c r="O1273" s="85">
        <f>SUM(O1274:O1276)</f>
        <v>438.41600000000005</v>
      </c>
      <c r="P1273" s="85">
        <f t="shared" ref="P1273:Q1273" si="435">SUM(P1274:P1276)</f>
        <v>269.93200000000002</v>
      </c>
      <c r="Q1273" s="85">
        <f t="shared" si="435"/>
        <v>41.439</v>
      </c>
      <c r="R1273" s="85">
        <f>SUM(O1273:Q1273)</f>
        <v>749.78700000000003</v>
      </c>
      <c r="S1273" s="321"/>
    </row>
    <row r="1274" spans="1:19" s="5" customFormat="1" ht="25.5">
      <c r="A1274" s="491"/>
      <c r="B1274" s="488"/>
      <c r="C1274" s="488"/>
      <c r="D1274" s="488"/>
      <c r="E1274" s="488"/>
      <c r="F1274" s="488"/>
      <c r="G1274" s="488"/>
      <c r="H1274" s="488"/>
      <c r="I1274" s="59" t="s">
        <v>164</v>
      </c>
      <c r="J1274" s="496"/>
      <c r="K1274" s="95" t="s">
        <v>11</v>
      </c>
      <c r="L1274" s="44"/>
      <c r="M1274" s="44"/>
      <c r="N1274" s="44"/>
      <c r="O1274" s="89">
        <v>366.91</v>
      </c>
      <c r="P1274" s="134"/>
      <c r="Q1274" s="134"/>
      <c r="R1274" s="89">
        <f>SUM(O1274:Q1274)</f>
        <v>366.91</v>
      </c>
      <c r="S1274" s="321"/>
    </row>
    <row r="1275" spans="1:19" s="5" customFormat="1" ht="11.25" customHeight="1">
      <c r="A1275" s="491"/>
      <c r="B1275" s="488"/>
      <c r="C1275" s="488"/>
      <c r="D1275" s="488"/>
      <c r="E1275" s="488"/>
      <c r="F1275" s="488"/>
      <c r="G1275" s="488"/>
      <c r="H1275" s="488"/>
      <c r="I1275" s="59" t="s">
        <v>16</v>
      </c>
      <c r="J1275" s="496"/>
      <c r="K1275" s="95" t="s">
        <v>12</v>
      </c>
      <c r="L1275" s="44"/>
      <c r="M1275" s="44"/>
      <c r="N1275" s="44"/>
      <c r="O1275" s="89">
        <v>71.506</v>
      </c>
      <c r="P1275" s="134">
        <v>8.3369999999999997</v>
      </c>
      <c r="Q1275" s="134">
        <v>5.2999999999999999E-2</v>
      </c>
      <c r="R1275" s="89">
        <f>SUM(O1275:Q1275)</f>
        <v>79.896000000000001</v>
      </c>
      <c r="S1275" s="321"/>
    </row>
    <row r="1276" spans="1:19" s="5" customFormat="1" ht="25.5">
      <c r="A1276" s="491"/>
      <c r="B1276" s="488"/>
      <c r="C1276" s="488"/>
      <c r="D1276" s="488"/>
      <c r="E1276" s="488"/>
      <c r="F1276" s="488"/>
      <c r="G1276" s="488"/>
      <c r="H1276" s="488"/>
      <c r="I1276" s="59" t="s">
        <v>33</v>
      </c>
      <c r="J1276" s="496"/>
      <c r="K1276" s="95" t="s">
        <v>39</v>
      </c>
      <c r="L1276" s="44"/>
      <c r="M1276" s="44"/>
      <c r="N1276" s="44"/>
      <c r="O1276" s="89"/>
      <c r="P1276" s="134">
        <v>261.59500000000003</v>
      </c>
      <c r="Q1276" s="134">
        <v>41.386000000000003</v>
      </c>
      <c r="R1276" s="89">
        <f>SUM(P1276:Q1276)</f>
        <v>302.98100000000005</v>
      </c>
      <c r="S1276" s="321"/>
    </row>
    <row r="1277" spans="1:19" s="5" customFormat="1" ht="14.25" customHeight="1">
      <c r="A1277" s="491"/>
      <c r="B1277" s="488"/>
      <c r="C1277" s="488"/>
      <c r="D1277" s="488"/>
      <c r="E1277" s="488"/>
      <c r="F1277" s="488"/>
      <c r="G1277" s="488"/>
      <c r="H1277" s="488"/>
      <c r="I1277" s="43" t="s">
        <v>201</v>
      </c>
      <c r="J1277" s="496"/>
      <c r="K1277" s="96" t="s">
        <v>43</v>
      </c>
      <c r="L1277" s="44"/>
      <c r="M1277" s="44"/>
      <c r="N1277" s="44"/>
      <c r="O1277" s="85">
        <f>O1278</f>
        <v>15</v>
      </c>
      <c r="P1277" s="85">
        <f t="shared" ref="P1277:Q1277" si="436">P1278</f>
        <v>16.155000000000001</v>
      </c>
      <c r="Q1277" s="85">
        <f t="shared" si="436"/>
        <v>7.4509999999999996</v>
      </c>
      <c r="R1277" s="85">
        <f t="shared" ref="R1277:R1290" si="437">SUM(O1277:Q1277)</f>
        <v>38.606000000000002</v>
      </c>
      <c r="S1277" s="321"/>
    </row>
    <row r="1278" spans="1:19" s="5" customFormat="1">
      <c r="A1278" s="491"/>
      <c r="B1278" s="488"/>
      <c r="C1278" s="488"/>
      <c r="D1278" s="488"/>
      <c r="E1278" s="488"/>
      <c r="F1278" s="488"/>
      <c r="G1278" s="488"/>
      <c r="H1278" s="488"/>
      <c r="I1278" s="59" t="s">
        <v>16</v>
      </c>
      <c r="J1278" s="496"/>
      <c r="K1278" s="95" t="s">
        <v>12</v>
      </c>
      <c r="L1278" s="44"/>
      <c r="M1278" s="44"/>
      <c r="N1278" s="44"/>
      <c r="O1278" s="89">
        <v>15</v>
      </c>
      <c r="P1278" s="134">
        <v>16.155000000000001</v>
      </c>
      <c r="Q1278" s="134">
        <v>7.4509999999999996</v>
      </c>
      <c r="R1278" s="89">
        <f t="shared" si="437"/>
        <v>38.606000000000002</v>
      </c>
      <c r="S1278" s="321"/>
    </row>
    <row r="1279" spans="1:19" s="5" customFormat="1" ht="51">
      <c r="A1279" s="491"/>
      <c r="B1279" s="488"/>
      <c r="C1279" s="488"/>
      <c r="D1279" s="488"/>
      <c r="E1279" s="488"/>
      <c r="F1279" s="488"/>
      <c r="G1279" s="488"/>
      <c r="H1279" s="488"/>
      <c r="I1279" s="43" t="s">
        <v>62</v>
      </c>
      <c r="J1279" s="496"/>
      <c r="K1279" s="96" t="s">
        <v>44</v>
      </c>
      <c r="L1279" s="44"/>
      <c r="M1279" s="44"/>
      <c r="N1279" s="44"/>
      <c r="O1279" s="85">
        <f>O1280+O1281</f>
        <v>135.28899999999999</v>
      </c>
      <c r="P1279" s="85">
        <f t="shared" ref="P1279:Q1279" si="438">P1280+P1281</f>
        <v>4.4950000000000001</v>
      </c>
      <c r="Q1279" s="85">
        <f t="shared" si="438"/>
        <v>1.6</v>
      </c>
      <c r="R1279" s="85">
        <f t="shared" si="437"/>
        <v>141.38399999999999</v>
      </c>
      <c r="S1279" s="321"/>
    </row>
    <row r="1280" spans="1:19" s="5" customFormat="1" ht="25.5">
      <c r="A1280" s="491"/>
      <c r="B1280" s="488"/>
      <c r="C1280" s="488"/>
      <c r="D1280" s="488"/>
      <c r="E1280" s="488"/>
      <c r="F1280" s="488"/>
      <c r="G1280" s="488"/>
      <c r="H1280" s="488"/>
      <c r="I1280" s="59" t="s">
        <v>164</v>
      </c>
      <c r="J1280" s="496"/>
      <c r="K1280" s="95" t="s">
        <v>11</v>
      </c>
      <c r="L1280" s="44"/>
      <c r="M1280" s="44"/>
      <c r="N1280" s="44"/>
      <c r="O1280" s="89">
        <v>20.884</v>
      </c>
      <c r="P1280" s="134"/>
      <c r="Q1280" s="134"/>
      <c r="R1280" s="89">
        <f t="shared" si="437"/>
        <v>20.884</v>
      </c>
      <c r="S1280" s="321"/>
    </row>
    <row r="1281" spans="1:19" s="5" customFormat="1">
      <c r="A1281" s="491"/>
      <c r="B1281" s="488"/>
      <c r="C1281" s="488"/>
      <c r="D1281" s="488"/>
      <c r="E1281" s="488"/>
      <c r="F1281" s="488"/>
      <c r="G1281" s="488"/>
      <c r="H1281" s="488"/>
      <c r="I1281" s="59" t="s">
        <v>16</v>
      </c>
      <c r="J1281" s="496"/>
      <c r="K1281" s="95" t="s">
        <v>12</v>
      </c>
      <c r="L1281" s="44"/>
      <c r="M1281" s="44"/>
      <c r="N1281" s="44"/>
      <c r="O1281" s="89">
        <v>114.405</v>
      </c>
      <c r="P1281" s="134">
        <v>4.4950000000000001</v>
      </c>
      <c r="Q1281" s="134">
        <v>1.6</v>
      </c>
      <c r="R1281" s="89">
        <f t="shared" si="437"/>
        <v>120.5</v>
      </c>
      <c r="S1281" s="321"/>
    </row>
    <row r="1282" spans="1:19" s="5" customFormat="1" ht="38.25">
      <c r="A1282" s="491"/>
      <c r="B1282" s="488"/>
      <c r="C1282" s="488"/>
      <c r="D1282" s="488"/>
      <c r="E1282" s="488"/>
      <c r="F1282" s="488"/>
      <c r="G1282" s="488"/>
      <c r="H1282" s="488"/>
      <c r="I1282" s="43" t="s">
        <v>74</v>
      </c>
      <c r="J1282" s="496"/>
      <c r="K1282" s="96" t="s">
        <v>78</v>
      </c>
      <c r="L1282" s="44"/>
      <c r="M1282" s="44"/>
      <c r="N1282" s="44"/>
      <c r="O1282" s="85">
        <f>O1283</f>
        <v>4.3949999999999996</v>
      </c>
      <c r="P1282" s="85">
        <f t="shared" ref="P1282:Q1282" si="439">P1283</f>
        <v>0</v>
      </c>
      <c r="Q1282" s="85">
        <f t="shared" si="439"/>
        <v>0</v>
      </c>
      <c r="R1282" s="85">
        <f t="shared" si="437"/>
        <v>4.3949999999999996</v>
      </c>
      <c r="S1282" s="321"/>
    </row>
    <row r="1283" spans="1:19" s="5" customFormat="1">
      <c r="A1283" s="491"/>
      <c r="B1283" s="488"/>
      <c r="C1283" s="488"/>
      <c r="D1283" s="488"/>
      <c r="E1283" s="488"/>
      <c r="F1283" s="488"/>
      <c r="G1283" s="488"/>
      <c r="H1283" s="488"/>
      <c r="I1283" s="59" t="s">
        <v>16</v>
      </c>
      <c r="J1283" s="496"/>
      <c r="K1283" s="95" t="s">
        <v>12</v>
      </c>
      <c r="L1283" s="44"/>
      <c r="M1283" s="44"/>
      <c r="N1283" s="44"/>
      <c r="O1283" s="89">
        <v>4.3949999999999996</v>
      </c>
      <c r="P1283" s="134"/>
      <c r="Q1283" s="134"/>
      <c r="R1283" s="89">
        <f t="shared" si="437"/>
        <v>4.3949999999999996</v>
      </c>
      <c r="S1283" s="321"/>
    </row>
    <row r="1284" spans="1:19" s="5" customFormat="1" ht="51">
      <c r="A1284" s="491"/>
      <c r="B1284" s="488"/>
      <c r="C1284" s="488"/>
      <c r="D1284" s="488"/>
      <c r="E1284" s="488"/>
      <c r="F1284" s="488"/>
      <c r="G1284" s="488"/>
      <c r="H1284" s="488"/>
      <c r="I1284" s="43" t="s">
        <v>63</v>
      </c>
      <c r="J1284" s="496"/>
      <c r="K1284" s="96" t="s">
        <v>11</v>
      </c>
      <c r="L1284" s="44"/>
      <c r="M1284" s="44"/>
      <c r="N1284" s="44"/>
      <c r="O1284" s="85">
        <f>O1285</f>
        <v>3.3319999999999999</v>
      </c>
      <c r="P1284" s="85">
        <f t="shared" ref="P1284:Q1284" si="440">P1285</f>
        <v>0</v>
      </c>
      <c r="Q1284" s="85">
        <f t="shared" si="440"/>
        <v>0</v>
      </c>
      <c r="R1284" s="85">
        <f t="shared" si="437"/>
        <v>3.3319999999999999</v>
      </c>
      <c r="S1284" s="321"/>
    </row>
    <row r="1285" spans="1:19" s="5" customFormat="1">
      <c r="A1285" s="491"/>
      <c r="B1285" s="488"/>
      <c r="C1285" s="488"/>
      <c r="D1285" s="488"/>
      <c r="E1285" s="488"/>
      <c r="F1285" s="488"/>
      <c r="G1285" s="488"/>
      <c r="H1285" s="488"/>
      <c r="I1285" s="59" t="s">
        <v>16</v>
      </c>
      <c r="J1285" s="496"/>
      <c r="K1285" s="95" t="s">
        <v>12</v>
      </c>
      <c r="L1285" s="44"/>
      <c r="M1285" s="44"/>
      <c r="N1285" s="44"/>
      <c r="O1285" s="89">
        <v>3.3319999999999999</v>
      </c>
      <c r="P1285" s="134"/>
      <c r="Q1285" s="134"/>
      <c r="R1285" s="89">
        <f t="shared" si="437"/>
        <v>3.3319999999999999</v>
      </c>
      <c r="S1285" s="321"/>
    </row>
    <row r="1286" spans="1:19" s="5" customFormat="1" ht="76.5">
      <c r="A1286" s="491"/>
      <c r="B1286" s="488"/>
      <c r="C1286" s="488"/>
      <c r="D1286" s="488"/>
      <c r="E1286" s="488"/>
      <c r="F1286" s="488"/>
      <c r="G1286" s="488"/>
      <c r="H1286" s="488"/>
      <c r="I1286" s="43" t="s">
        <v>64</v>
      </c>
      <c r="J1286" s="496"/>
      <c r="K1286" s="96" t="s">
        <v>67</v>
      </c>
      <c r="L1286" s="44"/>
      <c r="M1286" s="44"/>
      <c r="N1286" s="44"/>
      <c r="O1286" s="85">
        <f>O1287+O1288+O1289</f>
        <v>266.28399999999999</v>
      </c>
      <c r="P1286" s="85">
        <f t="shared" ref="P1286:Q1286" si="441">P1287+P1288+P1289</f>
        <v>0</v>
      </c>
      <c r="Q1286" s="85">
        <f t="shared" si="441"/>
        <v>0</v>
      </c>
      <c r="R1286" s="85">
        <f t="shared" si="437"/>
        <v>266.28399999999999</v>
      </c>
      <c r="S1286" s="321"/>
    </row>
    <row r="1287" spans="1:19" s="5" customFormat="1" ht="25.5">
      <c r="A1287" s="491"/>
      <c r="B1287" s="488"/>
      <c r="C1287" s="488"/>
      <c r="D1287" s="488"/>
      <c r="E1287" s="488"/>
      <c r="F1287" s="488"/>
      <c r="G1287" s="488"/>
      <c r="H1287" s="488"/>
      <c r="I1287" s="59" t="s">
        <v>164</v>
      </c>
      <c r="J1287" s="496"/>
      <c r="K1287" s="95" t="s">
        <v>11</v>
      </c>
      <c r="L1287" s="44"/>
      <c r="M1287" s="44"/>
      <c r="N1287" s="44"/>
      <c r="O1287" s="89">
        <v>75.521000000000001</v>
      </c>
      <c r="P1287" s="134"/>
      <c r="Q1287" s="134"/>
      <c r="R1287" s="89">
        <f t="shared" si="437"/>
        <v>75.521000000000001</v>
      </c>
      <c r="S1287" s="321"/>
    </row>
    <row r="1288" spans="1:19" s="5" customFormat="1">
      <c r="A1288" s="491"/>
      <c r="B1288" s="488"/>
      <c r="C1288" s="488"/>
      <c r="D1288" s="488"/>
      <c r="E1288" s="488"/>
      <c r="F1288" s="488"/>
      <c r="G1288" s="488"/>
      <c r="H1288" s="488"/>
      <c r="I1288" s="59" t="s">
        <v>16</v>
      </c>
      <c r="J1288" s="496"/>
      <c r="K1288" s="95" t="s">
        <v>12</v>
      </c>
      <c r="L1288" s="44"/>
      <c r="M1288" s="44"/>
      <c r="N1288" s="44"/>
      <c r="O1288" s="89">
        <v>165.536</v>
      </c>
      <c r="P1288" s="134"/>
      <c r="Q1288" s="134"/>
      <c r="R1288" s="89">
        <f t="shared" si="437"/>
        <v>165.536</v>
      </c>
      <c r="S1288" s="321"/>
    </row>
    <row r="1289" spans="1:19" s="5" customFormat="1" ht="11.25" customHeight="1">
      <c r="A1289" s="491"/>
      <c r="B1289" s="488"/>
      <c r="C1289" s="488"/>
      <c r="D1289" s="488"/>
      <c r="E1289" s="488"/>
      <c r="F1289" s="488"/>
      <c r="G1289" s="488"/>
      <c r="H1289" s="488"/>
      <c r="I1289" s="59" t="s">
        <v>33</v>
      </c>
      <c r="J1289" s="496"/>
      <c r="K1289" s="95" t="s">
        <v>39</v>
      </c>
      <c r="L1289" s="44"/>
      <c r="M1289" s="44"/>
      <c r="N1289" s="44"/>
      <c r="O1289" s="89">
        <v>25.227</v>
      </c>
      <c r="P1289" s="134"/>
      <c r="Q1289" s="134"/>
      <c r="R1289" s="89">
        <f t="shared" si="437"/>
        <v>25.227</v>
      </c>
      <c r="S1289" s="321"/>
    </row>
    <row r="1290" spans="1:19" s="5" customFormat="1" ht="25.5">
      <c r="A1290" s="491"/>
      <c r="B1290" s="488"/>
      <c r="C1290" s="488"/>
      <c r="D1290" s="488"/>
      <c r="E1290" s="488"/>
      <c r="F1290" s="488"/>
      <c r="G1290" s="488"/>
      <c r="H1290" s="488"/>
      <c r="I1290" s="43" t="s">
        <v>29</v>
      </c>
      <c r="J1290" s="496"/>
      <c r="K1290" s="96" t="s">
        <v>130</v>
      </c>
      <c r="L1290" s="44"/>
      <c r="M1290" s="44"/>
      <c r="N1290" s="44"/>
      <c r="O1290" s="89">
        <f>O1291</f>
        <v>0</v>
      </c>
      <c r="P1290" s="89">
        <f t="shared" ref="P1290:Q1290" si="442">P1291</f>
        <v>2.41</v>
      </c>
      <c r="Q1290" s="89">
        <f t="shared" si="442"/>
        <v>6.25</v>
      </c>
      <c r="R1290" s="85">
        <f t="shared" si="437"/>
        <v>8.66</v>
      </c>
      <c r="S1290" s="321"/>
    </row>
    <row r="1291" spans="1:19" s="5" customFormat="1">
      <c r="A1291" s="491"/>
      <c r="B1291" s="488"/>
      <c r="C1291" s="488"/>
      <c r="D1291" s="488"/>
      <c r="E1291" s="488"/>
      <c r="F1291" s="488"/>
      <c r="G1291" s="488"/>
      <c r="H1291" s="488"/>
      <c r="I1291" s="59" t="s">
        <v>16</v>
      </c>
      <c r="J1291" s="496"/>
      <c r="K1291" s="95" t="s">
        <v>12</v>
      </c>
      <c r="L1291" s="44"/>
      <c r="M1291" s="44"/>
      <c r="N1291" s="44"/>
      <c r="O1291" s="89"/>
      <c r="P1291" s="134">
        <v>2.41</v>
      </c>
      <c r="Q1291" s="134">
        <v>6.25</v>
      </c>
      <c r="R1291" s="89">
        <f>SUM(P1291:Q1291)</f>
        <v>8.66</v>
      </c>
      <c r="S1291" s="321"/>
    </row>
    <row r="1292" spans="1:19" s="5" customFormat="1" ht="24.75" customHeight="1">
      <c r="A1292" s="491"/>
      <c r="B1292" s="488"/>
      <c r="C1292" s="488"/>
      <c r="D1292" s="488"/>
      <c r="E1292" s="488"/>
      <c r="F1292" s="488"/>
      <c r="G1292" s="488"/>
      <c r="H1292" s="488"/>
      <c r="I1292" s="43" t="s">
        <v>663</v>
      </c>
      <c r="J1292" s="318"/>
      <c r="K1292" s="96" t="s">
        <v>72</v>
      </c>
      <c r="L1292" s="44"/>
      <c r="M1292" s="44"/>
      <c r="N1292" s="44"/>
      <c r="O1292" s="85">
        <f>O1293</f>
        <v>0</v>
      </c>
      <c r="P1292" s="85">
        <f t="shared" ref="P1292:Q1292" si="443">P1293</f>
        <v>2.6579999999999999</v>
      </c>
      <c r="Q1292" s="85">
        <f t="shared" si="443"/>
        <v>0</v>
      </c>
      <c r="R1292" s="85">
        <f>SUM(O1292:Q1292)</f>
        <v>2.6579999999999999</v>
      </c>
      <c r="S1292" s="321"/>
    </row>
    <row r="1293" spans="1:19" s="5" customFormat="1" ht="30" customHeight="1">
      <c r="A1293" s="491"/>
      <c r="B1293" s="488"/>
      <c r="C1293" s="488"/>
      <c r="D1293" s="488"/>
      <c r="E1293" s="488"/>
      <c r="F1293" s="488"/>
      <c r="G1293" s="488"/>
      <c r="H1293" s="488"/>
      <c r="I1293" s="59" t="s">
        <v>16</v>
      </c>
      <c r="J1293" s="549" t="s">
        <v>497</v>
      </c>
      <c r="K1293" s="95" t="s">
        <v>12</v>
      </c>
      <c r="L1293" s="44"/>
      <c r="M1293" s="44"/>
      <c r="N1293" s="44"/>
      <c r="O1293" s="89"/>
      <c r="P1293" s="134">
        <v>2.6579999999999999</v>
      </c>
      <c r="Q1293" s="134"/>
      <c r="R1293" s="89">
        <f>SUM(O1293:Q1293)</f>
        <v>2.6579999999999999</v>
      </c>
      <c r="S1293" s="321"/>
    </row>
    <row r="1294" spans="1:19" s="5" customFormat="1" ht="38.25">
      <c r="A1294" s="491"/>
      <c r="B1294" s="488"/>
      <c r="C1294" s="488"/>
      <c r="D1294" s="488"/>
      <c r="E1294" s="488"/>
      <c r="F1294" s="488"/>
      <c r="G1294" s="488"/>
      <c r="H1294" s="488"/>
      <c r="I1294" s="43" t="s">
        <v>664</v>
      </c>
      <c r="J1294" s="550"/>
      <c r="K1294" s="96" t="s">
        <v>79</v>
      </c>
      <c r="L1294" s="44"/>
      <c r="M1294" s="44"/>
      <c r="N1294" s="44"/>
      <c r="O1294" s="85">
        <f>O1295</f>
        <v>8.2349999999999994</v>
      </c>
      <c r="P1294" s="85">
        <f t="shared" ref="P1294:Q1294" si="444">P1295</f>
        <v>0</v>
      </c>
      <c r="Q1294" s="85">
        <f t="shared" si="444"/>
        <v>0</v>
      </c>
      <c r="R1294" s="85">
        <f>SUM(O1294:Q1294)</f>
        <v>8.2349999999999994</v>
      </c>
      <c r="S1294" s="321"/>
    </row>
    <row r="1295" spans="1:19" s="5" customFormat="1">
      <c r="A1295" s="492"/>
      <c r="B1295" s="488"/>
      <c r="C1295" s="488"/>
      <c r="D1295" s="488"/>
      <c r="E1295" s="488"/>
      <c r="F1295" s="488"/>
      <c r="G1295" s="488"/>
      <c r="H1295" s="488"/>
      <c r="I1295" s="59" t="s">
        <v>16</v>
      </c>
      <c r="J1295" s="550"/>
      <c r="K1295" s="95" t="s">
        <v>12</v>
      </c>
      <c r="L1295" s="44"/>
      <c r="M1295" s="44"/>
      <c r="N1295" s="44"/>
      <c r="O1295" s="89">
        <v>8.2349999999999994</v>
      </c>
      <c r="P1295" s="134"/>
      <c r="Q1295" s="134"/>
      <c r="R1295" s="89">
        <f>SUM(O1295:Q1295)</f>
        <v>8.2349999999999994</v>
      </c>
      <c r="S1295" s="321"/>
    </row>
    <row r="1296" spans="1:19" s="5" customFormat="1" ht="34.5" customHeight="1">
      <c r="A1296" s="496">
        <v>16</v>
      </c>
      <c r="B1296" s="487" t="s">
        <v>667</v>
      </c>
      <c r="C1296" s="488"/>
      <c r="D1296" s="488"/>
      <c r="E1296" s="488"/>
      <c r="F1296" s="488"/>
      <c r="G1296" s="488"/>
      <c r="H1296" s="488"/>
      <c r="I1296" s="181" t="s">
        <v>13</v>
      </c>
      <c r="J1296" s="550"/>
      <c r="K1296" s="25"/>
      <c r="L1296" s="44"/>
      <c r="M1296" s="44"/>
      <c r="N1296" s="44"/>
      <c r="O1296" s="85">
        <f>O1303+O1313</f>
        <v>191.96700000000001</v>
      </c>
      <c r="P1296" s="81">
        <f>P1297+P1299+P1301+P1303+P1307+P1311</f>
        <v>902.26599999999996</v>
      </c>
      <c r="Q1296" s="81">
        <f>Q1297+Q1299+Q1301+Q1303+Q1307+Q1311</f>
        <v>366.99599999999998</v>
      </c>
      <c r="R1296" s="81">
        <f>R1297+R1299+R1301+R1303+R1307+R1311+R1313</f>
        <v>1461.229</v>
      </c>
      <c r="S1296" s="321"/>
    </row>
    <row r="1297" spans="1:19" s="5" customFormat="1" ht="51">
      <c r="A1297" s="496"/>
      <c r="B1297" s="488"/>
      <c r="C1297" s="488"/>
      <c r="D1297" s="488"/>
      <c r="E1297" s="488"/>
      <c r="F1297" s="488"/>
      <c r="G1297" s="488"/>
      <c r="H1297" s="488"/>
      <c r="I1297" s="43" t="s">
        <v>62</v>
      </c>
      <c r="J1297" s="550"/>
      <c r="K1297" s="96" t="s">
        <v>44</v>
      </c>
      <c r="L1297" s="44"/>
      <c r="M1297" s="44"/>
      <c r="N1297" s="44"/>
      <c r="O1297" s="85">
        <f>O1298</f>
        <v>0</v>
      </c>
      <c r="P1297" s="85">
        <f t="shared" ref="P1297:Q1297" si="445">P1298</f>
        <v>132.631</v>
      </c>
      <c r="Q1297" s="85">
        <f t="shared" si="445"/>
        <v>115.881</v>
      </c>
      <c r="R1297" s="81">
        <f t="shared" ref="R1297:R1314" si="446">SUM(O1297:Q1297)</f>
        <v>248.512</v>
      </c>
      <c r="S1297" s="321"/>
    </row>
    <row r="1298" spans="1:19" s="5" customFormat="1">
      <c r="A1298" s="496"/>
      <c r="B1298" s="488"/>
      <c r="C1298" s="488"/>
      <c r="D1298" s="488"/>
      <c r="E1298" s="488"/>
      <c r="F1298" s="488"/>
      <c r="G1298" s="488"/>
      <c r="H1298" s="488"/>
      <c r="I1298" s="59" t="s">
        <v>16</v>
      </c>
      <c r="J1298" s="550"/>
      <c r="K1298" s="320" t="s">
        <v>648</v>
      </c>
      <c r="L1298" s="44"/>
      <c r="M1298" s="44"/>
      <c r="N1298" s="44"/>
      <c r="O1298" s="89">
        <v>0</v>
      </c>
      <c r="P1298" s="134">
        <v>132.631</v>
      </c>
      <c r="Q1298" s="134">
        <v>115.881</v>
      </c>
      <c r="R1298" s="134">
        <f t="shared" si="446"/>
        <v>248.512</v>
      </c>
      <c r="S1298" s="321"/>
    </row>
    <row r="1299" spans="1:19" s="5" customFormat="1" ht="38.25">
      <c r="A1299" s="496"/>
      <c r="B1299" s="488"/>
      <c r="C1299" s="488"/>
      <c r="D1299" s="488"/>
      <c r="E1299" s="488"/>
      <c r="F1299" s="488"/>
      <c r="G1299" s="488"/>
      <c r="H1299" s="488"/>
      <c r="I1299" s="43" t="s">
        <v>74</v>
      </c>
      <c r="J1299" s="550"/>
      <c r="K1299" s="96" t="s">
        <v>78</v>
      </c>
      <c r="L1299" s="44"/>
      <c r="M1299" s="44"/>
      <c r="N1299" s="44"/>
      <c r="O1299" s="85">
        <f>O1300</f>
        <v>0</v>
      </c>
      <c r="P1299" s="85">
        <f t="shared" ref="P1299:Q1299" si="447">P1300</f>
        <v>5.3440000000000003</v>
      </c>
      <c r="Q1299" s="85">
        <f t="shared" si="447"/>
        <v>2.532</v>
      </c>
      <c r="R1299" s="81">
        <f t="shared" si="446"/>
        <v>7.8760000000000003</v>
      </c>
      <c r="S1299" s="321"/>
    </row>
    <row r="1300" spans="1:19" s="5" customFormat="1">
      <c r="A1300" s="496"/>
      <c r="B1300" s="488"/>
      <c r="C1300" s="488"/>
      <c r="D1300" s="488"/>
      <c r="E1300" s="488"/>
      <c r="F1300" s="488"/>
      <c r="G1300" s="488"/>
      <c r="H1300" s="488"/>
      <c r="I1300" s="59" t="s">
        <v>16</v>
      </c>
      <c r="J1300" s="550"/>
      <c r="K1300" s="320" t="s">
        <v>648</v>
      </c>
      <c r="L1300" s="44"/>
      <c r="M1300" s="44"/>
      <c r="N1300" s="44"/>
      <c r="O1300" s="89">
        <v>0</v>
      </c>
      <c r="P1300" s="134">
        <v>5.3440000000000003</v>
      </c>
      <c r="Q1300" s="134">
        <v>2.532</v>
      </c>
      <c r="R1300" s="134">
        <f t="shared" si="446"/>
        <v>7.8760000000000003</v>
      </c>
      <c r="S1300" s="321"/>
    </row>
    <row r="1301" spans="1:19" s="5" customFormat="1" ht="51">
      <c r="A1301" s="496"/>
      <c r="B1301" s="488"/>
      <c r="C1301" s="488"/>
      <c r="D1301" s="488"/>
      <c r="E1301" s="488"/>
      <c r="F1301" s="488"/>
      <c r="G1301" s="488"/>
      <c r="H1301" s="488"/>
      <c r="I1301" s="43" t="s">
        <v>63</v>
      </c>
      <c r="J1301" s="550"/>
      <c r="K1301" s="96" t="s">
        <v>11</v>
      </c>
      <c r="L1301" s="44"/>
      <c r="M1301" s="44"/>
      <c r="N1301" s="44"/>
      <c r="O1301" s="85">
        <f>O1302</f>
        <v>0</v>
      </c>
      <c r="P1301" s="85">
        <f t="shared" ref="P1301:Q1301" si="448">P1302</f>
        <v>2</v>
      </c>
      <c r="Q1301" s="85">
        <f t="shared" si="448"/>
        <v>0.3</v>
      </c>
      <c r="R1301" s="81">
        <f t="shared" si="446"/>
        <v>2.2999999999999998</v>
      </c>
      <c r="S1301" s="321"/>
    </row>
    <row r="1302" spans="1:19" s="5" customFormat="1">
      <c r="A1302" s="496"/>
      <c r="B1302" s="488"/>
      <c r="C1302" s="488"/>
      <c r="D1302" s="488"/>
      <c r="E1302" s="488"/>
      <c r="F1302" s="488"/>
      <c r="G1302" s="488"/>
      <c r="H1302" s="488"/>
      <c r="I1302" s="59" t="s">
        <v>16</v>
      </c>
      <c r="J1302" s="550"/>
      <c r="K1302" s="95" t="s">
        <v>12</v>
      </c>
      <c r="L1302" s="44"/>
      <c r="M1302" s="44"/>
      <c r="N1302" s="44"/>
      <c r="O1302" s="89">
        <v>0</v>
      </c>
      <c r="P1302" s="134">
        <v>2</v>
      </c>
      <c r="Q1302" s="134">
        <v>0.3</v>
      </c>
      <c r="R1302" s="134">
        <f t="shared" si="446"/>
        <v>2.2999999999999998</v>
      </c>
      <c r="S1302" s="321"/>
    </row>
    <row r="1303" spans="1:19" s="5" customFormat="1" ht="38.25">
      <c r="A1303" s="496"/>
      <c r="B1303" s="488"/>
      <c r="C1303" s="488"/>
      <c r="D1303" s="488"/>
      <c r="E1303" s="488"/>
      <c r="F1303" s="488"/>
      <c r="G1303" s="488"/>
      <c r="H1303" s="488"/>
      <c r="I1303" s="43" t="s">
        <v>665</v>
      </c>
      <c r="J1303" s="550"/>
      <c r="K1303" s="90" t="s">
        <v>648</v>
      </c>
      <c r="L1303" s="44"/>
      <c r="M1303" s="44"/>
      <c r="N1303" s="44"/>
      <c r="O1303" s="85">
        <f>O1304+O1305+O1306</f>
        <v>186.31700000000001</v>
      </c>
      <c r="P1303" s="85">
        <f t="shared" ref="P1303:Q1303" si="449">P1304+P1305+P1306</f>
        <v>264.00599999999997</v>
      </c>
      <c r="Q1303" s="85">
        <f t="shared" si="449"/>
        <v>90.682000000000002</v>
      </c>
      <c r="R1303" s="81">
        <f t="shared" si="446"/>
        <v>541.005</v>
      </c>
      <c r="S1303" s="321"/>
    </row>
    <row r="1304" spans="1:19" s="5" customFormat="1" ht="25.5">
      <c r="A1304" s="496"/>
      <c r="B1304" s="488"/>
      <c r="C1304" s="488"/>
      <c r="D1304" s="488"/>
      <c r="E1304" s="488"/>
      <c r="F1304" s="488"/>
      <c r="G1304" s="488"/>
      <c r="H1304" s="488"/>
      <c r="I1304" s="59" t="s">
        <v>164</v>
      </c>
      <c r="J1304" s="550"/>
      <c r="K1304" s="95" t="s">
        <v>11</v>
      </c>
      <c r="L1304" s="44"/>
      <c r="M1304" s="44"/>
      <c r="N1304" s="44"/>
      <c r="O1304" s="89">
        <v>23.841999999999999</v>
      </c>
      <c r="P1304" s="134"/>
      <c r="Q1304" s="189">
        <v>2.8000000000000001E-2</v>
      </c>
      <c r="R1304" s="134">
        <f t="shared" si="446"/>
        <v>23.869999999999997</v>
      </c>
      <c r="S1304" s="321"/>
    </row>
    <row r="1305" spans="1:19" s="5" customFormat="1">
      <c r="A1305" s="496"/>
      <c r="B1305" s="488"/>
      <c r="C1305" s="488"/>
      <c r="D1305" s="488"/>
      <c r="E1305" s="488"/>
      <c r="F1305" s="488"/>
      <c r="G1305" s="488"/>
      <c r="H1305" s="488"/>
      <c r="I1305" s="59" t="s">
        <v>16</v>
      </c>
      <c r="J1305" s="550"/>
      <c r="K1305" s="95" t="s">
        <v>12</v>
      </c>
      <c r="L1305" s="44"/>
      <c r="M1305" s="44"/>
      <c r="N1305" s="44"/>
      <c r="O1305" s="89">
        <v>124.27</v>
      </c>
      <c r="P1305" s="134">
        <v>264.00599999999997</v>
      </c>
      <c r="Q1305" s="134">
        <v>90.653999999999996</v>
      </c>
      <c r="R1305" s="134">
        <f t="shared" si="446"/>
        <v>478.92999999999995</v>
      </c>
      <c r="S1305" s="321"/>
    </row>
    <row r="1306" spans="1:19" s="5" customFormat="1" ht="38.25">
      <c r="A1306" s="496"/>
      <c r="B1306" s="488"/>
      <c r="C1306" s="488"/>
      <c r="D1306" s="488"/>
      <c r="E1306" s="488"/>
      <c r="F1306" s="488"/>
      <c r="G1306" s="488"/>
      <c r="H1306" s="488"/>
      <c r="I1306" s="59" t="s">
        <v>18</v>
      </c>
      <c r="J1306" s="550"/>
      <c r="K1306" s="95" t="s">
        <v>17</v>
      </c>
      <c r="L1306" s="44"/>
      <c r="M1306" s="44"/>
      <c r="N1306" s="44"/>
      <c r="O1306" s="89">
        <v>38.204999999999998</v>
      </c>
      <c r="P1306" s="134"/>
      <c r="Q1306" s="134"/>
      <c r="R1306" s="134">
        <f t="shared" si="446"/>
        <v>38.204999999999998</v>
      </c>
      <c r="S1306" s="321"/>
    </row>
    <row r="1307" spans="1:19" s="5" customFormat="1" ht="165.75">
      <c r="A1307" s="496"/>
      <c r="B1307" s="488"/>
      <c r="C1307" s="488"/>
      <c r="D1307" s="488"/>
      <c r="E1307" s="488"/>
      <c r="F1307" s="488"/>
      <c r="G1307" s="488"/>
      <c r="H1307" s="488"/>
      <c r="I1307" s="43" t="s">
        <v>666</v>
      </c>
      <c r="J1307" s="550"/>
      <c r="K1307" s="96" t="s">
        <v>67</v>
      </c>
      <c r="L1307" s="44"/>
      <c r="M1307" s="44"/>
      <c r="N1307" s="44"/>
      <c r="O1307" s="85">
        <f>O1308+O1309+O1310</f>
        <v>0</v>
      </c>
      <c r="P1307" s="85">
        <f t="shared" ref="P1307:Q1307" si="450">P1308+P1309+P1310</f>
        <v>489.28499999999997</v>
      </c>
      <c r="Q1307" s="85">
        <f t="shared" si="450"/>
        <v>155.101</v>
      </c>
      <c r="R1307" s="81">
        <f t="shared" si="446"/>
        <v>644.38599999999997</v>
      </c>
      <c r="S1307" s="321"/>
    </row>
    <row r="1308" spans="1:19" s="5" customFormat="1" ht="25.5">
      <c r="A1308" s="496"/>
      <c r="B1308" s="488"/>
      <c r="C1308" s="488"/>
      <c r="D1308" s="488"/>
      <c r="E1308" s="488"/>
      <c r="F1308" s="488"/>
      <c r="G1308" s="488"/>
      <c r="H1308" s="488"/>
      <c r="I1308" s="59" t="s">
        <v>164</v>
      </c>
      <c r="J1308" s="550"/>
      <c r="K1308" s="95" t="s">
        <v>11</v>
      </c>
      <c r="L1308" s="44"/>
      <c r="M1308" s="44"/>
      <c r="N1308" s="44"/>
      <c r="O1308" s="89">
        <v>0</v>
      </c>
      <c r="P1308" s="134">
        <v>0</v>
      </c>
      <c r="Q1308" s="134">
        <v>7.1289999999999996</v>
      </c>
      <c r="R1308" s="134">
        <f t="shared" si="446"/>
        <v>7.1289999999999996</v>
      </c>
      <c r="S1308" s="321"/>
    </row>
    <row r="1309" spans="1:19" s="5" customFormat="1">
      <c r="A1309" s="496"/>
      <c r="B1309" s="488"/>
      <c r="C1309" s="488"/>
      <c r="D1309" s="488"/>
      <c r="E1309" s="488"/>
      <c r="F1309" s="488"/>
      <c r="G1309" s="488"/>
      <c r="H1309" s="488"/>
      <c r="I1309" s="59" t="s">
        <v>16</v>
      </c>
      <c r="J1309" s="550"/>
      <c r="K1309" s="95" t="s">
        <v>12</v>
      </c>
      <c r="L1309" s="44"/>
      <c r="M1309" s="44"/>
      <c r="N1309" s="44"/>
      <c r="O1309" s="89">
        <v>0</v>
      </c>
      <c r="P1309" s="134">
        <v>225.29</v>
      </c>
      <c r="Q1309" s="134">
        <v>107.288</v>
      </c>
      <c r="R1309" s="134">
        <f t="shared" si="446"/>
        <v>332.57799999999997</v>
      </c>
      <c r="S1309" s="321"/>
    </row>
    <row r="1310" spans="1:19" s="5" customFormat="1" ht="25.5">
      <c r="A1310" s="496"/>
      <c r="B1310" s="488"/>
      <c r="C1310" s="488"/>
      <c r="D1310" s="488"/>
      <c r="E1310" s="488"/>
      <c r="F1310" s="488"/>
      <c r="G1310" s="488"/>
      <c r="H1310" s="488"/>
      <c r="I1310" s="59" t="s">
        <v>33</v>
      </c>
      <c r="J1310" s="550"/>
      <c r="K1310" s="95" t="s">
        <v>39</v>
      </c>
      <c r="L1310" s="44"/>
      <c r="M1310" s="44"/>
      <c r="N1310" s="44"/>
      <c r="O1310" s="89">
        <v>0</v>
      </c>
      <c r="P1310" s="134">
        <v>263.995</v>
      </c>
      <c r="Q1310" s="134">
        <v>40.683999999999997</v>
      </c>
      <c r="R1310" s="134">
        <f t="shared" si="446"/>
        <v>304.67899999999997</v>
      </c>
      <c r="S1310" s="321"/>
    </row>
    <row r="1311" spans="1:19" s="5" customFormat="1" ht="38.25">
      <c r="A1311" s="496"/>
      <c r="B1311" s="488"/>
      <c r="C1311" s="488"/>
      <c r="D1311" s="488"/>
      <c r="E1311" s="488"/>
      <c r="F1311" s="488"/>
      <c r="G1311" s="488"/>
      <c r="H1311" s="488"/>
      <c r="I1311" s="43" t="s">
        <v>664</v>
      </c>
      <c r="J1311" s="550"/>
      <c r="K1311" s="96" t="s">
        <v>79</v>
      </c>
      <c r="L1311" s="44"/>
      <c r="M1311" s="44"/>
      <c r="N1311" s="44"/>
      <c r="O1311" s="85">
        <f>O1312</f>
        <v>0</v>
      </c>
      <c r="P1311" s="85">
        <f t="shared" ref="P1311:Q1311" si="451">P1312</f>
        <v>9</v>
      </c>
      <c r="Q1311" s="85">
        <f t="shared" si="451"/>
        <v>2.5</v>
      </c>
      <c r="R1311" s="81">
        <f t="shared" si="446"/>
        <v>11.5</v>
      </c>
      <c r="S1311" s="321"/>
    </row>
    <row r="1312" spans="1:19" s="5" customFormat="1">
      <c r="A1312" s="496"/>
      <c r="B1312" s="488"/>
      <c r="C1312" s="488"/>
      <c r="D1312" s="488"/>
      <c r="E1312" s="488"/>
      <c r="F1312" s="488"/>
      <c r="G1312" s="488"/>
      <c r="H1312" s="488"/>
      <c r="I1312" s="59" t="s">
        <v>16</v>
      </c>
      <c r="J1312" s="550"/>
      <c r="K1312" s="95" t="s">
        <v>12</v>
      </c>
      <c r="L1312" s="44"/>
      <c r="M1312" s="44"/>
      <c r="N1312" s="44"/>
      <c r="O1312" s="89">
        <v>0</v>
      </c>
      <c r="P1312" s="134">
        <v>9</v>
      </c>
      <c r="Q1312" s="134">
        <v>2.5</v>
      </c>
      <c r="R1312" s="134">
        <f t="shared" si="446"/>
        <v>11.5</v>
      </c>
      <c r="S1312" s="321"/>
    </row>
    <row r="1313" spans="1:19" s="5" customFormat="1" ht="38.25">
      <c r="A1313" s="496"/>
      <c r="B1313" s="488"/>
      <c r="C1313" s="488"/>
      <c r="D1313" s="488"/>
      <c r="E1313" s="488"/>
      <c r="F1313" s="488"/>
      <c r="G1313" s="488"/>
      <c r="H1313" s="488"/>
      <c r="I1313" s="43" t="s">
        <v>77</v>
      </c>
      <c r="J1313" s="550"/>
      <c r="K1313" s="96" t="s">
        <v>80</v>
      </c>
      <c r="L1313" s="44"/>
      <c r="M1313" s="44"/>
      <c r="N1313" s="44"/>
      <c r="O1313" s="85">
        <f>O1314</f>
        <v>5.65</v>
      </c>
      <c r="P1313" s="85">
        <f t="shared" ref="P1313:Q1313" si="452">P1314</f>
        <v>0</v>
      </c>
      <c r="Q1313" s="85">
        <f t="shared" si="452"/>
        <v>0</v>
      </c>
      <c r="R1313" s="81">
        <f t="shared" si="446"/>
        <v>5.65</v>
      </c>
      <c r="S1313" s="321"/>
    </row>
    <row r="1314" spans="1:19" s="5" customFormat="1">
      <c r="A1314" s="496"/>
      <c r="B1314" s="489"/>
      <c r="C1314" s="488"/>
      <c r="D1314" s="488"/>
      <c r="E1314" s="488"/>
      <c r="F1314" s="488"/>
      <c r="G1314" s="488"/>
      <c r="H1314" s="488"/>
      <c r="I1314" s="59" t="s">
        <v>16</v>
      </c>
      <c r="J1314" s="550"/>
      <c r="K1314" s="95" t="s">
        <v>12</v>
      </c>
      <c r="L1314" s="44"/>
      <c r="M1314" s="44"/>
      <c r="N1314" s="44"/>
      <c r="O1314" s="89">
        <v>5.65</v>
      </c>
      <c r="P1314" s="134">
        <v>0</v>
      </c>
      <c r="Q1314" s="134">
        <v>0</v>
      </c>
      <c r="R1314" s="134">
        <f t="shared" si="446"/>
        <v>5.65</v>
      </c>
      <c r="S1314" s="321"/>
    </row>
    <row r="1315" spans="1:19" s="5" customFormat="1" ht="34.5" customHeight="1">
      <c r="A1315" s="496">
        <v>17</v>
      </c>
      <c r="B1315" s="510" t="s">
        <v>496</v>
      </c>
      <c r="C1315" s="488"/>
      <c r="D1315" s="488"/>
      <c r="E1315" s="488"/>
      <c r="F1315" s="488"/>
      <c r="G1315" s="488"/>
      <c r="H1315" s="488"/>
      <c r="I1315" s="181" t="s">
        <v>13</v>
      </c>
      <c r="J1315" s="550"/>
      <c r="K1315" s="90">
        <v>454</v>
      </c>
      <c r="L1315" s="44"/>
      <c r="M1315" s="44"/>
      <c r="N1315" s="44"/>
      <c r="O1315" s="85">
        <f>O1316+O1320</f>
        <v>76.417000000000002</v>
      </c>
      <c r="P1315" s="85">
        <f>P1316+P1320</f>
        <v>99.248000000000005</v>
      </c>
      <c r="Q1315" s="85">
        <f>Q1316+Q1320</f>
        <v>33.655999999999999</v>
      </c>
      <c r="R1315" s="85">
        <f>R1316+R1320</f>
        <v>209.321</v>
      </c>
      <c r="S1315" s="321"/>
    </row>
    <row r="1316" spans="1:19" s="5" customFormat="1" ht="51">
      <c r="A1316" s="496"/>
      <c r="B1316" s="510"/>
      <c r="C1316" s="488"/>
      <c r="D1316" s="488"/>
      <c r="E1316" s="488"/>
      <c r="F1316" s="488"/>
      <c r="G1316" s="488"/>
      <c r="H1316" s="488"/>
      <c r="I1316" s="83" t="s">
        <v>260</v>
      </c>
      <c r="J1316" s="550"/>
      <c r="K1316" s="90" t="s">
        <v>646</v>
      </c>
      <c r="L1316" s="44"/>
      <c r="M1316" s="44"/>
      <c r="N1316" s="44"/>
      <c r="O1316" s="85">
        <f>O1317+O1318+O1319</f>
        <v>76.417000000000002</v>
      </c>
      <c r="P1316" s="85">
        <f t="shared" ref="P1316:Q1316" si="453">P1317+P1318+P1319</f>
        <v>88.548000000000002</v>
      </c>
      <c r="Q1316" s="85">
        <f t="shared" si="453"/>
        <v>33.655999999999999</v>
      </c>
      <c r="R1316" s="85">
        <f>O1316+P1316+Q1316</f>
        <v>198.62100000000001</v>
      </c>
      <c r="S1316" s="321"/>
    </row>
    <row r="1317" spans="1:19" s="5" customFormat="1" ht="25.5">
      <c r="A1317" s="496"/>
      <c r="B1317" s="510"/>
      <c r="C1317" s="488"/>
      <c r="D1317" s="488"/>
      <c r="E1317" s="488"/>
      <c r="F1317" s="488"/>
      <c r="G1317" s="488"/>
      <c r="H1317" s="488"/>
      <c r="I1317" s="182" t="s">
        <v>164</v>
      </c>
      <c r="J1317" s="550"/>
      <c r="K1317" s="320" t="s">
        <v>647</v>
      </c>
      <c r="L1317" s="44"/>
      <c r="M1317" s="44"/>
      <c r="N1317" s="44"/>
      <c r="O1317" s="89">
        <v>0.70099999999999996</v>
      </c>
      <c r="P1317" s="134">
        <v>0</v>
      </c>
      <c r="Q1317" s="134">
        <v>5.1999999999999998E-2</v>
      </c>
      <c r="R1317" s="134">
        <f>O1317+Q1317+P1317</f>
        <v>0.753</v>
      </c>
      <c r="S1317" s="321"/>
    </row>
    <row r="1318" spans="1:19" s="5" customFormat="1" ht="34.5" customHeight="1">
      <c r="A1318" s="496"/>
      <c r="B1318" s="510"/>
      <c r="C1318" s="488"/>
      <c r="D1318" s="488"/>
      <c r="E1318" s="488"/>
      <c r="F1318" s="488"/>
      <c r="G1318" s="488"/>
      <c r="H1318" s="488"/>
      <c r="I1318" s="182" t="s">
        <v>16</v>
      </c>
      <c r="J1318" s="550"/>
      <c r="K1318" s="320" t="s">
        <v>648</v>
      </c>
      <c r="L1318" s="44"/>
      <c r="M1318" s="44"/>
      <c r="N1318" s="44"/>
      <c r="O1318" s="89">
        <v>73.685000000000002</v>
      </c>
      <c r="P1318" s="89">
        <v>88.548000000000002</v>
      </c>
      <c r="Q1318" s="89">
        <v>33.603999999999999</v>
      </c>
      <c r="R1318" s="89">
        <f>O1318+P1318+Q1318</f>
        <v>195.83699999999999</v>
      </c>
      <c r="S1318" s="321"/>
    </row>
    <row r="1319" spans="1:19" s="5" customFormat="1" ht="38.25">
      <c r="A1319" s="496"/>
      <c r="B1319" s="510"/>
      <c r="C1319" s="488"/>
      <c r="D1319" s="488"/>
      <c r="E1319" s="488"/>
      <c r="F1319" s="488"/>
      <c r="G1319" s="488"/>
      <c r="H1319" s="488"/>
      <c r="I1319" s="182" t="s">
        <v>18</v>
      </c>
      <c r="J1319" s="550"/>
      <c r="K1319" s="320" t="s">
        <v>649</v>
      </c>
      <c r="L1319" s="44"/>
      <c r="M1319" s="44"/>
      <c r="N1319" s="44"/>
      <c r="O1319" s="89">
        <v>2.0310000000000001</v>
      </c>
      <c r="P1319" s="89">
        <v>0</v>
      </c>
      <c r="Q1319" s="89">
        <v>0</v>
      </c>
      <c r="R1319" s="89">
        <f>O1319+P1319+Q1319</f>
        <v>2.0310000000000001</v>
      </c>
      <c r="S1319" s="321"/>
    </row>
    <row r="1320" spans="1:19" s="5" customFormat="1" ht="25.5">
      <c r="A1320" s="496"/>
      <c r="B1320" s="510"/>
      <c r="C1320" s="488"/>
      <c r="D1320" s="488"/>
      <c r="E1320" s="488"/>
      <c r="F1320" s="488"/>
      <c r="G1320" s="488"/>
      <c r="H1320" s="488"/>
      <c r="I1320" s="83" t="s">
        <v>29</v>
      </c>
      <c r="J1320" s="550"/>
      <c r="K1320" s="90" t="s">
        <v>653</v>
      </c>
      <c r="L1320" s="44"/>
      <c r="M1320" s="44"/>
      <c r="N1320" s="44"/>
      <c r="O1320" s="89">
        <f>O1321</f>
        <v>0</v>
      </c>
      <c r="P1320" s="89">
        <f t="shared" ref="P1320:Q1320" si="454">P1321</f>
        <v>10.7</v>
      </c>
      <c r="Q1320" s="89">
        <f t="shared" si="454"/>
        <v>0</v>
      </c>
      <c r="R1320" s="85">
        <f>O1320+P1320+Q1320</f>
        <v>10.7</v>
      </c>
      <c r="S1320" s="321"/>
    </row>
    <row r="1321" spans="1:19" s="5" customFormat="1">
      <c r="A1321" s="496"/>
      <c r="B1321" s="510"/>
      <c r="C1321" s="488"/>
      <c r="D1321" s="488"/>
      <c r="E1321" s="488"/>
      <c r="F1321" s="488"/>
      <c r="G1321" s="488"/>
      <c r="H1321" s="488"/>
      <c r="I1321" s="182" t="s">
        <v>16</v>
      </c>
      <c r="J1321" s="550"/>
      <c r="K1321" s="320" t="s">
        <v>648</v>
      </c>
      <c r="L1321" s="44"/>
      <c r="M1321" s="44"/>
      <c r="N1321" s="44"/>
      <c r="O1321" s="89"/>
      <c r="P1321" s="89">
        <v>10.7</v>
      </c>
      <c r="Q1321" s="89"/>
      <c r="R1321" s="89">
        <f>O1321+P1321+Q1321</f>
        <v>10.7</v>
      </c>
      <c r="S1321" s="321"/>
    </row>
    <row r="1322" spans="1:19" s="5" customFormat="1" ht="31.5" customHeight="1">
      <c r="A1322" s="490">
        <v>18</v>
      </c>
      <c r="B1322" s="487" t="s">
        <v>498</v>
      </c>
      <c r="C1322" s="488"/>
      <c r="D1322" s="488"/>
      <c r="E1322" s="488"/>
      <c r="F1322" s="488"/>
      <c r="G1322" s="488"/>
      <c r="H1322" s="488"/>
      <c r="I1322" s="181" t="s">
        <v>13</v>
      </c>
      <c r="J1322" s="490">
        <v>456</v>
      </c>
      <c r="K1322" s="90">
        <v>456</v>
      </c>
      <c r="L1322" s="44"/>
      <c r="M1322" s="44"/>
      <c r="N1322" s="44"/>
      <c r="O1322" s="85">
        <f t="shared" ref="O1322:Q1322" si="455">O1323+O1327+O1329</f>
        <v>67.972999999999999</v>
      </c>
      <c r="P1322" s="85">
        <f t="shared" si="455"/>
        <v>112.63900000000001</v>
      </c>
      <c r="Q1322" s="85">
        <f t="shared" si="455"/>
        <v>32.613</v>
      </c>
      <c r="R1322" s="85">
        <f>Q1322+P1322+O1322+N1322</f>
        <v>213.22500000000002</v>
      </c>
      <c r="S1322" s="321"/>
    </row>
    <row r="1323" spans="1:19" s="5" customFormat="1" ht="76.5">
      <c r="A1323" s="491"/>
      <c r="B1323" s="488"/>
      <c r="C1323" s="488"/>
      <c r="D1323" s="488"/>
      <c r="E1323" s="488"/>
      <c r="F1323" s="488"/>
      <c r="G1323" s="488"/>
      <c r="H1323" s="488"/>
      <c r="I1323" s="83" t="s">
        <v>84</v>
      </c>
      <c r="J1323" s="491"/>
      <c r="K1323" s="90" t="s">
        <v>646</v>
      </c>
      <c r="L1323" s="44"/>
      <c r="M1323" s="44"/>
      <c r="N1323" s="44"/>
      <c r="O1323" s="85">
        <f t="shared" ref="O1323:Q1323" si="456">O1324+O1325+O1326</f>
        <v>44.713999999999999</v>
      </c>
      <c r="P1323" s="85">
        <f t="shared" si="456"/>
        <v>71.456000000000003</v>
      </c>
      <c r="Q1323" s="85">
        <f t="shared" si="456"/>
        <v>28.113</v>
      </c>
      <c r="R1323" s="85">
        <f t="shared" ref="R1323:R1330" si="457">Q1323+P1323+O1323+N1323</f>
        <v>144.28300000000002</v>
      </c>
      <c r="S1323" s="321"/>
    </row>
    <row r="1324" spans="1:19" s="5" customFormat="1" ht="25.5">
      <c r="A1324" s="491"/>
      <c r="B1324" s="488"/>
      <c r="C1324" s="488"/>
      <c r="D1324" s="488"/>
      <c r="E1324" s="488"/>
      <c r="F1324" s="488"/>
      <c r="G1324" s="488"/>
      <c r="H1324" s="488"/>
      <c r="I1324" s="182" t="s">
        <v>164</v>
      </c>
      <c r="J1324" s="491"/>
      <c r="K1324" s="320" t="s">
        <v>647</v>
      </c>
      <c r="L1324" s="44"/>
      <c r="M1324" s="44"/>
      <c r="N1324" s="44"/>
      <c r="O1324" s="89">
        <v>0.55400000000000005</v>
      </c>
      <c r="P1324" s="134">
        <v>0</v>
      </c>
      <c r="Q1324" s="189">
        <v>5.6000000000000001E-2</v>
      </c>
      <c r="R1324" s="89">
        <f t="shared" si="457"/>
        <v>0.6100000000000001</v>
      </c>
      <c r="S1324" s="321"/>
    </row>
    <row r="1325" spans="1:19" s="5" customFormat="1">
      <c r="A1325" s="491"/>
      <c r="B1325" s="488"/>
      <c r="C1325" s="488"/>
      <c r="D1325" s="488"/>
      <c r="E1325" s="488"/>
      <c r="F1325" s="488"/>
      <c r="G1325" s="488"/>
      <c r="H1325" s="488"/>
      <c r="I1325" s="182" t="s">
        <v>16</v>
      </c>
      <c r="J1325" s="491"/>
      <c r="K1325" s="320" t="s">
        <v>648</v>
      </c>
      <c r="L1325" s="44"/>
      <c r="M1325" s="44"/>
      <c r="N1325" s="44"/>
      <c r="O1325" s="89">
        <v>42.692999999999998</v>
      </c>
      <c r="P1325" s="134">
        <v>71.456000000000003</v>
      </c>
      <c r="Q1325" s="134">
        <v>28.056999999999999</v>
      </c>
      <c r="R1325" s="89">
        <f t="shared" si="457"/>
        <v>142.20600000000002</v>
      </c>
      <c r="S1325" s="321"/>
    </row>
    <row r="1326" spans="1:19" s="5" customFormat="1" ht="38.25">
      <c r="A1326" s="491"/>
      <c r="B1326" s="488"/>
      <c r="C1326" s="488"/>
      <c r="D1326" s="488"/>
      <c r="E1326" s="488"/>
      <c r="F1326" s="488"/>
      <c r="G1326" s="488"/>
      <c r="H1326" s="488"/>
      <c r="I1326" s="182" t="s">
        <v>18</v>
      </c>
      <c r="J1326" s="491"/>
      <c r="K1326" s="320" t="s">
        <v>649</v>
      </c>
      <c r="L1326" s="44"/>
      <c r="M1326" s="44"/>
      <c r="N1326" s="44"/>
      <c r="O1326" s="89">
        <v>1.4670000000000001</v>
      </c>
      <c r="P1326" s="134">
        <v>0</v>
      </c>
      <c r="Q1326" s="134">
        <v>0</v>
      </c>
      <c r="R1326" s="89">
        <f t="shared" si="457"/>
        <v>1.4670000000000001</v>
      </c>
      <c r="S1326" s="321"/>
    </row>
    <row r="1327" spans="1:19" s="5" customFormat="1" ht="25.5">
      <c r="A1327" s="491"/>
      <c r="B1327" s="488"/>
      <c r="C1327" s="488"/>
      <c r="D1327" s="488"/>
      <c r="E1327" s="488"/>
      <c r="F1327" s="488"/>
      <c r="G1327" s="488"/>
      <c r="H1327" s="488"/>
      <c r="I1327" s="83" t="s">
        <v>86</v>
      </c>
      <c r="J1327" s="491"/>
      <c r="K1327" s="90" t="s">
        <v>662</v>
      </c>
      <c r="L1327" s="44"/>
      <c r="M1327" s="44"/>
      <c r="N1327" s="44"/>
      <c r="O1327" s="85">
        <f t="shared" ref="O1327:Q1327" si="458">O1328</f>
        <v>23.259</v>
      </c>
      <c r="P1327" s="85">
        <f t="shared" si="458"/>
        <v>34.892000000000003</v>
      </c>
      <c r="Q1327" s="85">
        <f t="shared" si="458"/>
        <v>4.5</v>
      </c>
      <c r="R1327" s="85">
        <f t="shared" si="457"/>
        <v>62.651000000000003</v>
      </c>
      <c r="S1327" s="321"/>
    </row>
    <row r="1328" spans="1:19" s="5" customFormat="1">
      <c r="A1328" s="491"/>
      <c r="B1328" s="488"/>
      <c r="C1328" s="488"/>
      <c r="D1328" s="488"/>
      <c r="E1328" s="488"/>
      <c r="F1328" s="488"/>
      <c r="G1328" s="488"/>
      <c r="H1328" s="488"/>
      <c r="I1328" s="182" t="s">
        <v>16</v>
      </c>
      <c r="J1328" s="491"/>
      <c r="K1328" s="320" t="s">
        <v>648</v>
      </c>
      <c r="L1328" s="44"/>
      <c r="M1328" s="44"/>
      <c r="N1328" s="44"/>
      <c r="O1328" s="89">
        <v>23.259</v>
      </c>
      <c r="P1328" s="134">
        <v>34.892000000000003</v>
      </c>
      <c r="Q1328" s="134">
        <v>4.5</v>
      </c>
      <c r="R1328" s="89">
        <f t="shared" si="457"/>
        <v>62.651000000000003</v>
      </c>
      <c r="S1328" s="321"/>
    </row>
    <row r="1329" spans="1:19" s="5" customFormat="1" ht="25.5">
      <c r="A1329" s="491"/>
      <c r="B1329" s="488"/>
      <c r="C1329" s="488"/>
      <c r="D1329" s="488"/>
      <c r="E1329" s="488"/>
      <c r="F1329" s="488"/>
      <c r="G1329" s="488"/>
      <c r="H1329" s="488"/>
      <c r="I1329" s="83" t="s">
        <v>29</v>
      </c>
      <c r="J1329" s="492"/>
      <c r="K1329" s="90" t="s">
        <v>652</v>
      </c>
      <c r="L1329" s="44"/>
      <c r="M1329" s="44"/>
      <c r="N1329" s="44"/>
      <c r="O1329" s="85">
        <f t="shared" ref="O1329:Q1329" si="459">O1330</f>
        <v>0</v>
      </c>
      <c r="P1329" s="85">
        <f t="shared" si="459"/>
        <v>6.2910000000000004</v>
      </c>
      <c r="Q1329" s="85">
        <f t="shared" si="459"/>
        <v>0</v>
      </c>
      <c r="R1329" s="85">
        <f t="shared" si="457"/>
        <v>6.2910000000000004</v>
      </c>
      <c r="S1329" s="321"/>
    </row>
    <row r="1330" spans="1:19" s="5" customFormat="1">
      <c r="A1330" s="492"/>
      <c r="B1330" s="489"/>
      <c r="C1330" s="488"/>
      <c r="D1330" s="488"/>
      <c r="E1330" s="488"/>
      <c r="F1330" s="488"/>
      <c r="G1330" s="488"/>
      <c r="H1330" s="488"/>
      <c r="I1330" s="182" t="s">
        <v>16</v>
      </c>
      <c r="J1330" s="319"/>
      <c r="K1330" s="320" t="s">
        <v>648</v>
      </c>
      <c r="L1330" s="44"/>
      <c r="M1330" s="44"/>
      <c r="N1330" s="44"/>
      <c r="O1330" s="89">
        <v>0</v>
      </c>
      <c r="P1330" s="134">
        <v>6.2910000000000004</v>
      </c>
      <c r="Q1330" s="134">
        <v>0</v>
      </c>
      <c r="R1330" s="89">
        <f t="shared" si="457"/>
        <v>6.2910000000000004</v>
      </c>
      <c r="S1330" s="321"/>
    </row>
    <row r="1331" spans="1:19" s="5" customFormat="1" ht="27.75" customHeight="1">
      <c r="A1331" s="490">
        <v>19</v>
      </c>
      <c r="B1331" s="487" t="s">
        <v>499</v>
      </c>
      <c r="C1331" s="488"/>
      <c r="D1331" s="488"/>
      <c r="E1331" s="488"/>
      <c r="F1331" s="488"/>
      <c r="G1331" s="488"/>
      <c r="H1331" s="488"/>
      <c r="I1331" s="181" t="s">
        <v>13</v>
      </c>
      <c r="J1331" s="490">
        <v>457</v>
      </c>
      <c r="K1331" s="340"/>
      <c r="L1331" s="44"/>
      <c r="M1331" s="44"/>
      <c r="N1331" s="44"/>
      <c r="O1331" s="85">
        <f t="shared" ref="O1331:Q1331" si="460">O1332+O1336+O1340+O1342+O1344</f>
        <v>342.45399999999995</v>
      </c>
      <c r="P1331" s="85">
        <f t="shared" si="460"/>
        <v>600.7650000000001</v>
      </c>
      <c r="Q1331" s="85">
        <f t="shared" si="460"/>
        <v>283.96100000000001</v>
      </c>
      <c r="R1331" s="85">
        <f>Q1331+P1331+O1331+N1331</f>
        <v>1227.18</v>
      </c>
      <c r="S1331" s="321"/>
    </row>
    <row r="1332" spans="1:19" s="5" customFormat="1" ht="63.75">
      <c r="A1332" s="491"/>
      <c r="B1332" s="488"/>
      <c r="C1332" s="488"/>
      <c r="D1332" s="488"/>
      <c r="E1332" s="488"/>
      <c r="F1332" s="488"/>
      <c r="G1332" s="488"/>
      <c r="H1332" s="488"/>
      <c r="I1332" s="83" t="s">
        <v>89</v>
      </c>
      <c r="J1332" s="491"/>
      <c r="K1332" s="90" t="s">
        <v>646</v>
      </c>
      <c r="L1332" s="44"/>
      <c r="M1332" s="44"/>
      <c r="N1332" s="44"/>
      <c r="O1332" s="85">
        <f t="shared" ref="O1332:Q1332" si="461">O1333+O1334+O1335</f>
        <v>19.369</v>
      </c>
      <c r="P1332" s="85">
        <f t="shared" si="461"/>
        <v>36.305999999999997</v>
      </c>
      <c r="Q1332" s="85">
        <f t="shared" si="461"/>
        <v>15.336</v>
      </c>
      <c r="R1332" s="85">
        <f t="shared" ref="R1332:R1345" si="462">Q1332+P1332+O1332+N1332</f>
        <v>71.010999999999996</v>
      </c>
      <c r="S1332" s="321"/>
    </row>
    <row r="1333" spans="1:19" s="5" customFormat="1" ht="25.5">
      <c r="A1333" s="491"/>
      <c r="B1333" s="488"/>
      <c r="C1333" s="488"/>
      <c r="D1333" s="488"/>
      <c r="E1333" s="488"/>
      <c r="F1333" s="488"/>
      <c r="G1333" s="488"/>
      <c r="H1333" s="488"/>
      <c r="I1333" s="182" t="s">
        <v>164</v>
      </c>
      <c r="J1333" s="491"/>
      <c r="K1333" s="320" t="s">
        <v>647</v>
      </c>
      <c r="L1333" s="44"/>
      <c r="M1333" s="44"/>
      <c r="N1333" s="44"/>
      <c r="O1333" s="89">
        <v>0.182</v>
      </c>
      <c r="P1333" s="134">
        <v>0</v>
      </c>
      <c r="Q1333" s="134">
        <v>0</v>
      </c>
      <c r="R1333" s="89">
        <f t="shared" si="462"/>
        <v>0.182</v>
      </c>
      <c r="S1333" s="321"/>
    </row>
    <row r="1334" spans="1:19" s="5" customFormat="1" ht="31.5" customHeight="1">
      <c r="A1334" s="491"/>
      <c r="B1334" s="488"/>
      <c r="C1334" s="488"/>
      <c r="D1334" s="488"/>
      <c r="E1334" s="488"/>
      <c r="F1334" s="488"/>
      <c r="G1334" s="488"/>
      <c r="H1334" s="488"/>
      <c r="I1334" s="182" t="s">
        <v>16</v>
      </c>
      <c r="J1334" s="491"/>
      <c r="K1334" s="320" t="s">
        <v>648</v>
      </c>
      <c r="L1334" s="44"/>
      <c r="M1334" s="44"/>
      <c r="N1334" s="44"/>
      <c r="O1334" s="89">
        <v>18.510000000000002</v>
      </c>
      <c r="P1334" s="134">
        <v>36.305999999999997</v>
      </c>
      <c r="Q1334" s="134">
        <v>15.336</v>
      </c>
      <c r="R1334" s="89">
        <f t="shared" si="462"/>
        <v>70.152000000000001</v>
      </c>
      <c r="S1334" s="321"/>
    </row>
    <row r="1335" spans="1:19" s="5" customFormat="1" ht="38.25">
      <c r="A1335" s="491"/>
      <c r="B1335" s="488"/>
      <c r="C1335" s="488"/>
      <c r="D1335" s="488"/>
      <c r="E1335" s="488"/>
      <c r="F1335" s="488"/>
      <c r="G1335" s="488"/>
      <c r="H1335" s="488"/>
      <c r="I1335" s="182" t="s">
        <v>18</v>
      </c>
      <c r="J1335" s="491"/>
      <c r="K1335" s="320" t="s">
        <v>649</v>
      </c>
      <c r="L1335" s="44"/>
      <c r="M1335" s="44"/>
      <c r="N1335" s="44"/>
      <c r="O1335" s="89">
        <v>0.67700000000000005</v>
      </c>
      <c r="P1335" s="134">
        <v>0</v>
      </c>
      <c r="Q1335" s="134">
        <v>0</v>
      </c>
      <c r="R1335" s="89">
        <f t="shared" si="462"/>
        <v>0.67700000000000005</v>
      </c>
      <c r="S1335" s="321"/>
    </row>
    <row r="1336" spans="1:19" s="5" customFormat="1">
      <c r="A1336" s="491"/>
      <c r="B1336" s="488"/>
      <c r="C1336" s="488"/>
      <c r="D1336" s="488"/>
      <c r="E1336" s="488"/>
      <c r="F1336" s="488"/>
      <c r="G1336" s="488"/>
      <c r="H1336" s="488"/>
      <c r="I1336" s="83" t="s">
        <v>90</v>
      </c>
      <c r="J1336" s="491"/>
      <c r="K1336" s="90" t="s">
        <v>650</v>
      </c>
      <c r="L1336" s="44"/>
      <c r="M1336" s="44"/>
      <c r="N1336" s="44"/>
      <c r="O1336" s="85">
        <f t="shared" ref="O1336:Q1336" si="463">O1337+O1338+O1339</f>
        <v>314.58499999999998</v>
      </c>
      <c r="P1336" s="85">
        <f t="shared" si="463"/>
        <v>542.71500000000003</v>
      </c>
      <c r="Q1336" s="85">
        <f t="shared" si="463"/>
        <v>253.625</v>
      </c>
      <c r="R1336" s="85">
        <f t="shared" si="462"/>
        <v>1110.925</v>
      </c>
      <c r="S1336" s="321"/>
    </row>
    <row r="1337" spans="1:19" s="5" customFormat="1" ht="25.5">
      <c r="A1337" s="491"/>
      <c r="B1337" s="488"/>
      <c r="C1337" s="488"/>
      <c r="D1337" s="488"/>
      <c r="E1337" s="488"/>
      <c r="F1337" s="488"/>
      <c r="G1337" s="488"/>
      <c r="H1337" s="488"/>
      <c r="I1337" s="182" t="s">
        <v>164</v>
      </c>
      <c r="J1337" s="491"/>
      <c r="K1337" s="320" t="s">
        <v>647</v>
      </c>
      <c r="L1337" s="44"/>
      <c r="M1337" s="44"/>
      <c r="N1337" s="44"/>
      <c r="O1337" s="89">
        <v>25.402000000000001</v>
      </c>
      <c r="P1337" s="134">
        <v>0</v>
      </c>
      <c r="Q1337" s="134">
        <v>0.52800000000000002</v>
      </c>
      <c r="R1337" s="89">
        <f t="shared" si="462"/>
        <v>25.93</v>
      </c>
      <c r="S1337" s="321"/>
    </row>
    <row r="1338" spans="1:19" s="5" customFormat="1">
      <c r="A1338" s="491"/>
      <c r="B1338" s="488"/>
      <c r="C1338" s="488"/>
      <c r="D1338" s="488"/>
      <c r="E1338" s="488"/>
      <c r="F1338" s="488"/>
      <c r="G1338" s="488"/>
      <c r="H1338" s="488"/>
      <c r="I1338" s="182" t="s">
        <v>16</v>
      </c>
      <c r="J1338" s="491"/>
      <c r="K1338" s="320" t="s">
        <v>648</v>
      </c>
      <c r="L1338" s="44"/>
      <c r="M1338" s="44"/>
      <c r="N1338" s="44"/>
      <c r="O1338" s="89">
        <v>258.86099999999999</v>
      </c>
      <c r="P1338" s="134">
        <v>542.71500000000003</v>
      </c>
      <c r="Q1338" s="134">
        <v>253.09700000000001</v>
      </c>
      <c r="R1338" s="85">
        <f t="shared" si="462"/>
        <v>1054.673</v>
      </c>
      <c r="S1338" s="321"/>
    </row>
    <row r="1339" spans="1:19" ht="38.25">
      <c r="A1339" s="491"/>
      <c r="B1339" s="488"/>
      <c r="C1339" s="488"/>
      <c r="D1339" s="488"/>
      <c r="E1339" s="488"/>
      <c r="F1339" s="488"/>
      <c r="G1339" s="488"/>
      <c r="H1339" s="488"/>
      <c r="I1339" s="182" t="s">
        <v>18</v>
      </c>
      <c r="J1339" s="491"/>
      <c r="K1339" s="320" t="s">
        <v>649</v>
      </c>
      <c r="L1339" s="44"/>
      <c r="M1339" s="44"/>
      <c r="N1339" s="44"/>
      <c r="O1339" s="89">
        <v>30.321999999999999</v>
      </c>
      <c r="P1339" s="134">
        <v>0</v>
      </c>
      <c r="Q1339" s="134">
        <v>0</v>
      </c>
      <c r="R1339" s="89">
        <f t="shared" si="462"/>
        <v>30.321999999999999</v>
      </c>
      <c r="S1339" s="321"/>
    </row>
    <row r="1340" spans="1:19" ht="38.25">
      <c r="A1340" s="491"/>
      <c r="B1340" s="488"/>
      <c r="C1340" s="488"/>
      <c r="D1340" s="488"/>
      <c r="E1340" s="488"/>
      <c r="F1340" s="488"/>
      <c r="G1340" s="488"/>
      <c r="H1340" s="488"/>
      <c r="I1340" s="83" t="s">
        <v>285</v>
      </c>
      <c r="J1340" s="491"/>
      <c r="K1340" s="90" t="s">
        <v>655</v>
      </c>
      <c r="L1340" s="44"/>
      <c r="M1340" s="44"/>
      <c r="N1340" s="44"/>
      <c r="O1340" s="85">
        <f t="shared" ref="O1340:Q1340" si="464">O1341</f>
        <v>8.5</v>
      </c>
      <c r="P1340" s="85">
        <f t="shared" si="464"/>
        <v>20.244</v>
      </c>
      <c r="Q1340" s="85">
        <f t="shared" si="464"/>
        <v>15</v>
      </c>
      <c r="R1340" s="85">
        <f t="shared" si="462"/>
        <v>43.744</v>
      </c>
      <c r="S1340" s="321"/>
    </row>
    <row r="1341" spans="1:19">
      <c r="A1341" s="491"/>
      <c r="B1341" s="488"/>
      <c r="C1341" s="488"/>
      <c r="D1341" s="488"/>
      <c r="E1341" s="488"/>
      <c r="F1341" s="488"/>
      <c r="G1341" s="488"/>
      <c r="H1341" s="488"/>
      <c r="I1341" s="182" t="s">
        <v>16</v>
      </c>
      <c r="J1341" s="492"/>
      <c r="K1341" s="320" t="s">
        <v>648</v>
      </c>
      <c r="L1341" s="44"/>
      <c r="M1341" s="44"/>
      <c r="N1341" s="44"/>
      <c r="O1341" s="89">
        <v>8.5</v>
      </c>
      <c r="P1341" s="134">
        <v>20.244</v>
      </c>
      <c r="Q1341" s="134">
        <v>15</v>
      </c>
      <c r="R1341" s="89">
        <f t="shared" si="462"/>
        <v>43.744</v>
      </c>
      <c r="S1341" s="321"/>
    </row>
    <row r="1342" spans="1:19" ht="63.75">
      <c r="A1342" s="491"/>
      <c r="B1342" s="488"/>
      <c r="C1342" s="488"/>
      <c r="D1342" s="488"/>
      <c r="E1342" s="488"/>
      <c r="F1342" s="488"/>
      <c r="G1342" s="488"/>
      <c r="H1342" s="488"/>
      <c r="I1342" s="83" t="s">
        <v>286</v>
      </c>
      <c r="J1342" s="319"/>
      <c r="K1342" s="90" t="s">
        <v>668</v>
      </c>
      <c r="L1342" s="44"/>
      <c r="M1342" s="44"/>
      <c r="N1342" s="44"/>
      <c r="O1342" s="85">
        <f t="shared" ref="O1342:Q1342" si="465">O1343</f>
        <v>0</v>
      </c>
      <c r="P1342" s="85">
        <f t="shared" si="465"/>
        <v>1</v>
      </c>
      <c r="Q1342" s="85">
        <f t="shared" si="465"/>
        <v>0</v>
      </c>
      <c r="R1342" s="85">
        <f t="shared" si="462"/>
        <v>1</v>
      </c>
      <c r="S1342" s="321"/>
    </row>
    <row r="1343" spans="1:19">
      <c r="A1343" s="491"/>
      <c r="B1343" s="488"/>
      <c r="C1343" s="488"/>
      <c r="D1343" s="488"/>
      <c r="E1343" s="488"/>
      <c r="F1343" s="488"/>
      <c r="G1343" s="488"/>
      <c r="H1343" s="488"/>
      <c r="I1343" s="182" t="s">
        <v>16</v>
      </c>
      <c r="J1343" s="319"/>
      <c r="K1343" s="320" t="s">
        <v>648</v>
      </c>
      <c r="L1343" s="44"/>
      <c r="M1343" s="44"/>
      <c r="N1343" s="44"/>
      <c r="O1343" s="89">
        <v>0</v>
      </c>
      <c r="P1343" s="134">
        <v>1</v>
      </c>
      <c r="Q1343" s="134">
        <v>0</v>
      </c>
      <c r="R1343" s="85">
        <f t="shared" si="462"/>
        <v>1</v>
      </c>
      <c r="S1343" s="321"/>
    </row>
    <row r="1344" spans="1:19" ht="25.5">
      <c r="A1344" s="491"/>
      <c r="B1344" s="488"/>
      <c r="C1344" s="488"/>
      <c r="D1344" s="488"/>
      <c r="E1344" s="488"/>
      <c r="F1344" s="488"/>
      <c r="G1344" s="488"/>
      <c r="H1344" s="488"/>
      <c r="I1344" s="83" t="s">
        <v>29</v>
      </c>
      <c r="J1344" s="319"/>
      <c r="K1344" s="90" t="s">
        <v>669</v>
      </c>
      <c r="L1344" s="44"/>
      <c r="M1344" s="44"/>
      <c r="N1344" s="44"/>
      <c r="O1344" s="85">
        <f t="shared" ref="O1344:Q1344" si="466">O1345</f>
        <v>0</v>
      </c>
      <c r="P1344" s="85">
        <f t="shared" si="466"/>
        <v>0.5</v>
      </c>
      <c r="Q1344" s="85">
        <f t="shared" si="466"/>
        <v>0</v>
      </c>
      <c r="R1344" s="85">
        <f t="shared" si="462"/>
        <v>0.5</v>
      </c>
      <c r="S1344" s="321"/>
    </row>
    <row r="1345" spans="1:26" ht="15" customHeight="1">
      <c r="A1345" s="492"/>
      <c r="B1345" s="489"/>
      <c r="C1345" s="488"/>
      <c r="D1345" s="488"/>
      <c r="E1345" s="488"/>
      <c r="F1345" s="488"/>
      <c r="G1345" s="488"/>
      <c r="H1345" s="488"/>
      <c r="I1345" s="182" t="s">
        <v>16</v>
      </c>
      <c r="J1345" s="319"/>
      <c r="K1345" s="320" t="s">
        <v>648</v>
      </c>
      <c r="L1345" s="44"/>
      <c r="M1345" s="44"/>
      <c r="N1345" s="44"/>
      <c r="O1345" s="89">
        <v>0</v>
      </c>
      <c r="P1345" s="134">
        <v>0.5</v>
      </c>
      <c r="Q1345" s="134">
        <v>0</v>
      </c>
      <c r="R1345" s="89">
        <f t="shared" si="462"/>
        <v>0.5</v>
      </c>
      <c r="S1345" s="321"/>
    </row>
    <row r="1346" spans="1:26" ht="35.25" customHeight="1">
      <c r="A1346" s="496">
        <v>20</v>
      </c>
      <c r="B1346" s="320" t="s">
        <v>670</v>
      </c>
      <c r="C1346" s="488"/>
      <c r="D1346" s="488"/>
      <c r="E1346" s="488"/>
      <c r="F1346" s="488"/>
      <c r="G1346" s="488"/>
      <c r="H1346" s="488"/>
      <c r="I1346" s="204"/>
      <c r="J1346" s="319"/>
      <c r="K1346" s="320"/>
      <c r="L1346" s="44"/>
      <c r="M1346" s="44"/>
      <c r="N1346" s="44"/>
      <c r="O1346" s="89"/>
      <c r="P1346" s="134"/>
      <c r="Q1346" s="134"/>
      <c r="R1346" s="89"/>
      <c r="S1346" s="321"/>
    </row>
    <row r="1347" spans="1:26" ht="63.75">
      <c r="A1347" s="496"/>
      <c r="B1347" s="205" t="s">
        <v>671</v>
      </c>
      <c r="C1347" s="488"/>
      <c r="D1347" s="488"/>
      <c r="E1347" s="488"/>
      <c r="F1347" s="488"/>
      <c r="G1347" s="488"/>
      <c r="H1347" s="488"/>
      <c r="I1347" s="204"/>
      <c r="J1347" s="319"/>
      <c r="K1347" s="320"/>
      <c r="L1347" s="44"/>
      <c r="M1347" s="44"/>
      <c r="N1347" s="44"/>
      <c r="O1347" s="89"/>
      <c r="P1347" s="134"/>
      <c r="Q1347" s="134"/>
      <c r="R1347" s="89"/>
      <c r="S1347" s="321"/>
    </row>
    <row r="1348" spans="1:26" s="19" customFormat="1" ht="30.75" customHeight="1">
      <c r="A1348" s="490">
        <v>21</v>
      </c>
      <c r="B1348" s="487" t="s">
        <v>500</v>
      </c>
      <c r="C1348" s="488"/>
      <c r="D1348" s="488"/>
      <c r="E1348" s="488"/>
      <c r="F1348" s="488"/>
      <c r="G1348" s="488"/>
      <c r="H1348" s="488"/>
      <c r="I1348" s="181" t="s">
        <v>13</v>
      </c>
      <c r="J1348" s="490"/>
      <c r="K1348" s="90">
        <v>457</v>
      </c>
      <c r="L1348" s="44"/>
      <c r="M1348" s="44"/>
      <c r="N1348" s="44"/>
      <c r="O1348" s="85">
        <f t="shared" ref="O1348:Q1348" si="467">O1349+O1353</f>
        <v>103.53999999999999</v>
      </c>
      <c r="P1348" s="85">
        <f t="shared" si="467"/>
        <v>190.18299999999999</v>
      </c>
      <c r="Q1348" s="85">
        <f t="shared" si="467"/>
        <v>70.246000000000009</v>
      </c>
      <c r="R1348" s="194">
        <f>Q1348+P1348+O1348+N1348</f>
        <v>363.96899999999994</v>
      </c>
      <c r="S1348" s="321"/>
      <c r="T1348" s="18"/>
      <c r="U1348" s="18"/>
      <c r="V1348" s="18"/>
      <c r="W1348" s="18"/>
      <c r="X1348" s="18"/>
      <c r="Y1348" s="18"/>
      <c r="Z1348" s="18"/>
    </row>
    <row r="1349" spans="1:26" ht="25.5">
      <c r="A1349" s="491"/>
      <c r="B1349" s="488"/>
      <c r="C1349" s="488"/>
      <c r="D1349" s="488"/>
      <c r="E1349" s="488"/>
      <c r="F1349" s="488"/>
      <c r="G1349" s="488"/>
      <c r="H1349" s="488"/>
      <c r="I1349" s="83" t="s">
        <v>96</v>
      </c>
      <c r="J1349" s="491"/>
      <c r="K1349" s="90" t="s">
        <v>652</v>
      </c>
      <c r="L1349" s="44"/>
      <c r="M1349" s="44"/>
      <c r="N1349" s="44"/>
      <c r="O1349" s="85">
        <f t="shared" ref="O1349:Q1349" si="468">O1350+O1351+O1352</f>
        <v>102.53999999999999</v>
      </c>
      <c r="P1349" s="85">
        <f t="shared" si="468"/>
        <v>185.18299999999999</v>
      </c>
      <c r="Q1349" s="85">
        <f t="shared" si="468"/>
        <v>70.246000000000009</v>
      </c>
      <c r="R1349" s="85">
        <f t="shared" ref="R1349:R1354" si="469">Q1349+P1349+O1349+N1349</f>
        <v>357.96899999999999</v>
      </c>
      <c r="S1349" s="321"/>
    </row>
    <row r="1350" spans="1:26" ht="25.5">
      <c r="A1350" s="491"/>
      <c r="B1350" s="488"/>
      <c r="C1350" s="488"/>
      <c r="D1350" s="488"/>
      <c r="E1350" s="488"/>
      <c r="F1350" s="488"/>
      <c r="G1350" s="488"/>
      <c r="H1350" s="488"/>
      <c r="I1350" s="182" t="s">
        <v>164</v>
      </c>
      <c r="J1350" s="491"/>
      <c r="K1350" s="320" t="s">
        <v>647</v>
      </c>
      <c r="L1350" s="44"/>
      <c r="M1350" s="44"/>
      <c r="N1350" s="44"/>
      <c r="O1350" s="89">
        <v>17.704999999999998</v>
      </c>
      <c r="P1350" s="134">
        <v>0</v>
      </c>
      <c r="Q1350" s="134">
        <v>2.8000000000000001E-2</v>
      </c>
      <c r="R1350" s="89">
        <f t="shared" si="469"/>
        <v>17.732999999999997</v>
      </c>
      <c r="S1350" s="321"/>
    </row>
    <row r="1351" spans="1:26" ht="24" customHeight="1">
      <c r="A1351" s="491"/>
      <c r="B1351" s="488"/>
      <c r="C1351" s="488"/>
      <c r="D1351" s="488"/>
      <c r="E1351" s="488"/>
      <c r="F1351" s="488"/>
      <c r="G1351" s="488"/>
      <c r="H1351" s="488"/>
      <c r="I1351" s="182" t="s">
        <v>16</v>
      </c>
      <c r="J1351" s="491"/>
      <c r="K1351" s="320" t="s">
        <v>648</v>
      </c>
      <c r="L1351" s="44"/>
      <c r="M1351" s="44"/>
      <c r="N1351" s="44"/>
      <c r="O1351" s="89">
        <v>69.113</v>
      </c>
      <c r="P1351" s="134">
        <v>185.18299999999999</v>
      </c>
      <c r="Q1351" s="134">
        <v>70.218000000000004</v>
      </c>
      <c r="R1351" s="89">
        <f t="shared" si="469"/>
        <v>324.51400000000001</v>
      </c>
      <c r="S1351" s="321"/>
    </row>
    <row r="1352" spans="1:26" ht="38.25">
      <c r="A1352" s="491"/>
      <c r="B1352" s="488"/>
      <c r="C1352" s="488"/>
      <c r="D1352" s="488"/>
      <c r="E1352" s="488"/>
      <c r="F1352" s="488"/>
      <c r="G1352" s="488"/>
      <c r="H1352" s="488"/>
      <c r="I1352" s="182" t="s">
        <v>18</v>
      </c>
      <c r="J1352" s="491"/>
      <c r="K1352" s="320" t="s">
        <v>649</v>
      </c>
      <c r="L1352" s="44"/>
      <c r="M1352" s="44"/>
      <c r="N1352" s="44"/>
      <c r="O1352" s="89">
        <v>15.722</v>
      </c>
      <c r="P1352" s="134">
        <v>0</v>
      </c>
      <c r="Q1352" s="134">
        <v>0</v>
      </c>
      <c r="R1352" s="89">
        <f t="shared" si="469"/>
        <v>15.722</v>
      </c>
      <c r="S1352" s="321"/>
    </row>
    <row r="1353" spans="1:26" ht="38.25">
      <c r="A1353" s="491"/>
      <c r="B1353" s="488"/>
      <c r="C1353" s="488"/>
      <c r="D1353" s="488"/>
      <c r="E1353" s="488"/>
      <c r="F1353" s="488"/>
      <c r="G1353" s="488"/>
      <c r="H1353" s="488"/>
      <c r="I1353" s="83" t="s">
        <v>77</v>
      </c>
      <c r="J1353" s="492"/>
      <c r="K1353" s="90" t="s">
        <v>672</v>
      </c>
      <c r="L1353" s="44"/>
      <c r="M1353" s="44"/>
      <c r="N1353" s="44"/>
      <c r="O1353" s="85">
        <f t="shared" ref="O1353:Q1353" si="470">O1354</f>
        <v>1</v>
      </c>
      <c r="P1353" s="85">
        <f t="shared" si="470"/>
        <v>5</v>
      </c>
      <c r="Q1353" s="85">
        <f t="shared" si="470"/>
        <v>0</v>
      </c>
      <c r="R1353" s="85">
        <f t="shared" si="469"/>
        <v>6</v>
      </c>
      <c r="S1353" s="321"/>
    </row>
    <row r="1354" spans="1:26">
      <c r="A1354" s="492"/>
      <c r="B1354" s="489"/>
      <c r="C1354" s="488"/>
      <c r="D1354" s="488"/>
      <c r="E1354" s="488"/>
      <c r="F1354" s="488"/>
      <c r="G1354" s="488"/>
      <c r="H1354" s="488"/>
      <c r="I1354" s="182" t="s">
        <v>16</v>
      </c>
      <c r="J1354" s="319"/>
      <c r="K1354" s="320" t="s">
        <v>648</v>
      </c>
      <c r="L1354" s="44"/>
      <c r="M1354" s="44"/>
      <c r="N1354" s="44"/>
      <c r="O1354" s="89">
        <v>1</v>
      </c>
      <c r="P1354" s="134">
        <v>5</v>
      </c>
      <c r="Q1354" s="134">
        <v>0</v>
      </c>
      <c r="R1354" s="85">
        <f t="shared" si="469"/>
        <v>6</v>
      </c>
      <c r="S1354" s="321"/>
    </row>
    <row r="1355" spans="1:26" ht="34.5" customHeight="1">
      <c r="A1355" s="490">
        <v>22</v>
      </c>
      <c r="B1355" s="487" t="s">
        <v>673</v>
      </c>
      <c r="C1355" s="488"/>
      <c r="D1355" s="488"/>
      <c r="E1355" s="488"/>
      <c r="F1355" s="488"/>
      <c r="G1355" s="488"/>
      <c r="H1355" s="488"/>
      <c r="I1355" s="181" t="s">
        <v>13</v>
      </c>
      <c r="J1355" s="490"/>
      <c r="K1355" s="90">
        <v>457</v>
      </c>
      <c r="L1355" s="44"/>
      <c r="M1355" s="44"/>
      <c r="N1355" s="44"/>
      <c r="O1355" s="85">
        <f t="shared" ref="O1355:R1355" si="471">O1356+O1358</f>
        <v>0</v>
      </c>
      <c r="P1355" s="85">
        <f t="shared" si="471"/>
        <v>120.29599999999999</v>
      </c>
      <c r="Q1355" s="85">
        <f t="shared" si="471"/>
        <v>52.210999999999999</v>
      </c>
      <c r="R1355" s="85">
        <f t="shared" si="471"/>
        <v>172.50700000000001</v>
      </c>
      <c r="S1355" s="321"/>
    </row>
    <row r="1356" spans="1:26" ht="25.5">
      <c r="A1356" s="491"/>
      <c r="B1356" s="488"/>
      <c r="C1356" s="488"/>
      <c r="D1356" s="488"/>
      <c r="E1356" s="488"/>
      <c r="F1356" s="488"/>
      <c r="G1356" s="488"/>
      <c r="H1356" s="488"/>
      <c r="I1356" s="43" t="s">
        <v>98</v>
      </c>
      <c r="J1356" s="491"/>
      <c r="K1356" s="111" t="s">
        <v>654</v>
      </c>
      <c r="L1356" s="44"/>
      <c r="M1356" s="44"/>
      <c r="N1356" s="44"/>
      <c r="O1356" s="85">
        <f t="shared" ref="O1356:Q1356" si="472">O1357</f>
        <v>0</v>
      </c>
      <c r="P1356" s="85">
        <f t="shared" si="472"/>
        <v>118.327</v>
      </c>
      <c r="Q1356" s="85">
        <f t="shared" si="472"/>
        <v>52.210999999999999</v>
      </c>
      <c r="R1356" s="85">
        <f>Q1356+P1356+O1356+N1356</f>
        <v>170.53800000000001</v>
      </c>
      <c r="S1356" s="321"/>
    </row>
    <row r="1357" spans="1:26" ht="25.5">
      <c r="A1357" s="491"/>
      <c r="B1357" s="488"/>
      <c r="C1357" s="488"/>
      <c r="D1357" s="488"/>
      <c r="E1357" s="488"/>
      <c r="F1357" s="488"/>
      <c r="G1357" s="488"/>
      <c r="H1357" s="488"/>
      <c r="I1357" s="59" t="s">
        <v>164</v>
      </c>
      <c r="J1357" s="491"/>
      <c r="K1357" s="183" t="s">
        <v>648</v>
      </c>
      <c r="L1357" s="44"/>
      <c r="M1357" s="44"/>
      <c r="N1357" s="44"/>
      <c r="O1357" s="89">
        <v>0</v>
      </c>
      <c r="P1357" s="89">
        <v>118.327</v>
      </c>
      <c r="Q1357" s="89">
        <v>52.210999999999999</v>
      </c>
      <c r="R1357" s="89">
        <f t="shared" ref="R1357:R1359" si="473">Q1357+P1357+O1357+N1357</f>
        <v>170.53800000000001</v>
      </c>
      <c r="S1357" s="321"/>
    </row>
    <row r="1358" spans="1:26">
      <c r="A1358" s="491"/>
      <c r="B1358" s="488"/>
      <c r="C1358" s="488"/>
      <c r="D1358" s="488"/>
      <c r="E1358" s="488"/>
      <c r="F1358" s="488"/>
      <c r="G1358" s="488"/>
      <c r="H1358" s="488"/>
      <c r="I1358" s="59" t="s">
        <v>16</v>
      </c>
      <c r="J1358" s="491"/>
      <c r="K1358" s="111" t="s">
        <v>672</v>
      </c>
      <c r="L1358" s="44"/>
      <c r="M1358" s="44"/>
      <c r="N1358" s="44"/>
      <c r="O1358" s="85">
        <f t="shared" ref="O1358:Q1358" si="474">O1359</f>
        <v>0</v>
      </c>
      <c r="P1358" s="85">
        <f t="shared" si="474"/>
        <v>1.9690000000000001</v>
      </c>
      <c r="Q1358" s="85">
        <f t="shared" si="474"/>
        <v>0</v>
      </c>
      <c r="R1358" s="85">
        <f t="shared" si="473"/>
        <v>1.9690000000000001</v>
      </c>
      <c r="S1358" s="321"/>
    </row>
    <row r="1359" spans="1:26" ht="38.25">
      <c r="A1359" s="491"/>
      <c r="B1359" s="488"/>
      <c r="C1359" s="488"/>
      <c r="D1359" s="488"/>
      <c r="E1359" s="488"/>
      <c r="F1359" s="488"/>
      <c r="G1359" s="488"/>
      <c r="H1359" s="488"/>
      <c r="I1359" s="206" t="s">
        <v>18</v>
      </c>
      <c r="J1359" s="491"/>
      <c r="K1359" s="183" t="s">
        <v>648</v>
      </c>
      <c r="L1359" s="44"/>
      <c r="M1359" s="44"/>
      <c r="N1359" s="44"/>
      <c r="O1359" s="89">
        <v>0</v>
      </c>
      <c r="P1359" s="89">
        <v>1.9690000000000001</v>
      </c>
      <c r="Q1359" s="89">
        <v>0</v>
      </c>
      <c r="R1359" s="89">
        <f t="shared" si="473"/>
        <v>1.9690000000000001</v>
      </c>
      <c r="S1359" s="321"/>
    </row>
    <row r="1360" spans="1:26" s="19" customFormat="1" ht="32.25" customHeight="1">
      <c r="A1360" s="490">
        <v>23</v>
      </c>
      <c r="B1360" s="487" t="s">
        <v>501</v>
      </c>
      <c r="C1360" s="488"/>
      <c r="D1360" s="488"/>
      <c r="E1360" s="488"/>
      <c r="F1360" s="488"/>
      <c r="G1360" s="488"/>
      <c r="H1360" s="488"/>
      <c r="I1360" s="181" t="s">
        <v>13</v>
      </c>
      <c r="J1360" s="496">
        <v>458</v>
      </c>
      <c r="K1360" s="207" t="s">
        <v>684</v>
      </c>
      <c r="L1360" s="44"/>
      <c r="M1360" s="44"/>
      <c r="N1360" s="44"/>
      <c r="O1360" s="85">
        <f>+O1361+O1365+O1367+O1369+O1371+O1373+O1375+O1377+O1379+O1381+O1383+O1385+O1390+O1393</f>
        <v>771.82999999999993</v>
      </c>
      <c r="P1360" s="85">
        <f t="shared" ref="P1360:Q1360" si="475">+P1361+P1365+P1367+P1369+P1371+P1373+P1375+P1377+P1379+P1381+P1383+P1385+P1390+P1393</f>
        <v>3528.7540000000004</v>
      </c>
      <c r="Q1360" s="85">
        <f t="shared" si="475"/>
        <v>531.42499999999995</v>
      </c>
      <c r="R1360" s="85">
        <f>+R1361+R1365+R1367+R1369+R1371+R1373+R1375+R1377+R1379+R1381+R1383+R1385+R1390+R1393</f>
        <v>4832.009</v>
      </c>
      <c r="S1360" s="321"/>
      <c r="T1360" s="18"/>
      <c r="U1360" s="18"/>
      <c r="V1360" s="18"/>
      <c r="W1360" s="18"/>
      <c r="X1360" s="18"/>
      <c r="Y1360" s="18"/>
      <c r="Z1360" s="18"/>
    </row>
    <row r="1361" spans="1:19" ht="76.5">
      <c r="A1361" s="491"/>
      <c r="B1361" s="488"/>
      <c r="C1361" s="488"/>
      <c r="D1361" s="488"/>
      <c r="E1361" s="488"/>
      <c r="F1361" s="488"/>
      <c r="G1361" s="488"/>
      <c r="H1361" s="488"/>
      <c r="I1361" s="100" t="s">
        <v>674</v>
      </c>
      <c r="J1361" s="496"/>
      <c r="K1361" s="96" t="s">
        <v>10</v>
      </c>
      <c r="L1361" s="44"/>
      <c r="M1361" s="44"/>
      <c r="N1361" s="44"/>
      <c r="O1361" s="101">
        <f>+O1362+O1363+O1364</f>
        <v>99.304999999999993</v>
      </c>
      <c r="P1361" s="101">
        <f t="shared" ref="P1361:Q1361" si="476">+P1362+P1363+P1364</f>
        <v>151.256</v>
      </c>
      <c r="Q1361" s="101">
        <f t="shared" si="476"/>
        <v>24.584999999999997</v>
      </c>
      <c r="R1361" s="85">
        <f>+O1361+P1361+Q1361</f>
        <v>275.14599999999996</v>
      </c>
      <c r="S1361" s="321"/>
    </row>
    <row r="1362" spans="1:19" ht="25.5">
      <c r="A1362" s="491"/>
      <c r="B1362" s="488"/>
      <c r="C1362" s="488"/>
      <c r="D1362" s="488"/>
      <c r="E1362" s="488"/>
      <c r="F1362" s="488"/>
      <c r="G1362" s="488"/>
      <c r="H1362" s="488"/>
      <c r="I1362" s="97" t="s">
        <v>164</v>
      </c>
      <c r="J1362" s="496"/>
      <c r="K1362" s="95" t="s">
        <v>11</v>
      </c>
      <c r="L1362" s="44"/>
      <c r="M1362" s="44"/>
      <c r="N1362" s="44"/>
      <c r="O1362" s="177">
        <v>0.52100000000000002</v>
      </c>
      <c r="P1362" s="177">
        <v>0</v>
      </c>
      <c r="Q1362" s="177">
        <v>2.8000000000000001E-2</v>
      </c>
      <c r="R1362" s="89">
        <f t="shared" ref="R1362:R1394" si="477">+O1362+P1362+Q1362</f>
        <v>0.54900000000000004</v>
      </c>
      <c r="S1362" s="321"/>
    </row>
    <row r="1363" spans="1:19">
      <c r="A1363" s="491"/>
      <c r="B1363" s="488"/>
      <c r="C1363" s="488"/>
      <c r="D1363" s="488"/>
      <c r="E1363" s="488"/>
      <c r="F1363" s="488"/>
      <c r="G1363" s="488"/>
      <c r="H1363" s="488"/>
      <c r="I1363" s="97" t="s">
        <v>16</v>
      </c>
      <c r="J1363" s="496"/>
      <c r="K1363" s="95" t="s">
        <v>12</v>
      </c>
      <c r="L1363" s="44"/>
      <c r="M1363" s="44"/>
      <c r="N1363" s="44"/>
      <c r="O1363" s="177">
        <v>96.950999999999993</v>
      </c>
      <c r="P1363" s="177">
        <v>151.256</v>
      </c>
      <c r="Q1363" s="177">
        <v>24.556999999999999</v>
      </c>
      <c r="R1363" s="89">
        <f t="shared" si="477"/>
        <v>272.76400000000001</v>
      </c>
      <c r="S1363" s="321"/>
    </row>
    <row r="1364" spans="1:19" ht="38.25">
      <c r="A1364" s="491"/>
      <c r="B1364" s="488"/>
      <c r="C1364" s="488"/>
      <c r="D1364" s="488"/>
      <c r="E1364" s="488"/>
      <c r="F1364" s="488"/>
      <c r="G1364" s="488"/>
      <c r="H1364" s="488"/>
      <c r="I1364" s="97" t="s">
        <v>18</v>
      </c>
      <c r="J1364" s="496"/>
      <c r="K1364" s="95" t="s">
        <v>17</v>
      </c>
      <c r="L1364" s="44"/>
      <c r="M1364" s="44"/>
      <c r="N1364" s="44"/>
      <c r="O1364" s="177">
        <v>1.833</v>
      </c>
      <c r="P1364" s="177">
        <v>0</v>
      </c>
      <c r="Q1364" s="177">
        <v>0</v>
      </c>
      <c r="R1364" s="89">
        <f t="shared" si="477"/>
        <v>1.833</v>
      </c>
      <c r="S1364" s="321"/>
    </row>
    <row r="1365" spans="1:19" ht="25.5">
      <c r="A1365" s="491"/>
      <c r="B1365" s="488"/>
      <c r="C1365" s="488"/>
      <c r="D1365" s="488"/>
      <c r="E1365" s="488"/>
      <c r="F1365" s="488"/>
      <c r="G1365" s="488"/>
      <c r="H1365" s="488"/>
      <c r="I1365" s="100" t="s">
        <v>675</v>
      </c>
      <c r="J1365" s="496"/>
      <c r="K1365" s="96" t="s">
        <v>30</v>
      </c>
      <c r="L1365" s="44"/>
      <c r="M1365" s="44"/>
      <c r="N1365" s="44"/>
      <c r="O1365" s="101">
        <f>+O1366</f>
        <v>30.463999999999999</v>
      </c>
      <c r="P1365" s="101">
        <f>+P1366</f>
        <v>43.893000000000001</v>
      </c>
      <c r="Q1365" s="177">
        <v>0</v>
      </c>
      <c r="R1365" s="85">
        <f t="shared" si="477"/>
        <v>74.356999999999999</v>
      </c>
      <c r="S1365" s="321"/>
    </row>
    <row r="1366" spans="1:19">
      <c r="A1366" s="491"/>
      <c r="B1366" s="488"/>
      <c r="C1366" s="488"/>
      <c r="D1366" s="488"/>
      <c r="E1366" s="488"/>
      <c r="F1366" s="488"/>
      <c r="G1366" s="488"/>
      <c r="H1366" s="488"/>
      <c r="I1366" s="97" t="s">
        <v>16</v>
      </c>
      <c r="J1366" s="496"/>
      <c r="K1366" s="95" t="s">
        <v>12</v>
      </c>
      <c r="L1366" s="44"/>
      <c r="M1366" s="44"/>
      <c r="N1366" s="44"/>
      <c r="O1366" s="177">
        <v>30.463999999999999</v>
      </c>
      <c r="P1366" s="177">
        <v>43.893000000000001</v>
      </c>
      <c r="Q1366" s="177">
        <v>0</v>
      </c>
      <c r="R1366" s="89">
        <f t="shared" si="477"/>
        <v>74.356999999999999</v>
      </c>
      <c r="S1366" s="321"/>
    </row>
    <row r="1367" spans="1:19" ht="25.5">
      <c r="A1367" s="491"/>
      <c r="B1367" s="488"/>
      <c r="C1367" s="488"/>
      <c r="D1367" s="488"/>
      <c r="E1367" s="488"/>
      <c r="F1367" s="488"/>
      <c r="G1367" s="488"/>
      <c r="H1367" s="488"/>
      <c r="I1367" s="100" t="s">
        <v>502</v>
      </c>
      <c r="J1367" s="496"/>
      <c r="K1367" s="96" t="s">
        <v>50</v>
      </c>
      <c r="L1367" s="44"/>
      <c r="M1367" s="44"/>
      <c r="N1367" s="44"/>
      <c r="O1367" s="101">
        <f>+O1368</f>
        <v>6.9</v>
      </c>
      <c r="P1367" s="101">
        <v>0</v>
      </c>
      <c r="Q1367" s="177">
        <v>0</v>
      </c>
      <c r="R1367" s="85">
        <f t="shared" si="477"/>
        <v>6.9</v>
      </c>
      <c r="S1367" s="321"/>
    </row>
    <row r="1368" spans="1:19">
      <c r="A1368" s="491"/>
      <c r="B1368" s="488"/>
      <c r="C1368" s="488"/>
      <c r="D1368" s="488"/>
      <c r="E1368" s="488"/>
      <c r="F1368" s="488"/>
      <c r="G1368" s="488"/>
      <c r="H1368" s="488"/>
      <c r="I1368" s="97" t="s">
        <v>16</v>
      </c>
      <c r="J1368" s="496"/>
      <c r="K1368" s="95" t="s">
        <v>12</v>
      </c>
      <c r="L1368" s="44"/>
      <c r="M1368" s="44"/>
      <c r="N1368" s="44"/>
      <c r="O1368" s="177">
        <v>6.9</v>
      </c>
      <c r="P1368" s="177">
        <v>0</v>
      </c>
      <c r="Q1368" s="177">
        <v>0</v>
      </c>
      <c r="R1368" s="89">
        <f t="shared" si="477"/>
        <v>6.9</v>
      </c>
      <c r="S1368" s="321"/>
    </row>
    <row r="1369" spans="1:19" ht="25.5">
      <c r="A1369" s="491"/>
      <c r="B1369" s="488"/>
      <c r="C1369" s="488"/>
      <c r="D1369" s="488"/>
      <c r="E1369" s="488"/>
      <c r="F1369" s="488"/>
      <c r="G1369" s="488"/>
      <c r="H1369" s="488"/>
      <c r="I1369" s="100" t="s">
        <v>503</v>
      </c>
      <c r="J1369" s="496"/>
      <c r="K1369" s="96" t="s">
        <v>11</v>
      </c>
      <c r="L1369" s="44"/>
      <c r="M1369" s="44"/>
      <c r="N1369" s="44"/>
      <c r="O1369" s="101">
        <f>+O1370</f>
        <v>0</v>
      </c>
      <c r="P1369" s="101">
        <f>+P1370</f>
        <v>578.64400000000001</v>
      </c>
      <c r="Q1369" s="177">
        <v>0</v>
      </c>
      <c r="R1369" s="85">
        <f t="shared" si="477"/>
        <v>578.64400000000001</v>
      </c>
      <c r="S1369" s="321"/>
    </row>
    <row r="1370" spans="1:19">
      <c r="A1370" s="491"/>
      <c r="B1370" s="488"/>
      <c r="C1370" s="488"/>
      <c r="D1370" s="488"/>
      <c r="E1370" s="488"/>
      <c r="F1370" s="488"/>
      <c r="G1370" s="488"/>
      <c r="H1370" s="488"/>
      <c r="I1370" s="97" t="s">
        <v>16</v>
      </c>
      <c r="J1370" s="496"/>
      <c r="K1370" s="95" t="s">
        <v>12</v>
      </c>
      <c r="L1370" s="44"/>
      <c r="M1370" s="44"/>
      <c r="N1370" s="44"/>
      <c r="O1370" s="177">
        <v>0</v>
      </c>
      <c r="P1370" s="177">
        <v>578.64400000000001</v>
      </c>
      <c r="Q1370" s="177">
        <v>0</v>
      </c>
      <c r="R1370" s="89">
        <f t="shared" si="477"/>
        <v>578.64400000000001</v>
      </c>
      <c r="S1370" s="321"/>
    </row>
    <row r="1371" spans="1:19" s="5" customFormat="1" ht="25.5">
      <c r="A1371" s="491"/>
      <c r="B1371" s="488"/>
      <c r="C1371" s="488"/>
      <c r="D1371" s="488"/>
      <c r="E1371" s="488"/>
      <c r="F1371" s="488"/>
      <c r="G1371" s="488"/>
      <c r="H1371" s="488"/>
      <c r="I1371" s="100" t="s">
        <v>676</v>
      </c>
      <c r="J1371" s="496"/>
      <c r="K1371" s="96" t="s">
        <v>127</v>
      </c>
      <c r="L1371" s="44"/>
      <c r="M1371" s="44"/>
      <c r="N1371" s="44"/>
      <c r="O1371" s="101">
        <f>+O1372</f>
        <v>76.88</v>
      </c>
      <c r="P1371" s="101">
        <f>+P1372</f>
        <v>176.464</v>
      </c>
      <c r="Q1371" s="177">
        <v>0</v>
      </c>
      <c r="R1371" s="85">
        <f t="shared" si="477"/>
        <v>253.34399999999999</v>
      </c>
      <c r="S1371" s="321"/>
    </row>
    <row r="1372" spans="1:19" s="5" customFormat="1">
      <c r="A1372" s="491"/>
      <c r="B1372" s="488"/>
      <c r="C1372" s="488"/>
      <c r="D1372" s="488"/>
      <c r="E1372" s="488"/>
      <c r="F1372" s="488"/>
      <c r="G1372" s="488"/>
      <c r="H1372" s="488"/>
      <c r="I1372" s="97" t="s">
        <v>16</v>
      </c>
      <c r="J1372" s="496"/>
      <c r="K1372" s="95" t="s">
        <v>12</v>
      </c>
      <c r="L1372" s="44"/>
      <c r="M1372" s="44"/>
      <c r="N1372" s="44"/>
      <c r="O1372" s="177">
        <v>76.88</v>
      </c>
      <c r="P1372" s="177">
        <v>176.464</v>
      </c>
      <c r="Q1372" s="177">
        <v>0</v>
      </c>
      <c r="R1372" s="89">
        <f t="shared" si="477"/>
        <v>253.34399999999999</v>
      </c>
      <c r="S1372" s="321"/>
    </row>
    <row r="1373" spans="1:19" s="5" customFormat="1" ht="25.5">
      <c r="A1373" s="491"/>
      <c r="B1373" s="488"/>
      <c r="C1373" s="488"/>
      <c r="D1373" s="488"/>
      <c r="E1373" s="488"/>
      <c r="F1373" s="488"/>
      <c r="G1373" s="488"/>
      <c r="H1373" s="488"/>
      <c r="I1373" s="100" t="s">
        <v>29</v>
      </c>
      <c r="J1373" s="496"/>
      <c r="K1373" s="96" t="s">
        <v>52</v>
      </c>
      <c r="L1373" s="44"/>
      <c r="M1373" s="44"/>
      <c r="N1373" s="44"/>
      <c r="O1373" s="101">
        <f>+O1374</f>
        <v>0.39</v>
      </c>
      <c r="P1373" s="101">
        <f>+P1374</f>
        <v>16.111999999999998</v>
      </c>
      <c r="Q1373" s="101">
        <f t="shared" ref="Q1373" si="478">+Q1374</f>
        <v>0</v>
      </c>
      <c r="R1373" s="85">
        <f t="shared" si="477"/>
        <v>16.501999999999999</v>
      </c>
      <c r="S1373" s="321"/>
    </row>
    <row r="1374" spans="1:19" s="5" customFormat="1">
      <c r="A1374" s="491"/>
      <c r="B1374" s="488"/>
      <c r="C1374" s="488"/>
      <c r="D1374" s="488"/>
      <c r="E1374" s="488"/>
      <c r="F1374" s="488"/>
      <c r="G1374" s="488"/>
      <c r="H1374" s="488"/>
      <c r="I1374" s="97" t="s">
        <v>16</v>
      </c>
      <c r="J1374" s="496"/>
      <c r="K1374" s="95" t="s">
        <v>12</v>
      </c>
      <c r="L1374" s="44"/>
      <c r="M1374" s="44"/>
      <c r="N1374" s="44"/>
      <c r="O1374" s="177">
        <v>0.39</v>
      </c>
      <c r="P1374" s="177">
        <v>16.111999999999998</v>
      </c>
      <c r="Q1374" s="101">
        <v>0</v>
      </c>
      <c r="R1374" s="89">
        <f t="shared" si="477"/>
        <v>16.501999999999999</v>
      </c>
      <c r="S1374" s="321"/>
    </row>
    <row r="1375" spans="1:19" s="5" customFormat="1" ht="25.5">
      <c r="A1375" s="491"/>
      <c r="B1375" s="488"/>
      <c r="C1375" s="488"/>
      <c r="D1375" s="488"/>
      <c r="E1375" s="488"/>
      <c r="F1375" s="488"/>
      <c r="G1375" s="488"/>
      <c r="H1375" s="488"/>
      <c r="I1375" s="100" t="s">
        <v>177</v>
      </c>
      <c r="J1375" s="496"/>
      <c r="K1375" s="96" t="s">
        <v>12</v>
      </c>
      <c r="L1375" s="44"/>
      <c r="M1375" s="44"/>
      <c r="N1375" s="44"/>
      <c r="O1375" s="101">
        <f>+O1376</f>
        <v>1.5</v>
      </c>
      <c r="P1375" s="101">
        <f>+P1376</f>
        <v>9.0619999999999994</v>
      </c>
      <c r="Q1375" s="101">
        <f>+Q1376</f>
        <v>13.143000000000001</v>
      </c>
      <c r="R1375" s="85">
        <f t="shared" si="477"/>
        <v>23.704999999999998</v>
      </c>
      <c r="S1375" s="321"/>
    </row>
    <row r="1376" spans="1:19" s="5" customFormat="1">
      <c r="A1376" s="491"/>
      <c r="B1376" s="488"/>
      <c r="C1376" s="488"/>
      <c r="D1376" s="488"/>
      <c r="E1376" s="488"/>
      <c r="F1376" s="488"/>
      <c r="G1376" s="488"/>
      <c r="H1376" s="488"/>
      <c r="I1376" s="97" t="s">
        <v>16</v>
      </c>
      <c r="J1376" s="496"/>
      <c r="K1376" s="95" t="s">
        <v>12</v>
      </c>
      <c r="L1376" s="44"/>
      <c r="M1376" s="44"/>
      <c r="N1376" s="44"/>
      <c r="O1376" s="177">
        <v>1.5</v>
      </c>
      <c r="P1376" s="177">
        <v>9.0619999999999994</v>
      </c>
      <c r="Q1376" s="177">
        <v>13.143000000000001</v>
      </c>
      <c r="R1376" s="89">
        <f t="shared" si="477"/>
        <v>23.704999999999998</v>
      </c>
      <c r="S1376" s="321"/>
    </row>
    <row r="1377" spans="1:19" s="5" customFormat="1" ht="25.5">
      <c r="A1377" s="491"/>
      <c r="B1377" s="488"/>
      <c r="C1377" s="488"/>
      <c r="D1377" s="488"/>
      <c r="E1377" s="488"/>
      <c r="F1377" s="488"/>
      <c r="G1377" s="488"/>
      <c r="H1377" s="488"/>
      <c r="I1377" s="100" t="s">
        <v>110</v>
      </c>
      <c r="J1377" s="496"/>
      <c r="K1377" s="96" t="s">
        <v>130</v>
      </c>
      <c r="L1377" s="44"/>
      <c r="M1377" s="44"/>
      <c r="N1377" s="44"/>
      <c r="O1377" s="101">
        <f>+O1378</f>
        <v>66.671000000000006</v>
      </c>
      <c r="P1377" s="101">
        <f>+P1378</f>
        <v>13.239000000000001</v>
      </c>
      <c r="Q1377" s="101">
        <f>Q1378</f>
        <v>5</v>
      </c>
      <c r="R1377" s="85">
        <f t="shared" si="477"/>
        <v>84.910000000000011</v>
      </c>
      <c r="S1377" s="321"/>
    </row>
    <row r="1378" spans="1:19" s="5" customFormat="1">
      <c r="A1378" s="491"/>
      <c r="B1378" s="488"/>
      <c r="C1378" s="488"/>
      <c r="D1378" s="488"/>
      <c r="E1378" s="488"/>
      <c r="F1378" s="488"/>
      <c r="G1378" s="488"/>
      <c r="H1378" s="488"/>
      <c r="I1378" s="97" t="s">
        <v>16</v>
      </c>
      <c r="J1378" s="496"/>
      <c r="K1378" s="95" t="s">
        <v>12</v>
      </c>
      <c r="L1378" s="44"/>
      <c r="M1378" s="44"/>
      <c r="N1378" s="44"/>
      <c r="O1378" s="177">
        <v>66.671000000000006</v>
      </c>
      <c r="P1378" s="177">
        <v>13.239000000000001</v>
      </c>
      <c r="Q1378" s="177">
        <v>5</v>
      </c>
      <c r="R1378" s="89">
        <f t="shared" si="477"/>
        <v>84.910000000000011</v>
      </c>
      <c r="S1378" s="321"/>
    </row>
    <row r="1379" spans="1:19" s="5" customFormat="1" ht="25.5">
      <c r="A1379" s="491"/>
      <c r="B1379" s="488"/>
      <c r="C1379" s="488"/>
      <c r="D1379" s="488"/>
      <c r="E1379" s="488"/>
      <c r="F1379" s="488"/>
      <c r="G1379" s="488"/>
      <c r="H1379" s="488"/>
      <c r="I1379" s="100" t="s">
        <v>111</v>
      </c>
      <c r="J1379" s="496"/>
      <c r="K1379" s="96" t="s">
        <v>72</v>
      </c>
      <c r="L1379" s="44"/>
      <c r="M1379" s="44"/>
      <c r="N1379" s="44"/>
      <c r="O1379" s="101">
        <v>0</v>
      </c>
      <c r="P1379" s="101">
        <f>+P1380</f>
        <v>61.091999999999999</v>
      </c>
      <c r="Q1379" s="101">
        <f t="shared" ref="Q1379" si="479">+Q1380</f>
        <v>0</v>
      </c>
      <c r="R1379" s="85">
        <f t="shared" si="477"/>
        <v>61.091999999999999</v>
      </c>
      <c r="S1379" s="321"/>
    </row>
    <row r="1380" spans="1:19" s="5" customFormat="1">
      <c r="A1380" s="491"/>
      <c r="B1380" s="488"/>
      <c r="C1380" s="488"/>
      <c r="D1380" s="488"/>
      <c r="E1380" s="488"/>
      <c r="F1380" s="488"/>
      <c r="G1380" s="488"/>
      <c r="H1380" s="488"/>
      <c r="I1380" s="97" t="s">
        <v>16</v>
      </c>
      <c r="J1380" s="496"/>
      <c r="K1380" s="95" t="s">
        <v>12</v>
      </c>
      <c r="L1380" s="44"/>
      <c r="M1380" s="44"/>
      <c r="N1380" s="44"/>
      <c r="O1380" s="101">
        <v>0</v>
      </c>
      <c r="P1380" s="177">
        <v>61.091999999999999</v>
      </c>
      <c r="Q1380" s="177">
        <v>0</v>
      </c>
      <c r="R1380" s="89">
        <f t="shared" si="477"/>
        <v>61.091999999999999</v>
      </c>
      <c r="S1380" s="321"/>
    </row>
    <row r="1381" spans="1:19" s="5" customFormat="1" ht="25.5">
      <c r="A1381" s="491"/>
      <c r="B1381" s="488"/>
      <c r="C1381" s="488"/>
      <c r="D1381" s="488"/>
      <c r="E1381" s="488"/>
      <c r="F1381" s="488"/>
      <c r="G1381" s="488"/>
      <c r="H1381" s="488"/>
      <c r="I1381" s="100" t="s">
        <v>230</v>
      </c>
      <c r="J1381" s="496"/>
      <c r="K1381" s="96" t="s">
        <v>188</v>
      </c>
      <c r="L1381" s="44"/>
      <c r="M1381" s="44"/>
      <c r="N1381" s="44"/>
      <c r="O1381" s="101">
        <v>0</v>
      </c>
      <c r="P1381" s="101">
        <f>+P1382</f>
        <v>16.8</v>
      </c>
      <c r="Q1381" s="101">
        <v>0</v>
      </c>
      <c r="R1381" s="85">
        <f t="shared" si="477"/>
        <v>16.8</v>
      </c>
      <c r="S1381" s="321"/>
    </row>
    <row r="1382" spans="1:19" s="5" customFormat="1">
      <c r="A1382" s="491"/>
      <c r="B1382" s="488"/>
      <c r="C1382" s="488"/>
      <c r="D1382" s="488"/>
      <c r="E1382" s="488"/>
      <c r="F1382" s="488"/>
      <c r="G1382" s="488"/>
      <c r="H1382" s="488"/>
      <c r="I1382" s="97" t="s">
        <v>16</v>
      </c>
      <c r="J1382" s="496"/>
      <c r="K1382" s="95" t="s">
        <v>12</v>
      </c>
      <c r="L1382" s="44"/>
      <c r="M1382" s="44"/>
      <c r="N1382" s="44"/>
      <c r="O1382" s="101">
        <v>0</v>
      </c>
      <c r="P1382" s="177">
        <v>16.8</v>
      </c>
      <c r="Q1382" s="177">
        <v>0</v>
      </c>
      <c r="R1382" s="89">
        <f t="shared" si="477"/>
        <v>16.8</v>
      </c>
      <c r="S1382" s="321"/>
    </row>
    <row r="1383" spans="1:19" s="5" customFormat="1" ht="38.25">
      <c r="A1383" s="491"/>
      <c r="B1383" s="488"/>
      <c r="C1383" s="488"/>
      <c r="D1383" s="488"/>
      <c r="E1383" s="488"/>
      <c r="F1383" s="488"/>
      <c r="G1383" s="488"/>
      <c r="H1383" s="488"/>
      <c r="I1383" s="100" t="s">
        <v>251</v>
      </c>
      <c r="J1383" s="496"/>
      <c r="K1383" s="96" t="s">
        <v>155</v>
      </c>
      <c r="L1383" s="44"/>
      <c r="M1383" s="44"/>
      <c r="N1383" s="44"/>
      <c r="O1383" s="101">
        <f>+O1384</f>
        <v>61.64</v>
      </c>
      <c r="P1383" s="101">
        <f t="shared" ref="P1383:Q1383" si="480">+P1384</f>
        <v>371.12700000000001</v>
      </c>
      <c r="Q1383" s="101">
        <f t="shared" si="480"/>
        <v>0</v>
      </c>
      <c r="R1383" s="85">
        <f t="shared" si="477"/>
        <v>432.767</v>
      </c>
      <c r="S1383" s="321"/>
    </row>
    <row r="1384" spans="1:19" s="5" customFormat="1">
      <c r="A1384" s="491"/>
      <c r="B1384" s="488"/>
      <c r="C1384" s="488"/>
      <c r="D1384" s="488"/>
      <c r="E1384" s="488"/>
      <c r="F1384" s="488"/>
      <c r="G1384" s="488"/>
      <c r="H1384" s="488"/>
      <c r="I1384" s="97" t="s">
        <v>16</v>
      </c>
      <c r="J1384" s="496"/>
      <c r="K1384" s="95" t="s">
        <v>12</v>
      </c>
      <c r="L1384" s="44"/>
      <c r="M1384" s="44"/>
      <c r="N1384" s="44"/>
      <c r="O1384" s="177">
        <v>61.64</v>
      </c>
      <c r="P1384" s="177">
        <v>371.12700000000001</v>
      </c>
      <c r="Q1384" s="177">
        <v>0</v>
      </c>
      <c r="R1384" s="89">
        <f t="shared" si="477"/>
        <v>432.767</v>
      </c>
      <c r="S1384" s="321"/>
    </row>
    <row r="1385" spans="1:19" s="5" customFormat="1" ht="25.5">
      <c r="A1385" s="491"/>
      <c r="B1385" s="488"/>
      <c r="C1385" s="488"/>
      <c r="D1385" s="488"/>
      <c r="E1385" s="488"/>
      <c r="F1385" s="488"/>
      <c r="G1385" s="488"/>
      <c r="H1385" s="488"/>
      <c r="I1385" s="100" t="s">
        <v>677</v>
      </c>
      <c r="J1385" s="496"/>
      <c r="K1385" s="96" t="s">
        <v>137</v>
      </c>
      <c r="L1385" s="44"/>
      <c r="M1385" s="44"/>
      <c r="N1385" s="44"/>
      <c r="O1385" s="101">
        <f>+O1386+O1387+O1388+O1389</f>
        <v>51</v>
      </c>
      <c r="P1385" s="101">
        <f t="shared" ref="P1385:Q1385" si="481">+P1386+P1387+P1388+P1389</f>
        <v>1481.16</v>
      </c>
      <c r="Q1385" s="101">
        <f t="shared" si="481"/>
        <v>451.53699999999998</v>
      </c>
      <c r="R1385" s="85">
        <f t="shared" si="477"/>
        <v>1983.6970000000001</v>
      </c>
      <c r="S1385" s="321"/>
    </row>
    <row r="1386" spans="1:19" s="5" customFormat="1" ht="25.5">
      <c r="A1386" s="491"/>
      <c r="B1386" s="488"/>
      <c r="C1386" s="488"/>
      <c r="D1386" s="488"/>
      <c r="E1386" s="488"/>
      <c r="F1386" s="488"/>
      <c r="G1386" s="488"/>
      <c r="H1386" s="488"/>
      <c r="I1386" s="97" t="s">
        <v>164</v>
      </c>
      <c r="J1386" s="496"/>
      <c r="K1386" s="95" t="s">
        <v>11</v>
      </c>
      <c r="L1386" s="44"/>
      <c r="M1386" s="44"/>
      <c r="N1386" s="44"/>
      <c r="O1386" s="177">
        <v>0</v>
      </c>
      <c r="P1386" s="101">
        <v>0</v>
      </c>
      <c r="Q1386" s="177">
        <v>50</v>
      </c>
      <c r="R1386" s="89">
        <f t="shared" si="477"/>
        <v>50</v>
      </c>
      <c r="S1386" s="321"/>
    </row>
    <row r="1387" spans="1:19" s="5" customFormat="1">
      <c r="A1387" s="491"/>
      <c r="B1387" s="488"/>
      <c r="C1387" s="488"/>
      <c r="D1387" s="488"/>
      <c r="E1387" s="488"/>
      <c r="F1387" s="488"/>
      <c r="G1387" s="488"/>
      <c r="H1387" s="488"/>
      <c r="I1387" s="97" t="s">
        <v>16</v>
      </c>
      <c r="J1387" s="496"/>
      <c r="K1387" s="95" t="s">
        <v>12</v>
      </c>
      <c r="L1387" s="44"/>
      <c r="M1387" s="44"/>
      <c r="N1387" s="44"/>
      <c r="O1387" s="177">
        <v>0</v>
      </c>
      <c r="P1387" s="177">
        <v>21.454000000000001</v>
      </c>
      <c r="Q1387" s="177"/>
      <c r="R1387" s="89">
        <f t="shared" si="477"/>
        <v>21.454000000000001</v>
      </c>
      <c r="S1387" s="321"/>
    </row>
    <row r="1388" spans="1:19" s="5" customFormat="1" ht="25.5">
      <c r="A1388" s="491"/>
      <c r="B1388" s="488"/>
      <c r="C1388" s="488"/>
      <c r="D1388" s="488"/>
      <c r="E1388" s="488"/>
      <c r="F1388" s="488"/>
      <c r="G1388" s="488"/>
      <c r="H1388" s="488"/>
      <c r="I1388" s="97" t="s">
        <v>33</v>
      </c>
      <c r="J1388" s="496"/>
      <c r="K1388" s="95" t="s">
        <v>39</v>
      </c>
      <c r="L1388" s="44"/>
      <c r="M1388" s="44"/>
      <c r="N1388" s="44"/>
      <c r="O1388" s="177">
        <v>51</v>
      </c>
      <c r="P1388" s="177">
        <v>135.709</v>
      </c>
      <c r="Q1388" s="177">
        <v>85.5</v>
      </c>
      <c r="R1388" s="89">
        <f t="shared" si="477"/>
        <v>272.209</v>
      </c>
      <c r="S1388" s="321"/>
    </row>
    <row r="1389" spans="1:19" s="5" customFormat="1" ht="38.25">
      <c r="A1389" s="491"/>
      <c r="B1389" s="488"/>
      <c r="C1389" s="488"/>
      <c r="D1389" s="488"/>
      <c r="E1389" s="488"/>
      <c r="F1389" s="488"/>
      <c r="G1389" s="488"/>
      <c r="H1389" s="488"/>
      <c r="I1389" s="97" t="s">
        <v>18</v>
      </c>
      <c r="J1389" s="496"/>
      <c r="K1389" s="95" t="s">
        <v>55</v>
      </c>
      <c r="L1389" s="44"/>
      <c r="M1389" s="44"/>
      <c r="N1389" s="44"/>
      <c r="O1389" s="177">
        <v>0</v>
      </c>
      <c r="P1389" s="177">
        <v>1323.9970000000001</v>
      </c>
      <c r="Q1389" s="177">
        <v>316.03699999999998</v>
      </c>
      <c r="R1389" s="89">
        <f t="shared" si="477"/>
        <v>1640.0340000000001</v>
      </c>
      <c r="S1389" s="321"/>
    </row>
    <row r="1390" spans="1:19" s="5" customFormat="1" ht="63.75">
      <c r="A1390" s="491"/>
      <c r="B1390" s="488"/>
      <c r="C1390" s="488"/>
      <c r="D1390" s="488"/>
      <c r="E1390" s="488"/>
      <c r="F1390" s="488"/>
      <c r="G1390" s="488"/>
      <c r="H1390" s="488"/>
      <c r="I1390" s="100" t="s">
        <v>211</v>
      </c>
      <c r="J1390" s="496"/>
      <c r="K1390" s="96" t="s">
        <v>138</v>
      </c>
      <c r="L1390" s="44"/>
      <c r="M1390" s="44"/>
      <c r="N1390" s="44"/>
      <c r="O1390" s="101">
        <f>+O1391+O1392</f>
        <v>377.08</v>
      </c>
      <c r="P1390" s="101">
        <f t="shared" ref="P1390:Q1390" si="482">+P1391+P1392</f>
        <v>547.06700000000001</v>
      </c>
      <c r="Q1390" s="101">
        <f t="shared" si="482"/>
        <v>0</v>
      </c>
      <c r="R1390" s="85">
        <f t="shared" si="477"/>
        <v>924.14699999999993</v>
      </c>
      <c r="S1390" s="321"/>
    </row>
    <row r="1391" spans="1:19" s="5" customFormat="1" ht="25.5">
      <c r="A1391" s="491"/>
      <c r="B1391" s="488"/>
      <c r="C1391" s="488"/>
      <c r="D1391" s="488"/>
      <c r="E1391" s="488"/>
      <c r="F1391" s="488"/>
      <c r="G1391" s="488"/>
      <c r="H1391" s="488"/>
      <c r="I1391" s="97" t="s">
        <v>33</v>
      </c>
      <c r="J1391" s="496"/>
      <c r="K1391" s="95" t="s">
        <v>39</v>
      </c>
      <c r="L1391" s="44"/>
      <c r="M1391" s="44"/>
      <c r="N1391" s="44"/>
      <c r="O1391" s="177">
        <v>23.902000000000001</v>
      </c>
      <c r="P1391" s="177">
        <v>547.06700000000001</v>
      </c>
      <c r="Q1391" s="177">
        <v>0</v>
      </c>
      <c r="R1391" s="89">
        <f t="shared" si="477"/>
        <v>570.96900000000005</v>
      </c>
      <c r="S1391" s="321"/>
    </row>
    <row r="1392" spans="1:19" s="5" customFormat="1" ht="38.25">
      <c r="A1392" s="491"/>
      <c r="B1392" s="488"/>
      <c r="C1392" s="488"/>
      <c r="D1392" s="488"/>
      <c r="E1392" s="488"/>
      <c r="F1392" s="488"/>
      <c r="G1392" s="488"/>
      <c r="H1392" s="488"/>
      <c r="I1392" s="97" t="s">
        <v>18</v>
      </c>
      <c r="J1392" s="496"/>
      <c r="K1392" s="95" t="s">
        <v>17</v>
      </c>
      <c r="L1392" s="44"/>
      <c r="M1392" s="44"/>
      <c r="N1392" s="44"/>
      <c r="O1392" s="177">
        <v>353.178</v>
      </c>
      <c r="P1392" s="177">
        <v>0</v>
      </c>
      <c r="Q1392" s="177">
        <v>0</v>
      </c>
      <c r="R1392" s="89">
        <f t="shared" si="477"/>
        <v>353.178</v>
      </c>
      <c r="S1392" s="321"/>
    </row>
    <row r="1393" spans="1:19" s="5" customFormat="1" ht="38.25">
      <c r="A1393" s="491"/>
      <c r="B1393" s="488"/>
      <c r="C1393" s="488"/>
      <c r="D1393" s="488"/>
      <c r="E1393" s="488"/>
      <c r="F1393" s="488"/>
      <c r="G1393" s="488"/>
      <c r="H1393" s="488"/>
      <c r="I1393" s="100" t="s">
        <v>93</v>
      </c>
      <c r="J1393" s="496"/>
      <c r="K1393" s="96" t="s">
        <v>94</v>
      </c>
      <c r="L1393" s="44"/>
      <c r="M1393" s="44"/>
      <c r="N1393" s="44"/>
      <c r="O1393" s="101">
        <f>+O1394</f>
        <v>0</v>
      </c>
      <c r="P1393" s="101">
        <f>+P1394</f>
        <v>62.838000000000001</v>
      </c>
      <c r="Q1393" s="101">
        <f>+Q1394</f>
        <v>37.159999999999997</v>
      </c>
      <c r="R1393" s="85">
        <f t="shared" si="477"/>
        <v>99.99799999999999</v>
      </c>
      <c r="S1393" s="321"/>
    </row>
    <row r="1394" spans="1:19" s="5" customFormat="1">
      <c r="A1394" s="491"/>
      <c r="B1394" s="488"/>
      <c r="C1394" s="488"/>
      <c r="D1394" s="488"/>
      <c r="E1394" s="488"/>
      <c r="F1394" s="488"/>
      <c r="G1394" s="488"/>
      <c r="H1394" s="488"/>
      <c r="I1394" s="97" t="s">
        <v>16</v>
      </c>
      <c r="J1394" s="496"/>
      <c r="K1394" s="95" t="s">
        <v>12</v>
      </c>
      <c r="L1394" s="44"/>
      <c r="M1394" s="44"/>
      <c r="N1394" s="44"/>
      <c r="O1394" s="177">
        <v>0</v>
      </c>
      <c r="P1394" s="177">
        <v>62.838000000000001</v>
      </c>
      <c r="Q1394" s="177">
        <v>37.159999999999997</v>
      </c>
      <c r="R1394" s="89">
        <f t="shared" si="477"/>
        <v>99.99799999999999</v>
      </c>
      <c r="S1394" s="321"/>
    </row>
    <row r="1395" spans="1:19" s="5" customFormat="1" ht="25.5">
      <c r="A1395" s="490">
        <v>24</v>
      </c>
      <c r="B1395" s="208" t="s">
        <v>670</v>
      </c>
      <c r="C1395" s="488"/>
      <c r="D1395" s="488"/>
      <c r="E1395" s="488"/>
      <c r="F1395" s="488"/>
      <c r="G1395" s="488"/>
      <c r="H1395" s="488"/>
      <c r="I1395" s="209"/>
      <c r="J1395" s="321"/>
      <c r="K1395" s="95"/>
      <c r="L1395" s="44"/>
      <c r="M1395" s="44"/>
      <c r="N1395" s="44"/>
      <c r="O1395" s="177"/>
      <c r="P1395" s="177"/>
      <c r="Q1395" s="177"/>
      <c r="R1395" s="89"/>
      <c r="S1395" s="321"/>
    </row>
    <row r="1396" spans="1:19" s="5" customFormat="1" ht="76.5">
      <c r="A1396" s="492"/>
      <c r="B1396" s="208" t="s">
        <v>678</v>
      </c>
      <c r="C1396" s="488"/>
      <c r="D1396" s="488"/>
      <c r="E1396" s="488"/>
      <c r="F1396" s="488"/>
      <c r="G1396" s="488"/>
      <c r="H1396" s="488"/>
      <c r="I1396" s="209"/>
      <c r="J1396" s="321"/>
      <c r="K1396" s="95"/>
      <c r="L1396" s="44"/>
      <c r="M1396" s="44"/>
      <c r="N1396" s="44"/>
      <c r="O1396" s="177"/>
      <c r="P1396" s="177"/>
      <c r="Q1396" s="177"/>
      <c r="R1396" s="89"/>
      <c r="S1396" s="321"/>
    </row>
    <row r="1397" spans="1:19" s="5" customFormat="1" ht="26.25" customHeight="1">
      <c r="A1397" s="490">
        <v>25</v>
      </c>
      <c r="B1397" s="487" t="s">
        <v>504</v>
      </c>
      <c r="C1397" s="488"/>
      <c r="D1397" s="488"/>
      <c r="E1397" s="488"/>
      <c r="F1397" s="488"/>
      <c r="G1397" s="488"/>
      <c r="H1397" s="488"/>
      <c r="I1397" s="181" t="s">
        <v>13</v>
      </c>
      <c r="J1397" s="496">
        <v>450</v>
      </c>
      <c r="K1397" s="340" t="s">
        <v>683</v>
      </c>
      <c r="L1397" s="44"/>
      <c r="M1397" s="44"/>
      <c r="N1397" s="44"/>
      <c r="O1397" s="85">
        <f>O1398+O1402+O1404+O1406</f>
        <v>63.252999999999993</v>
      </c>
      <c r="P1397" s="85">
        <f>P1398+P1404+P1406</f>
        <v>134.54900000000001</v>
      </c>
      <c r="Q1397" s="85">
        <f>Q1398+Q1406</f>
        <v>28.715</v>
      </c>
      <c r="R1397" s="85">
        <f>O1397+P1397+Q1397</f>
        <v>226.517</v>
      </c>
      <c r="S1397" s="321"/>
    </row>
    <row r="1398" spans="1:19" s="5" customFormat="1" ht="102">
      <c r="A1398" s="491"/>
      <c r="B1398" s="488"/>
      <c r="C1398" s="488"/>
      <c r="D1398" s="488"/>
      <c r="E1398" s="488"/>
      <c r="F1398" s="488"/>
      <c r="G1398" s="488"/>
      <c r="H1398" s="488"/>
      <c r="I1398" s="100" t="s">
        <v>146</v>
      </c>
      <c r="J1398" s="496"/>
      <c r="K1398" s="90" t="s">
        <v>646</v>
      </c>
      <c r="L1398" s="44"/>
      <c r="M1398" s="44"/>
      <c r="N1398" s="44"/>
      <c r="O1398" s="85">
        <f>O1399+O1400+O1401</f>
        <v>43.928999999999995</v>
      </c>
      <c r="P1398" s="85">
        <f t="shared" ref="P1398:Q1398" si="483">P1399+P1400+P1401</f>
        <v>66.866</v>
      </c>
      <c r="Q1398" s="85">
        <f t="shared" si="483"/>
        <v>25.715</v>
      </c>
      <c r="R1398" s="85">
        <f>O1398+P1398+Q1398</f>
        <v>136.51</v>
      </c>
      <c r="S1398" s="321"/>
    </row>
    <row r="1399" spans="1:19" s="5" customFormat="1" ht="25.5">
      <c r="A1399" s="491"/>
      <c r="B1399" s="488"/>
      <c r="C1399" s="488"/>
      <c r="D1399" s="488"/>
      <c r="E1399" s="488"/>
      <c r="F1399" s="488"/>
      <c r="G1399" s="488"/>
      <c r="H1399" s="488"/>
      <c r="I1399" s="97" t="s">
        <v>164</v>
      </c>
      <c r="J1399" s="496"/>
      <c r="K1399" s="320" t="s">
        <v>647</v>
      </c>
      <c r="L1399" s="44"/>
      <c r="M1399" s="44"/>
      <c r="N1399" s="44"/>
      <c r="O1399" s="89">
        <v>0.224</v>
      </c>
      <c r="P1399" s="134"/>
      <c r="Q1399" s="134"/>
      <c r="R1399" s="134">
        <f>SUM(O1399:Q1399)</f>
        <v>0.224</v>
      </c>
      <c r="S1399" s="321"/>
    </row>
    <row r="1400" spans="1:19" s="5" customFormat="1">
      <c r="A1400" s="491"/>
      <c r="B1400" s="488"/>
      <c r="C1400" s="488"/>
      <c r="D1400" s="488"/>
      <c r="E1400" s="488"/>
      <c r="F1400" s="488"/>
      <c r="G1400" s="488"/>
      <c r="H1400" s="488"/>
      <c r="I1400" s="97" t="s">
        <v>16</v>
      </c>
      <c r="J1400" s="496"/>
      <c r="K1400" s="320" t="s">
        <v>648</v>
      </c>
      <c r="L1400" s="44"/>
      <c r="M1400" s="44"/>
      <c r="N1400" s="44"/>
      <c r="O1400" s="89">
        <v>43.143000000000001</v>
      </c>
      <c r="P1400" s="89">
        <v>66.866</v>
      </c>
      <c r="Q1400" s="89">
        <v>25.715</v>
      </c>
      <c r="R1400" s="89">
        <f>SUM(O1400:Q1400)</f>
        <v>135.72399999999999</v>
      </c>
      <c r="S1400" s="321"/>
    </row>
    <row r="1401" spans="1:19" s="5" customFormat="1" ht="38.25">
      <c r="A1401" s="491"/>
      <c r="B1401" s="488"/>
      <c r="C1401" s="488"/>
      <c r="D1401" s="488"/>
      <c r="E1401" s="488"/>
      <c r="F1401" s="488"/>
      <c r="G1401" s="488"/>
      <c r="H1401" s="488"/>
      <c r="I1401" s="97" t="s">
        <v>18</v>
      </c>
      <c r="J1401" s="496"/>
      <c r="K1401" s="320" t="s">
        <v>649</v>
      </c>
      <c r="L1401" s="44"/>
      <c r="M1401" s="44"/>
      <c r="N1401" s="44"/>
      <c r="O1401" s="89">
        <v>0.56200000000000006</v>
      </c>
      <c r="P1401" s="85"/>
      <c r="Q1401" s="85"/>
      <c r="R1401" s="89">
        <f>SUM(O1401:Q1401)</f>
        <v>0.56200000000000006</v>
      </c>
      <c r="S1401" s="321"/>
    </row>
    <row r="1402" spans="1:19" s="5" customFormat="1" ht="25.5">
      <c r="A1402" s="491"/>
      <c r="B1402" s="488"/>
      <c r="C1402" s="488"/>
      <c r="D1402" s="488"/>
      <c r="E1402" s="488"/>
      <c r="F1402" s="488"/>
      <c r="G1402" s="488"/>
      <c r="H1402" s="488"/>
      <c r="I1402" s="100" t="s">
        <v>29</v>
      </c>
      <c r="J1402" s="496"/>
      <c r="K1402" s="90" t="s">
        <v>648</v>
      </c>
      <c r="L1402" s="44"/>
      <c r="M1402" s="44"/>
      <c r="N1402" s="44"/>
      <c r="O1402" s="85">
        <f>O1403</f>
        <v>5.8810000000000002</v>
      </c>
      <c r="P1402" s="85">
        <f t="shared" ref="P1402:Q1402" si="484">P1403</f>
        <v>0</v>
      </c>
      <c r="Q1402" s="85">
        <f t="shared" si="484"/>
        <v>0</v>
      </c>
      <c r="R1402" s="85">
        <f>O1402</f>
        <v>5.8810000000000002</v>
      </c>
      <c r="S1402" s="321"/>
    </row>
    <row r="1403" spans="1:19" s="5" customFormat="1">
      <c r="A1403" s="491"/>
      <c r="B1403" s="488"/>
      <c r="C1403" s="488"/>
      <c r="D1403" s="488"/>
      <c r="E1403" s="488"/>
      <c r="F1403" s="488"/>
      <c r="G1403" s="488"/>
      <c r="H1403" s="488"/>
      <c r="I1403" s="97" t="s">
        <v>16</v>
      </c>
      <c r="J1403" s="496"/>
      <c r="K1403" s="320" t="s">
        <v>648</v>
      </c>
      <c r="L1403" s="44"/>
      <c r="M1403" s="44"/>
      <c r="N1403" s="44"/>
      <c r="O1403" s="89">
        <v>5.8810000000000002</v>
      </c>
      <c r="P1403" s="134"/>
      <c r="Q1403" s="134"/>
      <c r="R1403" s="134">
        <f>SUM(O1403:Q1403)</f>
        <v>5.8810000000000002</v>
      </c>
      <c r="S1403" s="321"/>
    </row>
    <row r="1404" spans="1:19" s="5" customFormat="1" ht="38.25">
      <c r="A1404" s="491"/>
      <c r="B1404" s="488"/>
      <c r="C1404" s="488"/>
      <c r="D1404" s="488"/>
      <c r="E1404" s="488"/>
      <c r="F1404" s="488"/>
      <c r="G1404" s="488"/>
      <c r="H1404" s="488"/>
      <c r="I1404" s="100" t="s">
        <v>217</v>
      </c>
      <c r="J1404" s="496"/>
      <c r="K1404" s="90" t="s">
        <v>679</v>
      </c>
      <c r="L1404" s="44"/>
      <c r="M1404" s="44"/>
      <c r="N1404" s="44"/>
      <c r="O1404" s="85">
        <f>O1405</f>
        <v>0</v>
      </c>
      <c r="P1404" s="85">
        <f t="shared" ref="P1404:Q1404" si="485">P1405</f>
        <v>51.75</v>
      </c>
      <c r="Q1404" s="85">
        <f t="shared" si="485"/>
        <v>0</v>
      </c>
      <c r="R1404" s="85">
        <f>O1404+P1404</f>
        <v>51.75</v>
      </c>
      <c r="S1404" s="321"/>
    </row>
    <row r="1405" spans="1:19" s="5" customFormat="1" ht="25.5">
      <c r="A1405" s="491"/>
      <c r="B1405" s="488"/>
      <c r="C1405" s="488"/>
      <c r="D1405" s="488"/>
      <c r="E1405" s="488"/>
      <c r="F1405" s="488"/>
      <c r="G1405" s="488"/>
      <c r="H1405" s="488"/>
      <c r="I1405" s="97" t="s">
        <v>682</v>
      </c>
      <c r="J1405" s="496"/>
      <c r="K1405" s="320" t="s">
        <v>680</v>
      </c>
      <c r="L1405" s="44"/>
      <c r="M1405" s="44"/>
      <c r="N1405" s="44"/>
      <c r="O1405" s="89"/>
      <c r="P1405" s="134">
        <v>51.75</v>
      </c>
      <c r="Q1405" s="134"/>
      <c r="R1405" s="89">
        <f>SUM(O1405:Q1405)</f>
        <v>51.75</v>
      </c>
      <c r="S1405" s="321"/>
    </row>
    <row r="1406" spans="1:19" s="5" customFormat="1" ht="25.5">
      <c r="A1406" s="491"/>
      <c r="B1406" s="488"/>
      <c r="C1406" s="488"/>
      <c r="D1406" s="488"/>
      <c r="E1406" s="488"/>
      <c r="F1406" s="488"/>
      <c r="G1406" s="488"/>
      <c r="H1406" s="488"/>
      <c r="I1406" s="210" t="s">
        <v>153</v>
      </c>
      <c r="J1406" s="496"/>
      <c r="K1406" s="90" t="s">
        <v>681</v>
      </c>
      <c r="L1406" s="44"/>
      <c r="M1406" s="44"/>
      <c r="N1406" s="44"/>
      <c r="O1406" s="85">
        <f>O1407</f>
        <v>13.443</v>
      </c>
      <c r="P1406" s="85">
        <f t="shared" ref="P1406:Q1406" si="486">P1407</f>
        <v>15.933</v>
      </c>
      <c r="Q1406" s="85">
        <f t="shared" si="486"/>
        <v>3</v>
      </c>
      <c r="R1406" s="85">
        <f>O1406+P1406+Q1406</f>
        <v>32.375999999999998</v>
      </c>
      <c r="S1406" s="321"/>
    </row>
    <row r="1407" spans="1:19" s="5" customFormat="1" ht="45" customHeight="1">
      <c r="A1407" s="491"/>
      <c r="B1407" s="488"/>
      <c r="C1407" s="488"/>
      <c r="D1407" s="488"/>
      <c r="E1407" s="488"/>
      <c r="F1407" s="488"/>
      <c r="G1407" s="488"/>
      <c r="H1407" s="488"/>
      <c r="I1407" s="97" t="s">
        <v>16</v>
      </c>
      <c r="J1407" s="496"/>
      <c r="K1407" s="320" t="s">
        <v>648</v>
      </c>
      <c r="L1407" s="44"/>
      <c r="M1407" s="44"/>
      <c r="N1407" s="44"/>
      <c r="O1407" s="89">
        <v>13.443</v>
      </c>
      <c r="P1407" s="134">
        <v>15.933</v>
      </c>
      <c r="Q1407" s="134">
        <v>3</v>
      </c>
      <c r="R1407" s="89">
        <f>SUM(O1407:Q1407)</f>
        <v>32.375999999999998</v>
      </c>
      <c r="S1407" s="321"/>
    </row>
    <row r="1408" spans="1:19" s="5" customFormat="1" ht="40.5" customHeight="1">
      <c r="A1408" s="490">
        <v>26</v>
      </c>
      <c r="B1408" s="487" t="s">
        <v>505</v>
      </c>
      <c r="C1408" s="488"/>
      <c r="D1408" s="488"/>
      <c r="E1408" s="488"/>
      <c r="F1408" s="488"/>
      <c r="G1408" s="488"/>
      <c r="H1408" s="488"/>
      <c r="I1408" s="181" t="s">
        <v>13</v>
      </c>
      <c r="J1408" s="490">
        <v>472</v>
      </c>
      <c r="K1408" s="211" t="s">
        <v>685</v>
      </c>
      <c r="L1408" s="44"/>
      <c r="M1408" s="44"/>
      <c r="N1408" s="44"/>
      <c r="O1408" s="212">
        <f>+O1409+O1414+O1416+O1418+O1421+O1423+O1425+O1428+O1430+O1432+O1434+O1437+O1439+O1444</f>
        <v>608.43700000000001</v>
      </c>
      <c r="P1408" s="212">
        <f t="shared" ref="P1408:R1408" si="487">+P1409+P1414+P1416+P1418+P1421+P1423+P1425+P1428+P1430+P1432+P1434+P1437+P1439+P1444</f>
        <v>903.40099999999995</v>
      </c>
      <c r="Q1408" s="212">
        <f t="shared" si="487"/>
        <v>332.78999999999996</v>
      </c>
      <c r="R1408" s="212">
        <f t="shared" si="487"/>
        <v>1844.6280000000002</v>
      </c>
      <c r="S1408" s="321"/>
    </row>
    <row r="1409" spans="1:19" s="5" customFormat="1" ht="51">
      <c r="A1409" s="491"/>
      <c r="B1409" s="488"/>
      <c r="C1409" s="488"/>
      <c r="D1409" s="488"/>
      <c r="E1409" s="488"/>
      <c r="F1409" s="488"/>
      <c r="G1409" s="488"/>
      <c r="H1409" s="488"/>
      <c r="I1409" s="213" t="s">
        <v>163</v>
      </c>
      <c r="J1409" s="491"/>
      <c r="K1409" s="214" t="s">
        <v>10</v>
      </c>
      <c r="L1409" s="44"/>
      <c r="M1409" s="44"/>
      <c r="N1409" s="44"/>
      <c r="O1409" s="215">
        <f>O1410+O1411+O1412</f>
        <v>36.322999999999993</v>
      </c>
      <c r="P1409" s="215">
        <f>P1411+P1413</f>
        <v>126.642</v>
      </c>
      <c r="Q1409" s="215">
        <f>Q1410</f>
        <v>17.858000000000001</v>
      </c>
      <c r="R1409" s="212">
        <f>O1409+P1409+Q1409</f>
        <v>180.82299999999998</v>
      </c>
      <c r="S1409" s="321"/>
    </row>
    <row r="1410" spans="1:19" s="5" customFormat="1" ht="25.5">
      <c r="A1410" s="491"/>
      <c r="B1410" s="488"/>
      <c r="C1410" s="488"/>
      <c r="D1410" s="488"/>
      <c r="E1410" s="488"/>
      <c r="F1410" s="488"/>
      <c r="G1410" s="488"/>
      <c r="H1410" s="488"/>
      <c r="I1410" s="216" t="s">
        <v>164</v>
      </c>
      <c r="J1410" s="491"/>
      <c r="K1410" s="217" t="s">
        <v>11</v>
      </c>
      <c r="L1410" s="44"/>
      <c r="M1410" s="44"/>
      <c r="N1410" s="44"/>
      <c r="O1410" s="218">
        <v>0.251</v>
      </c>
      <c r="P1410" s="219">
        <v>0</v>
      </c>
      <c r="Q1410" s="219">
        <v>17.858000000000001</v>
      </c>
      <c r="R1410" s="220">
        <f t="shared" ref="R1410:R1444" si="488">O1410+P1410+Q1410</f>
        <v>18.109000000000002</v>
      </c>
      <c r="S1410" s="321"/>
    </row>
    <row r="1411" spans="1:19" s="5" customFormat="1">
      <c r="A1411" s="491"/>
      <c r="B1411" s="488"/>
      <c r="C1411" s="488"/>
      <c r="D1411" s="488"/>
      <c r="E1411" s="488"/>
      <c r="F1411" s="488"/>
      <c r="G1411" s="488"/>
      <c r="H1411" s="488"/>
      <c r="I1411" s="216" t="s">
        <v>16</v>
      </c>
      <c r="J1411" s="491"/>
      <c r="K1411" s="217" t="s">
        <v>12</v>
      </c>
      <c r="L1411" s="44"/>
      <c r="M1411" s="44"/>
      <c r="N1411" s="44"/>
      <c r="O1411" s="218">
        <v>34.854999999999997</v>
      </c>
      <c r="P1411" s="219">
        <v>89.957999999999998</v>
      </c>
      <c r="Q1411" s="219">
        <v>0</v>
      </c>
      <c r="R1411" s="220">
        <f t="shared" si="488"/>
        <v>124.81299999999999</v>
      </c>
      <c r="S1411" s="321"/>
    </row>
    <row r="1412" spans="1:19" s="5" customFormat="1" ht="38.25">
      <c r="A1412" s="491"/>
      <c r="B1412" s="488"/>
      <c r="C1412" s="488"/>
      <c r="D1412" s="488"/>
      <c r="E1412" s="488"/>
      <c r="F1412" s="488"/>
      <c r="G1412" s="488"/>
      <c r="H1412" s="488"/>
      <c r="I1412" s="216" t="s">
        <v>18</v>
      </c>
      <c r="J1412" s="491"/>
      <c r="K1412" s="217" t="s">
        <v>17</v>
      </c>
      <c r="L1412" s="44"/>
      <c r="M1412" s="44"/>
      <c r="N1412" s="44"/>
      <c r="O1412" s="218">
        <v>1.2170000000000001</v>
      </c>
      <c r="P1412" s="219">
        <v>0</v>
      </c>
      <c r="Q1412" s="219">
        <v>0</v>
      </c>
      <c r="R1412" s="220">
        <f t="shared" si="488"/>
        <v>1.2170000000000001</v>
      </c>
      <c r="S1412" s="321"/>
    </row>
    <row r="1413" spans="1:19" s="5" customFormat="1" ht="25.5">
      <c r="A1413" s="491"/>
      <c r="B1413" s="488"/>
      <c r="C1413" s="488"/>
      <c r="D1413" s="488"/>
      <c r="E1413" s="488"/>
      <c r="F1413" s="488"/>
      <c r="G1413" s="488"/>
      <c r="H1413" s="488"/>
      <c r="I1413" s="216" t="s">
        <v>686</v>
      </c>
      <c r="J1413" s="491"/>
      <c r="K1413" s="217" t="s">
        <v>39</v>
      </c>
      <c r="L1413" s="44"/>
      <c r="M1413" s="44"/>
      <c r="N1413" s="44"/>
      <c r="O1413" s="218"/>
      <c r="P1413" s="219">
        <v>36.683999999999997</v>
      </c>
      <c r="Q1413" s="219">
        <v>0</v>
      </c>
      <c r="R1413" s="220">
        <f t="shared" si="488"/>
        <v>36.683999999999997</v>
      </c>
      <c r="S1413" s="321"/>
    </row>
    <row r="1414" spans="1:19" s="5" customFormat="1" ht="38.25">
      <c r="A1414" s="491"/>
      <c r="B1414" s="488"/>
      <c r="C1414" s="488"/>
      <c r="D1414" s="488"/>
      <c r="E1414" s="488"/>
      <c r="F1414" s="488"/>
      <c r="G1414" s="488"/>
      <c r="H1414" s="488"/>
      <c r="I1414" s="213" t="s">
        <v>506</v>
      </c>
      <c r="J1414" s="491"/>
      <c r="K1414" s="214" t="s">
        <v>30</v>
      </c>
      <c r="L1414" s="44"/>
      <c r="M1414" s="44"/>
      <c r="N1414" s="44"/>
      <c r="O1414" s="215">
        <f>O1415</f>
        <v>0</v>
      </c>
      <c r="P1414" s="215">
        <f>P1415</f>
        <v>0</v>
      </c>
      <c r="Q1414" s="215">
        <v>0</v>
      </c>
      <c r="R1414" s="212">
        <f t="shared" si="488"/>
        <v>0</v>
      </c>
      <c r="S1414" s="321"/>
    </row>
    <row r="1415" spans="1:19" s="5" customFormat="1">
      <c r="A1415" s="491"/>
      <c r="B1415" s="488"/>
      <c r="C1415" s="488"/>
      <c r="D1415" s="488"/>
      <c r="E1415" s="488"/>
      <c r="F1415" s="488"/>
      <c r="G1415" s="488"/>
      <c r="H1415" s="488"/>
      <c r="I1415" s="216" t="s">
        <v>16</v>
      </c>
      <c r="J1415" s="491"/>
      <c r="K1415" s="217" t="s">
        <v>12</v>
      </c>
      <c r="L1415" s="44"/>
      <c r="M1415" s="44"/>
      <c r="N1415" s="44"/>
      <c r="O1415" s="219">
        <v>0</v>
      </c>
      <c r="P1415" s="219"/>
      <c r="Q1415" s="219">
        <v>0</v>
      </c>
      <c r="R1415" s="220">
        <f t="shared" si="488"/>
        <v>0</v>
      </c>
      <c r="S1415" s="321"/>
    </row>
    <row r="1416" spans="1:19" s="5" customFormat="1" ht="38.25">
      <c r="A1416" s="491"/>
      <c r="B1416" s="488"/>
      <c r="C1416" s="488"/>
      <c r="D1416" s="488"/>
      <c r="E1416" s="488"/>
      <c r="F1416" s="488"/>
      <c r="G1416" s="488"/>
      <c r="H1416" s="488"/>
      <c r="I1416" s="213" t="s">
        <v>507</v>
      </c>
      <c r="J1416" s="491"/>
      <c r="K1416" s="214" t="s">
        <v>50</v>
      </c>
      <c r="L1416" s="44"/>
      <c r="M1416" s="44"/>
      <c r="N1416" s="44"/>
      <c r="O1416" s="215">
        <f>O1417</f>
        <v>0</v>
      </c>
      <c r="P1416" s="215">
        <f>P1417</f>
        <v>9.2050000000000001</v>
      </c>
      <c r="Q1416" s="215">
        <f>Q1417</f>
        <v>0</v>
      </c>
      <c r="R1416" s="212">
        <f t="shared" si="488"/>
        <v>9.2050000000000001</v>
      </c>
      <c r="S1416" s="321"/>
    </row>
    <row r="1417" spans="1:19" s="5" customFormat="1">
      <c r="A1417" s="491"/>
      <c r="B1417" s="488"/>
      <c r="C1417" s="488"/>
      <c r="D1417" s="488"/>
      <c r="E1417" s="488"/>
      <c r="F1417" s="488"/>
      <c r="G1417" s="488"/>
      <c r="H1417" s="488"/>
      <c r="I1417" s="216" t="s">
        <v>16</v>
      </c>
      <c r="J1417" s="491"/>
      <c r="K1417" s="217" t="s">
        <v>12</v>
      </c>
      <c r="L1417" s="44"/>
      <c r="M1417" s="44"/>
      <c r="N1417" s="44"/>
      <c r="O1417" s="219">
        <v>0</v>
      </c>
      <c r="P1417" s="219">
        <v>9.2050000000000001</v>
      </c>
      <c r="Q1417" s="219">
        <v>0</v>
      </c>
      <c r="R1417" s="220">
        <f t="shared" si="488"/>
        <v>9.2050000000000001</v>
      </c>
      <c r="S1417" s="321"/>
    </row>
    <row r="1418" spans="1:19" s="5" customFormat="1" ht="25.5">
      <c r="A1418" s="491"/>
      <c r="B1418" s="488"/>
      <c r="C1418" s="488"/>
      <c r="D1418" s="488"/>
      <c r="E1418" s="488"/>
      <c r="F1418" s="488"/>
      <c r="G1418" s="488"/>
      <c r="H1418" s="488"/>
      <c r="I1418" s="213" t="s">
        <v>115</v>
      </c>
      <c r="J1418" s="491"/>
      <c r="K1418" s="214" t="s">
        <v>31</v>
      </c>
      <c r="L1418" s="44"/>
      <c r="M1418" s="44"/>
      <c r="N1418" s="44"/>
      <c r="O1418" s="215">
        <v>0</v>
      </c>
      <c r="P1418" s="215">
        <f>P1419+P1420</f>
        <v>14.737</v>
      </c>
      <c r="Q1418" s="215">
        <f>Q1419+Q1420</f>
        <v>80.19</v>
      </c>
      <c r="R1418" s="212">
        <f t="shared" si="488"/>
        <v>94.926999999999992</v>
      </c>
      <c r="S1418" s="321"/>
    </row>
    <row r="1419" spans="1:19" s="5" customFormat="1">
      <c r="A1419" s="491"/>
      <c r="B1419" s="488"/>
      <c r="C1419" s="488"/>
      <c r="D1419" s="488"/>
      <c r="E1419" s="488"/>
      <c r="F1419" s="488"/>
      <c r="G1419" s="488"/>
      <c r="H1419" s="488"/>
      <c r="I1419" s="216" t="s">
        <v>16</v>
      </c>
      <c r="J1419" s="491"/>
      <c r="K1419" s="217" t="s">
        <v>12</v>
      </c>
      <c r="L1419" s="44"/>
      <c r="M1419" s="44"/>
      <c r="N1419" s="44"/>
      <c r="O1419" s="215">
        <v>0</v>
      </c>
      <c r="P1419" s="219">
        <v>4.7370000000000001</v>
      </c>
      <c r="Q1419" s="219">
        <v>35.19</v>
      </c>
      <c r="R1419" s="220">
        <f t="shared" si="488"/>
        <v>39.927</v>
      </c>
      <c r="S1419" s="321"/>
    </row>
    <row r="1420" spans="1:19" s="5" customFormat="1" ht="25.5">
      <c r="A1420" s="491"/>
      <c r="B1420" s="488"/>
      <c r="C1420" s="488"/>
      <c r="D1420" s="488"/>
      <c r="E1420" s="488"/>
      <c r="F1420" s="488"/>
      <c r="G1420" s="488"/>
      <c r="H1420" s="488"/>
      <c r="I1420" s="216" t="s">
        <v>686</v>
      </c>
      <c r="J1420" s="491"/>
      <c r="K1420" s="217" t="s">
        <v>39</v>
      </c>
      <c r="L1420" s="44"/>
      <c r="M1420" s="44"/>
      <c r="N1420" s="44"/>
      <c r="O1420" s="215">
        <v>0</v>
      </c>
      <c r="P1420" s="219">
        <v>10</v>
      </c>
      <c r="Q1420" s="219">
        <v>45</v>
      </c>
      <c r="R1420" s="220">
        <f t="shared" si="488"/>
        <v>55</v>
      </c>
      <c r="S1420" s="321"/>
    </row>
    <row r="1421" spans="1:19" s="5" customFormat="1" ht="25.5">
      <c r="A1421" s="491"/>
      <c r="B1421" s="488"/>
      <c r="C1421" s="488"/>
      <c r="D1421" s="488"/>
      <c r="E1421" s="488"/>
      <c r="F1421" s="488"/>
      <c r="G1421" s="488"/>
      <c r="H1421" s="488"/>
      <c r="I1421" s="213" t="s">
        <v>687</v>
      </c>
      <c r="J1421" s="491"/>
      <c r="K1421" s="214" t="s">
        <v>44</v>
      </c>
      <c r="L1421" s="44"/>
      <c r="M1421" s="44"/>
      <c r="N1421" s="44"/>
      <c r="O1421" s="215">
        <f>O1422</f>
        <v>0</v>
      </c>
      <c r="P1421" s="215">
        <f>P1422</f>
        <v>0</v>
      </c>
      <c r="Q1421" s="215">
        <f>Q1422</f>
        <v>0</v>
      </c>
      <c r="R1421" s="212">
        <f t="shared" si="488"/>
        <v>0</v>
      </c>
      <c r="S1421" s="321"/>
    </row>
    <row r="1422" spans="1:19" s="5" customFormat="1">
      <c r="A1422" s="491"/>
      <c r="B1422" s="488"/>
      <c r="C1422" s="488"/>
      <c r="D1422" s="488"/>
      <c r="E1422" s="488"/>
      <c r="F1422" s="488"/>
      <c r="G1422" s="488"/>
      <c r="H1422" s="488"/>
      <c r="I1422" s="216" t="s">
        <v>16</v>
      </c>
      <c r="J1422" s="491"/>
      <c r="K1422" s="217" t="s">
        <v>12</v>
      </c>
      <c r="L1422" s="44"/>
      <c r="M1422" s="44"/>
      <c r="N1422" s="44"/>
      <c r="O1422" s="219">
        <v>0</v>
      </c>
      <c r="P1422" s="219">
        <v>0</v>
      </c>
      <c r="Q1422" s="219">
        <v>0</v>
      </c>
      <c r="R1422" s="220">
        <f t="shared" si="488"/>
        <v>0</v>
      </c>
      <c r="S1422" s="321"/>
    </row>
    <row r="1423" spans="1:19" s="5" customFormat="1" ht="14.25" customHeight="1">
      <c r="A1423" s="491"/>
      <c r="B1423" s="488"/>
      <c r="C1423" s="488"/>
      <c r="D1423" s="488"/>
      <c r="E1423" s="488"/>
      <c r="F1423" s="488"/>
      <c r="G1423" s="488"/>
      <c r="H1423" s="488"/>
      <c r="I1423" s="213" t="s">
        <v>223</v>
      </c>
      <c r="J1423" s="491"/>
      <c r="K1423" s="214" t="s">
        <v>51</v>
      </c>
      <c r="L1423" s="44"/>
      <c r="M1423" s="44"/>
      <c r="N1423" s="44"/>
      <c r="O1423" s="221">
        <f>O1424</f>
        <v>13.795</v>
      </c>
      <c r="P1423" s="221">
        <f t="shared" ref="P1423:Q1423" si="489">P1424</f>
        <v>101.78</v>
      </c>
      <c r="Q1423" s="221">
        <f t="shared" si="489"/>
        <v>0</v>
      </c>
      <c r="R1423" s="212">
        <f t="shared" si="488"/>
        <v>115.575</v>
      </c>
      <c r="S1423" s="321"/>
    </row>
    <row r="1424" spans="1:19" s="5" customFormat="1">
      <c r="A1424" s="491"/>
      <c r="B1424" s="488"/>
      <c r="C1424" s="488"/>
      <c r="D1424" s="488"/>
      <c r="E1424" s="488"/>
      <c r="F1424" s="488"/>
      <c r="G1424" s="488"/>
      <c r="H1424" s="488"/>
      <c r="I1424" s="216" t="s">
        <v>16</v>
      </c>
      <c r="J1424" s="491"/>
      <c r="K1424" s="217" t="s">
        <v>12</v>
      </c>
      <c r="L1424" s="44"/>
      <c r="M1424" s="44"/>
      <c r="N1424" s="44"/>
      <c r="O1424" s="218">
        <v>13.795</v>
      </c>
      <c r="P1424" s="219">
        <v>101.78</v>
      </c>
      <c r="Q1424" s="219">
        <v>0</v>
      </c>
      <c r="R1424" s="220">
        <f t="shared" si="488"/>
        <v>115.575</v>
      </c>
      <c r="S1424" s="321"/>
    </row>
    <row r="1425" spans="1:26" s="5" customFormat="1" ht="25.5">
      <c r="A1425" s="491"/>
      <c r="B1425" s="488"/>
      <c r="C1425" s="488"/>
      <c r="D1425" s="488"/>
      <c r="E1425" s="488"/>
      <c r="F1425" s="488"/>
      <c r="G1425" s="488"/>
      <c r="H1425" s="488"/>
      <c r="I1425" s="213" t="s">
        <v>168</v>
      </c>
      <c r="J1425" s="491"/>
      <c r="K1425" s="214" t="s">
        <v>78</v>
      </c>
      <c r="L1425" s="44"/>
      <c r="M1425" s="44"/>
      <c r="N1425" s="44"/>
      <c r="O1425" s="221">
        <f>O1426+O1427</f>
        <v>25.126000000000001</v>
      </c>
      <c r="P1425" s="221">
        <f t="shared" ref="P1425:Q1425" si="490">P1426+P1427</f>
        <v>184.73699999999999</v>
      </c>
      <c r="Q1425" s="221">
        <f t="shared" si="490"/>
        <v>73.2</v>
      </c>
      <c r="R1425" s="212">
        <f t="shared" si="488"/>
        <v>283.06299999999999</v>
      </c>
      <c r="S1425" s="321"/>
    </row>
    <row r="1426" spans="1:26" s="5" customFormat="1">
      <c r="A1426" s="491"/>
      <c r="B1426" s="488"/>
      <c r="C1426" s="488"/>
      <c r="D1426" s="488"/>
      <c r="E1426" s="488"/>
      <c r="F1426" s="488"/>
      <c r="G1426" s="488"/>
      <c r="H1426" s="488"/>
      <c r="I1426" s="216" t="s">
        <v>16</v>
      </c>
      <c r="J1426" s="491"/>
      <c r="K1426" s="217" t="s">
        <v>12</v>
      </c>
      <c r="L1426" s="44"/>
      <c r="M1426" s="44"/>
      <c r="N1426" s="44"/>
      <c r="O1426" s="218">
        <v>25.126000000000001</v>
      </c>
      <c r="P1426" s="219">
        <v>154.73699999999999</v>
      </c>
      <c r="Q1426" s="219">
        <v>0</v>
      </c>
      <c r="R1426" s="220">
        <f t="shared" si="488"/>
        <v>179.863</v>
      </c>
      <c r="S1426" s="321"/>
    </row>
    <row r="1427" spans="1:26" s="5" customFormat="1" ht="25.5">
      <c r="A1427" s="491"/>
      <c r="B1427" s="488"/>
      <c r="C1427" s="488"/>
      <c r="D1427" s="488"/>
      <c r="E1427" s="488"/>
      <c r="F1427" s="488"/>
      <c r="G1427" s="488"/>
      <c r="H1427" s="488"/>
      <c r="I1427" s="216" t="s">
        <v>686</v>
      </c>
      <c r="J1427" s="491"/>
      <c r="K1427" s="217" t="s">
        <v>39</v>
      </c>
      <c r="L1427" s="44"/>
      <c r="M1427" s="44"/>
      <c r="N1427" s="44"/>
      <c r="O1427" s="221">
        <v>0</v>
      </c>
      <c r="P1427" s="219">
        <v>30</v>
      </c>
      <c r="Q1427" s="219">
        <v>73.2</v>
      </c>
      <c r="R1427" s="220">
        <f t="shared" si="488"/>
        <v>103.2</v>
      </c>
      <c r="S1427" s="321"/>
    </row>
    <row r="1428" spans="1:26" s="5" customFormat="1">
      <c r="A1428" s="491"/>
      <c r="B1428" s="488"/>
      <c r="C1428" s="488"/>
      <c r="D1428" s="488"/>
      <c r="E1428" s="488"/>
      <c r="F1428" s="488"/>
      <c r="G1428" s="488"/>
      <c r="H1428" s="488"/>
      <c r="I1428" s="213" t="s">
        <v>224</v>
      </c>
      <c r="J1428" s="491"/>
      <c r="K1428" s="214" t="s">
        <v>11</v>
      </c>
      <c r="L1428" s="44"/>
      <c r="M1428" s="44"/>
      <c r="N1428" s="44"/>
      <c r="O1428" s="221">
        <f>O1429</f>
        <v>74.611000000000004</v>
      </c>
      <c r="P1428" s="221">
        <f t="shared" ref="P1428:Q1428" si="491">P1429</f>
        <v>176.64599999999999</v>
      </c>
      <c r="Q1428" s="221">
        <f t="shared" si="491"/>
        <v>0</v>
      </c>
      <c r="R1428" s="212">
        <f t="shared" si="488"/>
        <v>251.25700000000001</v>
      </c>
      <c r="S1428" s="321"/>
    </row>
    <row r="1429" spans="1:26" s="5" customFormat="1">
      <c r="A1429" s="491"/>
      <c r="B1429" s="488"/>
      <c r="C1429" s="488"/>
      <c r="D1429" s="488"/>
      <c r="E1429" s="488"/>
      <c r="F1429" s="488"/>
      <c r="G1429" s="488"/>
      <c r="H1429" s="488"/>
      <c r="I1429" s="216" t="s">
        <v>16</v>
      </c>
      <c r="J1429" s="491"/>
      <c r="K1429" s="217" t="s">
        <v>12</v>
      </c>
      <c r="L1429" s="44"/>
      <c r="M1429" s="44"/>
      <c r="N1429" s="44"/>
      <c r="O1429" s="218">
        <v>74.611000000000004</v>
      </c>
      <c r="P1429" s="219">
        <v>176.64599999999999</v>
      </c>
      <c r="Q1429" s="219">
        <v>0</v>
      </c>
      <c r="R1429" s="220">
        <f t="shared" si="488"/>
        <v>251.25700000000001</v>
      </c>
      <c r="S1429" s="321"/>
    </row>
    <row r="1430" spans="1:26" s="5" customFormat="1" ht="76.5">
      <c r="A1430" s="491"/>
      <c r="B1430" s="488"/>
      <c r="C1430" s="488"/>
      <c r="D1430" s="488"/>
      <c r="E1430" s="488"/>
      <c r="F1430" s="488"/>
      <c r="G1430" s="488"/>
      <c r="H1430" s="488"/>
      <c r="I1430" s="213" t="s">
        <v>170</v>
      </c>
      <c r="J1430" s="491"/>
      <c r="K1430" s="214" t="s">
        <v>52</v>
      </c>
      <c r="L1430" s="44"/>
      <c r="M1430" s="44"/>
      <c r="N1430" s="44"/>
      <c r="O1430" s="221">
        <f>O1431</f>
        <v>3.55</v>
      </c>
      <c r="P1430" s="221">
        <f t="shared" ref="P1430:Q1430" si="492">P1431</f>
        <v>20.794</v>
      </c>
      <c r="Q1430" s="221">
        <f t="shared" si="492"/>
        <v>0</v>
      </c>
      <c r="R1430" s="212">
        <f t="shared" si="488"/>
        <v>24.344000000000001</v>
      </c>
      <c r="S1430" s="321"/>
    </row>
    <row r="1431" spans="1:26" s="5" customFormat="1">
      <c r="A1431" s="491"/>
      <c r="B1431" s="488"/>
      <c r="C1431" s="488"/>
      <c r="D1431" s="488"/>
      <c r="E1431" s="488"/>
      <c r="F1431" s="488"/>
      <c r="G1431" s="488"/>
      <c r="H1431" s="488"/>
      <c r="I1431" s="216" t="s">
        <v>16</v>
      </c>
      <c r="J1431" s="491"/>
      <c r="K1431" s="217" t="s">
        <v>12</v>
      </c>
      <c r="L1431" s="44"/>
      <c r="M1431" s="44"/>
      <c r="N1431" s="44"/>
      <c r="O1431" s="218">
        <v>3.55</v>
      </c>
      <c r="P1431" s="219">
        <v>20.794</v>
      </c>
      <c r="Q1431" s="219">
        <v>0</v>
      </c>
      <c r="R1431" s="220">
        <f t="shared" si="488"/>
        <v>24.344000000000001</v>
      </c>
      <c r="S1431" s="321"/>
    </row>
    <row r="1432" spans="1:26" s="5" customFormat="1" ht="25.5">
      <c r="A1432" s="491"/>
      <c r="B1432" s="488"/>
      <c r="C1432" s="488"/>
      <c r="D1432" s="488"/>
      <c r="E1432" s="488"/>
      <c r="F1432" s="488"/>
      <c r="G1432" s="488"/>
      <c r="H1432" s="488"/>
      <c r="I1432" s="213" t="s">
        <v>29</v>
      </c>
      <c r="J1432" s="491"/>
      <c r="K1432" s="214" t="s">
        <v>12</v>
      </c>
      <c r="L1432" s="44"/>
      <c r="M1432" s="44"/>
      <c r="N1432" s="44"/>
      <c r="O1432" s="221">
        <f>O1433</f>
        <v>1.1639999999999999</v>
      </c>
      <c r="P1432" s="221">
        <f t="shared" ref="P1432:Q1432" si="493">P1433</f>
        <v>0</v>
      </c>
      <c r="Q1432" s="221">
        <f t="shared" si="493"/>
        <v>0</v>
      </c>
      <c r="R1432" s="212">
        <f t="shared" si="488"/>
        <v>1.1639999999999999</v>
      </c>
      <c r="S1432" s="321"/>
    </row>
    <row r="1433" spans="1:26" s="5" customFormat="1">
      <c r="A1433" s="491"/>
      <c r="B1433" s="488"/>
      <c r="C1433" s="488"/>
      <c r="D1433" s="488"/>
      <c r="E1433" s="488"/>
      <c r="F1433" s="488"/>
      <c r="G1433" s="488"/>
      <c r="H1433" s="488"/>
      <c r="I1433" s="216" t="s">
        <v>16</v>
      </c>
      <c r="J1433" s="491"/>
      <c r="K1433" s="217" t="s">
        <v>12</v>
      </c>
      <c r="L1433" s="44"/>
      <c r="M1433" s="44"/>
      <c r="N1433" s="44"/>
      <c r="O1433" s="219">
        <v>1.1639999999999999</v>
      </c>
      <c r="P1433" s="219">
        <v>0</v>
      </c>
      <c r="Q1433" s="219">
        <v>0</v>
      </c>
      <c r="R1433" s="220">
        <f t="shared" si="488"/>
        <v>1.1639999999999999</v>
      </c>
      <c r="S1433" s="321"/>
    </row>
    <row r="1434" spans="1:26" s="5" customFormat="1" ht="38.25">
      <c r="A1434" s="491"/>
      <c r="B1434" s="488"/>
      <c r="C1434" s="488"/>
      <c r="D1434" s="488"/>
      <c r="E1434" s="488"/>
      <c r="F1434" s="488"/>
      <c r="G1434" s="488"/>
      <c r="H1434" s="488"/>
      <c r="I1434" s="213" t="s">
        <v>446</v>
      </c>
      <c r="J1434" s="491"/>
      <c r="K1434" s="214" t="s">
        <v>156</v>
      </c>
      <c r="L1434" s="44"/>
      <c r="M1434" s="44"/>
      <c r="N1434" s="44"/>
      <c r="O1434" s="215">
        <f>O1435+O1436</f>
        <v>0</v>
      </c>
      <c r="P1434" s="215">
        <f>P1435</f>
        <v>0</v>
      </c>
      <c r="Q1434" s="215">
        <f>Q1435</f>
        <v>0</v>
      </c>
      <c r="R1434" s="212">
        <f t="shared" si="488"/>
        <v>0</v>
      </c>
      <c r="S1434" s="321"/>
    </row>
    <row r="1435" spans="1:26">
      <c r="A1435" s="491"/>
      <c r="B1435" s="488"/>
      <c r="C1435" s="488"/>
      <c r="D1435" s="488"/>
      <c r="E1435" s="488"/>
      <c r="F1435" s="488"/>
      <c r="G1435" s="488"/>
      <c r="H1435" s="488"/>
      <c r="I1435" s="216" t="s">
        <v>16</v>
      </c>
      <c r="J1435" s="492"/>
      <c r="K1435" s="217" t="s">
        <v>12</v>
      </c>
      <c r="L1435" s="44"/>
      <c r="M1435" s="44"/>
      <c r="N1435" s="44"/>
      <c r="O1435" s="219">
        <v>0</v>
      </c>
      <c r="P1435" s="219">
        <v>0</v>
      </c>
      <c r="Q1435" s="219">
        <v>0</v>
      </c>
      <c r="R1435" s="220">
        <f t="shared" si="488"/>
        <v>0</v>
      </c>
      <c r="S1435" s="321"/>
      <c r="T1435" s="2"/>
      <c r="U1435" s="2"/>
      <c r="V1435" s="2"/>
      <c r="W1435" s="2"/>
      <c r="X1435" s="2"/>
      <c r="Y1435" s="2"/>
      <c r="Z1435" s="2"/>
    </row>
    <row r="1436" spans="1:26" ht="25.5">
      <c r="A1436" s="491"/>
      <c r="B1436" s="488"/>
      <c r="C1436" s="488"/>
      <c r="D1436" s="488"/>
      <c r="E1436" s="488"/>
      <c r="F1436" s="488"/>
      <c r="G1436" s="488"/>
      <c r="H1436" s="488"/>
      <c r="I1436" s="216" t="s">
        <v>33</v>
      </c>
      <c r="J1436" s="319"/>
      <c r="K1436" s="217" t="s">
        <v>39</v>
      </c>
      <c r="L1436" s="44"/>
      <c r="M1436" s="44"/>
      <c r="N1436" s="44"/>
      <c r="O1436" s="219">
        <v>0</v>
      </c>
      <c r="P1436" s="219">
        <v>0</v>
      </c>
      <c r="Q1436" s="219">
        <v>0</v>
      </c>
      <c r="R1436" s="220">
        <f t="shared" si="488"/>
        <v>0</v>
      </c>
      <c r="S1436" s="321"/>
      <c r="T1436" s="2"/>
      <c r="U1436" s="2"/>
      <c r="V1436" s="2"/>
      <c r="W1436" s="2"/>
      <c r="X1436" s="2"/>
      <c r="Y1436" s="2"/>
      <c r="Z1436" s="2"/>
    </row>
    <row r="1437" spans="1:26" ht="25.5">
      <c r="A1437" s="491"/>
      <c r="B1437" s="488"/>
      <c r="C1437" s="488"/>
      <c r="D1437" s="488"/>
      <c r="E1437" s="488"/>
      <c r="F1437" s="488"/>
      <c r="G1437" s="488"/>
      <c r="H1437" s="488"/>
      <c r="I1437" s="213" t="s">
        <v>688</v>
      </c>
      <c r="J1437" s="319"/>
      <c r="K1437" s="214" t="s">
        <v>136</v>
      </c>
      <c r="L1437" s="44"/>
      <c r="M1437" s="44"/>
      <c r="N1437" s="44"/>
      <c r="O1437" s="221">
        <f>O1438</f>
        <v>453.86799999999999</v>
      </c>
      <c r="P1437" s="221">
        <f t="shared" ref="P1437:Q1437" si="494">P1438</f>
        <v>19.971</v>
      </c>
      <c r="Q1437" s="221">
        <f t="shared" si="494"/>
        <v>61.542000000000002</v>
      </c>
      <c r="R1437" s="212">
        <f t="shared" si="488"/>
        <v>535.38099999999997</v>
      </c>
      <c r="S1437" s="321"/>
      <c r="T1437" s="2"/>
      <c r="U1437" s="2"/>
      <c r="V1437" s="2"/>
      <c r="W1437" s="2"/>
      <c r="X1437" s="2"/>
      <c r="Y1437" s="2"/>
      <c r="Z1437" s="2"/>
    </row>
    <row r="1438" spans="1:26">
      <c r="A1438" s="491"/>
      <c r="B1438" s="488"/>
      <c r="C1438" s="488"/>
      <c r="D1438" s="488"/>
      <c r="E1438" s="488"/>
      <c r="F1438" s="488"/>
      <c r="G1438" s="488"/>
      <c r="H1438" s="488"/>
      <c r="I1438" s="216" t="s">
        <v>16</v>
      </c>
      <c r="J1438" s="319"/>
      <c r="K1438" s="217" t="s">
        <v>12</v>
      </c>
      <c r="L1438" s="44"/>
      <c r="M1438" s="44"/>
      <c r="N1438" s="44"/>
      <c r="O1438" s="218">
        <v>453.86799999999999</v>
      </c>
      <c r="P1438" s="222">
        <v>19.971</v>
      </c>
      <c r="Q1438" s="222">
        <v>61.542000000000002</v>
      </c>
      <c r="R1438" s="220">
        <f t="shared" si="488"/>
        <v>535.38099999999997</v>
      </c>
      <c r="S1438" s="321"/>
      <c r="T1438" s="2"/>
      <c r="U1438" s="2"/>
      <c r="V1438" s="2"/>
      <c r="W1438" s="2"/>
      <c r="X1438" s="2"/>
      <c r="Y1438" s="2"/>
      <c r="Z1438" s="2"/>
    </row>
    <row r="1439" spans="1:26" ht="51">
      <c r="A1439" s="491"/>
      <c r="B1439" s="488"/>
      <c r="C1439" s="488"/>
      <c r="D1439" s="488"/>
      <c r="E1439" s="488"/>
      <c r="F1439" s="488"/>
      <c r="G1439" s="488"/>
      <c r="H1439" s="488"/>
      <c r="I1439" s="213" t="s">
        <v>290</v>
      </c>
      <c r="J1439" s="319"/>
      <c r="K1439" s="214" t="s">
        <v>174</v>
      </c>
      <c r="L1439" s="44"/>
      <c r="M1439" s="44"/>
      <c r="N1439" s="44"/>
      <c r="O1439" s="215">
        <v>0</v>
      </c>
      <c r="P1439" s="215">
        <f>P1441+P1442</f>
        <v>248.88900000000001</v>
      </c>
      <c r="Q1439" s="215">
        <f>Q1442</f>
        <v>100</v>
      </c>
      <c r="R1439" s="212">
        <f t="shared" si="488"/>
        <v>348.88900000000001</v>
      </c>
      <c r="S1439" s="321"/>
      <c r="T1439" s="2"/>
      <c r="U1439" s="2"/>
      <c r="V1439" s="2"/>
      <c r="W1439" s="2"/>
      <c r="X1439" s="2"/>
      <c r="Y1439" s="2"/>
      <c r="Z1439" s="2"/>
    </row>
    <row r="1440" spans="1:26">
      <c r="A1440" s="491"/>
      <c r="B1440" s="488"/>
      <c r="C1440" s="488"/>
      <c r="D1440" s="488"/>
      <c r="E1440" s="488"/>
      <c r="F1440" s="488"/>
      <c r="G1440" s="488"/>
      <c r="H1440" s="488"/>
      <c r="I1440" s="216" t="s">
        <v>16</v>
      </c>
      <c r="J1440" s="319"/>
      <c r="K1440" s="217" t="s">
        <v>12</v>
      </c>
      <c r="L1440" s="44"/>
      <c r="M1440" s="44"/>
      <c r="N1440" s="44"/>
      <c r="O1440" s="219">
        <v>0</v>
      </c>
      <c r="P1440" s="219">
        <v>0</v>
      </c>
      <c r="Q1440" s="219">
        <v>0</v>
      </c>
      <c r="R1440" s="220">
        <v>0</v>
      </c>
      <c r="S1440" s="321"/>
      <c r="T1440" s="2"/>
      <c r="U1440" s="2"/>
      <c r="V1440" s="2"/>
      <c r="W1440" s="2"/>
      <c r="X1440" s="2"/>
      <c r="Y1440" s="2"/>
      <c r="Z1440" s="2"/>
    </row>
    <row r="1441" spans="1:26" ht="25.5">
      <c r="A1441" s="491"/>
      <c r="B1441" s="488"/>
      <c r="C1441" s="488"/>
      <c r="D1441" s="488"/>
      <c r="E1441" s="488"/>
      <c r="F1441" s="488"/>
      <c r="G1441" s="488"/>
      <c r="H1441" s="488"/>
      <c r="I1441" s="216" t="s">
        <v>33</v>
      </c>
      <c r="J1441" s="319"/>
      <c r="K1441" s="217" t="s">
        <v>39</v>
      </c>
      <c r="L1441" s="44"/>
      <c r="M1441" s="44"/>
      <c r="N1441" s="44"/>
      <c r="O1441" s="219">
        <v>0</v>
      </c>
      <c r="P1441" s="219">
        <v>26.3</v>
      </c>
      <c r="Q1441" s="219">
        <v>0</v>
      </c>
      <c r="R1441" s="220">
        <f>P1441</f>
        <v>26.3</v>
      </c>
      <c r="S1441" s="321"/>
      <c r="T1441" s="2"/>
      <c r="U1441" s="2"/>
      <c r="V1441" s="2"/>
      <c r="W1441" s="2"/>
      <c r="X1441" s="2"/>
      <c r="Y1441" s="2"/>
      <c r="Z1441" s="2"/>
    </row>
    <row r="1442" spans="1:26" ht="38.25">
      <c r="A1442" s="491"/>
      <c r="B1442" s="488"/>
      <c r="C1442" s="488"/>
      <c r="D1442" s="488"/>
      <c r="E1442" s="488"/>
      <c r="F1442" s="488"/>
      <c r="G1442" s="488"/>
      <c r="H1442" s="488"/>
      <c r="I1442" s="216" t="s">
        <v>173</v>
      </c>
      <c r="J1442" s="319"/>
      <c r="K1442" s="217" t="s">
        <v>55</v>
      </c>
      <c r="L1442" s="44"/>
      <c r="M1442" s="44"/>
      <c r="N1442" s="44"/>
      <c r="O1442" s="219">
        <v>0</v>
      </c>
      <c r="P1442" s="219">
        <v>222.589</v>
      </c>
      <c r="Q1442" s="219">
        <v>100</v>
      </c>
      <c r="R1442" s="220">
        <f>P1442+Q1442</f>
        <v>322.589</v>
      </c>
      <c r="S1442" s="321"/>
      <c r="T1442" s="2"/>
      <c r="U1442" s="2"/>
      <c r="V1442" s="2"/>
      <c r="W1442" s="2"/>
      <c r="X1442" s="2"/>
      <c r="Y1442" s="2"/>
      <c r="Z1442" s="2"/>
    </row>
    <row r="1443" spans="1:26" ht="38.25">
      <c r="A1443" s="491"/>
      <c r="B1443" s="488"/>
      <c r="C1443" s="488"/>
      <c r="D1443" s="488"/>
      <c r="E1443" s="488"/>
      <c r="F1443" s="488"/>
      <c r="G1443" s="488"/>
      <c r="H1443" s="488"/>
      <c r="I1443" s="216" t="s">
        <v>18</v>
      </c>
      <c r="J1443" s="319"/>
      <c r="K1443" s="217" t="s">
        <v>17</v>
      </c>
      <c r="L1443" s="44"/>
      <c r="M1443" s="44"/>
      <c r="N1443" s="44"/>
      <c r="O1443" s="219">
        <v>0</v>
      </c>
      <c r="P1443" s="219">
        <v>0</v>
      </c>
      <c r="Q1443" s="219">
        <v>0</v>
      </c>
      <c r="R1443" s="220">
        <f t="shared" si="488"/>
        <v>0</v>
      </c>
      <c r="S1443" s="321"/>
      <c r="T1443" s="2"/>
      <c r="U1443" s="2"/>
      <c r="V1443" s="2"/>
      <c r="W1443" s="2"/>
      <c r="X1443" s="2"/>
      <c r="Y1443" s="2"/>
      <c r="Z1443" s="2"/>
    </row>
    <row r="1444" spans="1:26" ht="25.5">
      <c r="A1444" s="492"/>
      <c r="B1444" s="489"/>
      <c r="C1444" s="488"/>
      <c r="D1444" s="488"/>
      <c r="E1444" s="488"/>
      <c r="F1444" s="488"/>
      <c r="G1444" s="488"/>
      <c r="H1444" s="488"/>
      <c r="I1444" s="213" t="s">
        <v>689</v>
      </c>
      <c r="J1444" s="319"/>
      <c r="K1444" s="214" t="s">
        <v>175</v>
      </c>
      <c r="L1444" s="44"/>
      <c r="M1444" s="44"/>
      <c r="N1444" s="44"/>
      <c r="O1444" s="215">
        <v>0</v>
      </c>
      <c r="P1444" s="215">
        <v>0</v>
      </c>
      <c r="Q1444" s="215">
        <v>0</v>
      </c>
      <c r="R1444" s="220">
        <f t="shared" si="488"/>
        <v>0</v>
      </c>
      <c r="S1444" s="321"/>
      <c r="T1444" s="2"/>
      <c r="U1444" s="2"/>
      <c r="V1444" s="2"/>
      <c r="W1444" s="2"/>
      <c r="X1444" s="2"/>
      <c r="Y1444" s="2"/>
      <c r="Z1444" s="2"/>
    </row>
    <row r="1445" spans="1:26" ht="27" customHeight="1">
      <c r="A1445" s="490">
        <v>27</v>
      </c>
      <c r="B1445" s="487" t="s">
        <v>508</v>
      </c>
      <c r="C1445" s="488"/>
      <c r="D1445" s="488"/>
      <c r="E1445" s="488"/>
      <c r="F1445" s="488"/>
      <c r="G1445" s="488"/>
      <c r="H1445" s="488"/>
      <c r="I1445" s="181" t="s">
        <v>13</v>
      </c>
      <c r="J1445" s="490">
        <v>463</v>
      </c>
      <c r="K1445" s="340" t="s">
        <v>690</v>
      </c>
      <c r="L1445" s="44"/>
      <c r="M1445" s="44"/>
      <c r="N1445" s="44"/>
      <c r="O1445" s="45">
        <f>O1446+O1450+O1452+O1455</f>
        <v>58.835000000000001</v>
      </c>
      <c r="P1445" s="45">
        <f>+P1446+P1450+P1452+P1455</f>
        <v>96.446999999999989</v>
      </c>
      <c r="Q1445" s="45">
        <f>+Q1446+Q1450+Q1452+Q1455</f>
        <v>21.72</v>
      </c>
      <c r="R1445" s="45">
        <f>R1446+R1450+R1452+R1455</f>
        <v>177.00200000000001</v>
      </c>
      <c r="S1445" s="321"/>
      <c r="T1445" s="2"/>
      <c r="U1445" s="2"/>
      <c r="V1445" s="2"/>
      <c r="W1445" s="2"/>
      <c r="X1445" s="2"/>
      <c r="Y1445" s="2"/>
      <c r="Z1445" s="2"/>
    </row>
    <row r="1446" spans="1:26" ht="51">
      <c r="A1446" s="491"/>
      <c r="B1446" s="488"/>
      <c r="C1446" s="488"/>
      <c r="D1446" s="488"/>
      <c r="E1446" s="488"/>
      <c r="F1446" s="488"/>
      <c r="G1446" s="488"/>
      <c r="H1446" s="488"/>
      <c r="I1446" s="43" t="s">
        <v>220</v>
      </c>
      <c r="J1446" s="491"/>
      <c r="K1446" s="58" t="s">
        <v>10</v>
      </c>
      <c r="L1446" s="44"/>
      <c r="M1446" s="44"/>
      <c r="N1446" s="44"/>
      <c r="O1446" s="82">
        <f>O1447+O1448+O1449</f>
        <v>32.572000000000003</v>
      </c>
      <c r="P1446" s="82">
        <f>P1447+P1448+P1449</f>
        <v>56.375</v>
      </c>
      <c r="Q1446" s="82">
        <f>Q1447+Q1448+Q1449</f>
        <v>21.72</v>
      </c>
      <c r="R1446" s="45">
        <f t="shared" ref="R1446:R1454" si="495">O1446+P1446+Q1446</f>
        <v>110.667</v>
      </c>
      <c r="S1446" s="321"/>
      <c r="T1446" s="2"/>
      <c r="U1446" s="2"/>
      <c r="V1446" s="2"/>
      <c r="W1446" s="2"/>
      <c r="X1446" s="2"/>
      <c r="Y1446" s="2"/>
      <c r="Z1446" s="2"/>
    </row>
    <row r="1447" spans="1:26" ht="25.5">
      <c r="A1447" s="491"/>
      <c r="B1447" s="488"/>
      <c r="C1447" s="488"/>
      <c r="D1447" s="488"/>
      <c r="E1447" s="488"/>
      <c r="F1447" s="488"/>
      <c r="G1447" s="488"/>
      <c r="H1447" s="488"/>
      <c r="I1447" s="59" t="s">
        <v>164</v>
      </c>
      <c r="J1447" s="491"/>
      <c r="K1447" s="324" t="s">
        <v>11</v>
      </c>
      <c r="L1447" s="44"/>
      <c r="M1447" s="44"/>
      <c r="N1447" s="44"/>
      <c r="O1447" s="218">
        <v>0.42799999999999999</v>
      </c>
      <c r="P1447" s="73">
        <v>56.375</v>
      </c>
      <c r="Q1447" s="73">
        <v>3.2000000000000001E-2</v>
      </c>
      <c r="R1447" s="44">
        <f t="shared" si="495"/>
        <v>56.834999999999994</v>
      </c>
      <c r="S1447" s="321"/>
      <c r="T1447" s="2"/>
      <c r="U1447" s="2"/>
      <c r="V1447" s="2"/>
      <c r="W1447" s="2"/>
      <c r="X1447" s="2"/>
      <c r="Y1447" s="2"/>
      <c r="Z1447" s="2"/>
    </row>
    <row r="1448" spans="1:26">
      <c r="A1448" s="491"/>
      <c r="B1448" s="488"/>
      <c r="C1448" s="488"/>
      <c r="D1448" s="488"/>
      <c r="E1448" s="488"/>
      <c r="F1448" s="488"/>
      <c r="G1448" s="488"/>
      <c r="H1448" s="488"/>
      <c r="I1448" s="59" t="s">
        <v>16</v>
      </c>
      <c r="J1448" s="491"/>
      <c r="K1448" s="324" t="s">
        <v>12</v>
      </c>
      <c r="L1448" s="44"/>
      <c r="M1448" s="44"/>
      <c r="N1448" s="44"/>
      <c r="O1448" s="218">
        <v>30.623000000000001</v>
      </c>
      <c r="P1448" s="73">
        <v>0</v>
      </c>
      <c r="Q1448" s="73">
        <v>21.687999999999999</v>
      </c>
      <c r="R1448" s="44">
        <f t="shared" si="495"/>
        <v>52.311</v>
      </c>
      <c r="S1448" s="321"/>
    </row>
    <row r="1449" spans="1:26" ht="38.25">
      <c r="A1449" s="491"/>
      <c r="B1449" s="488"/>
      <c r="C1449" s="488"/>
      <c r="D1449" s="488"/>
      <c r="E1449" s="488"/>
      <c r="F1449" s="488"/>
      <c r="G1449" s="488"/>
      <c r="H1449" s="488"/>
      <c r="I1449" s="59" t="s">
        <v>18</v>
      </c>
      <c r="J1449" s="491"/>
      <c r="K1449" s="324" t="s">
        <v>17</v>
      </c>
      <c r="L1449" s="44"/>
      <c r="M1449" s="44"/>
      <c r="N1449" s="44"/>
      <c r="O1449" s="218">
        <v>1.5209999999999999</v>
      </c>
      <c r="P1449" s="73">
        <v>0</v>
      </c>
      <c r="Q1449" s="73">
        <v>0</v>
      </c>
      <c r="R1449" s="44">
        <f t="shared" si="495"/>
        <v>1.5209999999999999</v>
      </c>
      <c r="S1449" s="321"/>
    </row>
    <row r="1450" spans="1:26" ht="25.5">
      <c r="A1450" s="491"/>
      <c r="B1450" s="488"/>
      <c r="C1450" s="488"/>
      <c r="D1450" s="488"/>
      <c r="E1450" s="488"/>
      <c r="F1450" s="488"/>
      <c r="G1450" s="488"/>
      <c r="H1450" s="488"/>
      <c r="I1450" s="43" t="s">
        <v>509</v>
      </c>
      <c r="J1450" s="491"/>
      <c r="K1450" s="175" t="s">
        <v>50</v>
      </c>
      <c r="L1450" s="44"/>
      <c r="M1450" s="44"/>
      <c r="N1450" s="44"/>
      <c r="O1450" s="221">
        <f>O1451</f>
        <v>19.422999999999998</v>
      </c>
      <c r="P1450" s="221">
        <f t="shared" ref="P1450:Q1450" si="496">P1451</f>
        <v>31.742999999999999</v>
      </c>
      <c r="Q1450" s="221">
        <f t="shared" si="496"/>
        <v>0</v>
      </c>
      <c r="R1450" s="45">
        <f t="shared" si="495"/>
        <v>51.165999999999997</v>
      </c>
      <c r="S1450" s="321"/>
    </row>
    <row r="1451" spans="1:26">
      <c r="A1451" s="491"/>
      <c r="B1451" s="488"/>
      <c r="C1451" s="488"/>
      <c r="D1451" s="488"/>
      <c r="E1451" s="488"/>
      <c r="F1451" s="488"/>
      <c r="G1451" s="488"/>
      <c r="H1451" s="488"/>
      <c r="I1451" s="59" t="s">
        <v>16</v>
      </c>
      <c r="J1451" s="491"/>
      <c r="K1451" s="324" t="s">
        <v>12</v>
      </c>
      <c r="L1451" s="44"/>
      <c r="M1451" s="44"/>
      <c r="N1451" s="44"/>
      <c r="O1451" s="218">
        <v>19.422999999999998</v>
      </c>
      <c r="P1451" s="73">
        <v>31.742999999999999</v>
      </c>
      <c r="Q1451" s="82">
        <v>0</v>
      </c>
      <c r="R1451" s="44">
        <f>O1451+P1451+Q1451</f>
        <v>51.165999999999997</v>
      </c>
      <c r="S1451" s="321"/>
    </row>
    <row r="1452" spans="1:26" ht="76.5">
      <c r="A1452" s="491"/>
      <c r="B1452" s="488"/>
      <c r="C1452" s="488"/>
      <c r="D1452" s="488"/>
      <c r="E1452" s="488"/>
      <c r="F1452" s="488"/>
      <c r="G1452" s="488"/>
      <c r="H1452" s="488"/>
      <c r="I1452" s="43" t="s">
        <v>161</v>
      </c>
      <c r="J1452" s="492"/>
      <c r="K1452" s="175" t="s">
        <v>43</v>
      </c>
      <c r="L1452" s="44"/>
      <c r="M1452" s="44"/>
      <c r="N1452" s="44"/>
      <c r="O1452" s="221">
        <f>O1453</f>
        <v>5.4</v>
      </c>
      <c r="P1452" s="221">
        <f t="shared" ref="P1452:Q1452" si="497">P1453</f>
        <v>8.1950000000000003</v>
      </c>
      <c r="Q1452" s="221">
        <f t="shared" si="497"/>
        <v>0</v>
      </c>
      <c r="R1452" s="45">
        <f t="shared" si="495"/>
        <v>13.595000000000001</v>
      </c>
      <c r="S1452" s="321"/>
    </row>
    <row r="1453" spans="1:26">
      <c r="A1453" s="491"/>
      <c r="B1453" s="488"/>
      <c r="C1453" s="316"/>
      <c r="D1453" s="316"/>
      <c r="E1453" s="488"/>
      <c r="F1453" s="316"/>
      <c r="G1453" s="316"/>
      <c r="H1453" s="316"/>
      <c r="I1453" s="59" t="s">
        <v>16</v>
      </c>
      <c r="J1453" s="322"/>
      <c r="K1453" s="324" t="s">
        <v>12</v>
      </c>
      <c r="L1453" s="44"/>
      <c r="M1453" s="44"/>
      <c r="N1453" s="44"/>
      <c r="O1453" s="218">
        <v>5.4</v>
      </c>
      <c r="P1453" s="73">
        <v>8.1950000000000003</v>
      </c>
      <c r="Q1453" s="82">
        <v>0</v>
      </c>
      <c r="R1453" s="45">
        <f t="shared" si="495"/>
        <v>13.595000000000001</v>
      </c>
      <c r="S1453" s="321"/>
    </row>
    <row r="1454" spans="1:26" ht="25.5">
      <c r="A1454" s="491"/>
      <c r="B1454" s="488"/>
      <c r="C1454" s="316"/>
      <c r="D1454" s="316"/>
      <c r="E1454" s="488"/>
      <c r="F1454" s="316"/>
      <c r="G1454" s="316"/>
      <c r="H1454" s="316"/>
      <c r="I1454" s="43" t="s">
        <v>29</v>
      </c>
      <c r="J1454" s="322"/>
      <c r="K1454" s="175" t="s">
        <v>44</v>
      </c>
      <c r="L1454" s="44"/>
      <c r="M1454" s="44"/>
      <c r="N1454" s="44"/>
      <c r="O1454" s="221">
        <f>O1455</f>
        <v>1.44</v>
      </c>
      <c r="P1454" s="221">
        <f t="shared" ref="P1454:Q1454" si="498">P1455</f>
        <v>0.13400000000000001</v>
      </c>
      <c r="Q1454" s="221">
        <f t="shared" si="498"/>
        <v>0</v>
      </c>
      <c r="R1454" s="45">
        <f t="shared" si="495"/>
        <v>1.5739999999999998</v>
      </c>
      <c r="S1454" s="321"/>
    </row>
    <row r="1455" spans="1:26">
      <c r="A1455" s="492"/>
      <c r="B1455" s="489"/>
      <c r="C1455" s="316"/>
      <c r="D1455" s="316"/>
      <c r="E1455" s="489"/>
      <c r="F1455" s="316"/>
      <c r="G1455" s="316"/>
      <c r="H1455" s="316"/>
      <c r="I1455" s="59" t="s">
        <v>16</v>
      </c>
      <c r="J1455" s="322"/>
      <c r="K1455" s="324" t="s">
        <v>12</v>
      </c>
      <c r="L1455" s="44"/>
      <c r="M1455" s="44"/>
      <c r="N1455" s="44"/>
      <c r="O1455" s="218">
        <v>1.44</v>
      </c>
      <c r="P1455" s="218">
        <v>0.13400000000000001</v>
      </c>
      <c r="Q1455" s="218">
        <v>0</v>
      </c>
      <c r="R1455" s="218">
        <f>P1455+O1455</f>
        <v>1.5739999999999998</v>
      </c>
      <c r="S1455" s="321"/>
    </row>
    <row r="1456" spans="1:26" s="6" customFormat="1" ht="27.75" customHeight="1">
      <c r="A1456" s="148"/>
      <c r="B1456" s="149" t="s">
        <v>338</v>
      </c>
      <c r="C1456" s="149"/>
      <c r="D1456" s="149"/>
      <c r="E1456" s="149">
        <v>4</v>
      </c>
      <c r="F1456" s="150"/>
      <c r="G1456" s="150"/>
      <c r="H1456" s="150"/>
      <c r="I1456" s="223"/>
      <c r="J1456" s="150"/>
      <c r="K1456" s="152"/>
      <c r="L1456" s="153">
        <f>L1072+L561+L547+L542</f>
        <v>0</v>
      </c>
      <c r="M1456" s="153">
        <f>M1072+M561+M547+M542</f>
        <v>0</v>
      </c>
      <c r="N1456" s="153">
        <f>N1072+N561+N547+N542</f>
        <v>3879.9509899999998</v>
      </c>
      <c r="O1456" s="153">
        <f>O1072+O561+O547+O542</f>
        <v>13801.648596200001</v>
      </c>
      <c r="P1456" s="153">
        <f>P1072+P561+P547+P542</f>
        <v>57084.954900000004</v>
      </c>
      <c r="Q1456" s="153"/>
      <c r="R1456" s="153">
        <f>P1456+O1456+N1456+M1456+L1456</f>
        <v>74766.554486199995</v>
      </c>
      <c r="S1456" s="154">
        <f>S1072+S561+S547+S542</f>
        <v>1</v>
      </c>
      <c r="T1456" s="339"/>
      <c r="U1456" s="7"/>
      <c r="V1456" s="7"/>
      <c r="W1456" s="7"/>
      <c r="X1456" s="7"/>
      <c r="Y1456" s="7"/>
      <c r="Z1456" s="7"/>
    </row>
    <row r="1457" spans="1:26" s="16" customFormat="1" ht="24" customHeight="1">
      <c r="A1457" s="547" t="s">
        <v>299</v>
      </c>
      <c r="B1457" s="548"/>
      <c r="C1457" s="548"/>
      <c r="D1457" s="548"/>
      <c r="E1457" s="548"/>
      <c r="F1457" s="548"/>
      <c r="G1457" s="548"/>
      <c r="H1457" s="548"/>
      <c r="I1457" s="548"/>
      <c r="J1457" s="548"/>
      <c r="K1457" s="548"/>
      <c r="L1457" s="548"/>
      <c r="M1457" s="548"/>
      <c r="N1457" s="548"/>
      <c r="O1457" s="548"/>
      <c r="P1457" s="548"/>
      <c r="Q1457" s="548"/>
      <c r="R1457" s="548"/>
      <c r="S1457" s="548"/>
      <c r="T1457" s="10"/>
      <c r="U1457" s="10"/>
      <c r="V1457" s="10"/>
      <c r="W1457" s="10"/>
      <c r="X1457" s="10"/>
      <c r="Y1457" s="10"/>
      <c r="Z1457" s="10"/>
    </row>
    <row r="1458" spans="1:26" ht="63.75">
      <c r="A1458" s="20">
        <v>1</v>
      </c>
      <c r="B1458" s="21"/>
      <c r="C1458" s="52" t="s">
        <v>14</v>
      </c>
      <c r="D1458" s="52" t="s">
        <v>15</v>
      </c>
      <c r="E1458" s="41" t="s">
        <v>419</v>
      </c>
      <c r="F1458" s="21" t="s">
        <v>417</v>
      </c>
      <c r="G1458" s="21" t="s">
        <v>417</v>
      </c>
      <c r="H1458" s="21" t="s">
        <v>418</v>
      </c>
      <c r="I1458" s="12"/>
      <c r="J1458" s="11"/>
      <c r="K1458" s="13"/>
      <c r="L1458" s="23">
        <f>L1459+L1492+L1499</f>
        <v>0</v>
      </c>
      <c r="M1458" s="23">
        <f>M1459+M1492+M1499</f>
        <v>3281.5522000000001</v>
      </c>
      <c r="N1458" s="23">
        <f t="shared" ref="N1458:P1458" si="499">N1459+N1492+N1499</f>
        <v>3627.0860000000002</v>
      </c>
      <c r="O1458" s="23">
        <f t="shared" si="499"/>
        <v>3262.1282000000001</v>
      </c>
      <c r="P1458" s="23">
        <f t="shared" si="499"/>
        <v>3760.556</v>
      </c>
      <c r="Q1458" s="23"/>
      <c r="R1458" s="23">
        <f t="shared" ref="R1458:R1507" si="500">+M1458+N1458+O1458+P1458</f>
        <v>13931.322400000001</v>
      </c>
      <c r="S1458" s="20"/>
    </row>
    <row r="1459" spans="1:26" ht="15" customHeight="1">
      <c r="A1459" s="490">
        <v>1</v>
      </c>
      <c r="B1459" s="487" t="s">
        <v>420</v>
      </c>
      <c r="C1459" s="487" t="s">
        <v>14</v>
      </c>
      <c r="D1459" s="487" t="s">
        <v>15</v>
      </c>
      <c r="E1459" s="487" t="s">
        <v>419</v>
      </c>
      <c r="F1459" s="487" t="s">
        <v>417</v>
      </c>
      <c r="G1459" s="487" t="s">
        <v>417</v>
      </c>
      <c r="H1459" s="487" t="s">
        <v>418</v>
      </c>
      <c r="I1459" s="43" t="s">
        <v>13</v>
      </c>
      <c r="J1459" s="505">
        <v>120</v>
      </c>
      <c r="K1459" s="48"/>
      <c r="L1459" s="45"/>
      <c r="M1459" s="45">
        <f>M1460+M1465+M1468+M1472+M1477+M1482+M1485+M1488+M1489+M1490</f>
        <v>2528.7330000000002</v>
      </c>
      <c r="N1459" s="45">
        <f>N1460+N1465+N1468+N1472+N1477+N1482+N1485+N1488+N1489+N1490</f>
        <v>1292.3599999999999</v>
      </c>
      <c r="O1459" s="45">
        <f>O1460+O1465+O1468+O1472+O1477+O1482+O1485+O1488+O1489+O1490</f>
        <v>1356.6370000000002</v>
      </c>
      <c r="P1459" s="45">
        <f>P1460+P1465+P1468+P1472+P1477+P1482+P1485+P1488+P1489+P1490</f>
        <v>2013.2199999999998</v>
      </c>
      <c r="Q1459" s="45"/>
      <c r="R1459" s="224">
        <f t="shared" si="500"/>
        <v>7190.9499999999989</v>
      </c>
      <c r="S1459" s="46"/>
    </row>
    <row r="1460" spans="1:26" ht="25.5">
      <c r="A1460" s="491"/>
      <c r="B1460" s="488"/>
      <c r="C1460" s="488"/>
      <c r="D1460" s="488"/>
      <c r="E1460" s="488"/>
      <c r="F1460" s="488"/>
      <c r="G1460" s="488"/>
      <c r="H1460" s="488"/>
      <c r="I1460" s="47" t="s">
        <v>414</v>
      </c>
      <c r="J1460" s="504"/>
      <c r="K1460" s="48" t="s">
        <v>10</v>
      </c>
      <c r="L1460" s="45"/>
      <c r="M1460" s="45">
        <f>M1461+M1462+M1463+M1464</f>
        <v>1100.8430000000001</v>
      </c>
      <c r="N1460" s="45">
        <f t="shared" ref="N1460:P1460" si="501">N1461+N1462+N1463+N1464</f>
        <v>1128.7059999999999</v>
      </c>
      <c r="O1460" s="45">
        <f t="shared" si="501"/>
        <v>1121.7350000000001</v>
      </c>
      <c r="P1460" s="45">
        <f t="shared" si="501"/>
        <v>720.52700000000004</v>
      </c>
      <c r="Q1460" s="45"/>
      <c r="R1460" s="224">
        <f t="shared" si="500"/>
        <v>4071.8110000000001</v>
      </c>
      <c r="S1460" s="46"/>
    </row>
    <row r="1461" spans="1:26" ht="25.5">
      <c r="A1461" s="491"/>
      <c r="B1461" s="488"/>
      <c r="C1461" s="488"/>
      <c r="D1461" s="488"/>
      <c r="E1461" s="488"/>
      <c r="F1461" s="488"/>
      <c r="G1461" s="488"/>
      <c r="H1461" s="488"/>
      <c r="I1461" s="49" t="s">
        <v>164</v>
      </c>
      <c r="J1461" s="504"/>
      <c r="K1461" s="340" t="s">
        <v>11</v>
      </c>
      <c r="L1461" s="44"/>
      <c r="M1461" s="44"/>
      <c r="N1461" s="44"/>
      <c r="O1461" s="44">
        <v>2.0979999999999999</v>
      </c>
      <c r="P1461" s="44"/>
      <c r="Q1461" s="44"/>
      <c r="R1461" s="225">
        <f t="shared" si="500"/>
        <v>2.0979999999999999</v>
      </c>
      <c r="S1461" s="46"/>
    </row>
    <row r="1462" spans="1:26">
      <c r="A1462" s="491"/>
      <c r="B1462" s="488"/>
      <c r="C1462" s="488"/>
      <c r="D1462" s="488"/>
      <c r="E1462" s="488"/>
      <c r="F1462" s="488"/>
      <c r="G1462" s="488"/>
      <c r="H1462" s="488"/>
      <c r="I1462" s="49" t="s">
        <v>16</v>
      </c>
      <c r="J1462" s="504"/>
      <c r="K1462" s="340" t="s">
        <v>12</v>
      </c>
      <c r="L1462" s="44"/>
      <c r="M1462" s="44">
        <v>1100.8430000000001</v>
      </c>
      <c r="N1462" s="44"/>
      <c r="O1462" s="44"/>
      <c r="P1462" s="44">
        <v>720.52700000000004</v>
      </c>
      <c r="Q1462" s="44"/>
      <c r="R1462" s="225">
        <f t="shared" si="500"/>
        <v>1821.3700000000001</v>
      </c>
      <c r="S1462" s="46"/>
    </row>
    <row r="1463" spans="1:26" ht="38.25">
      <c r="A1463" s="491"/>
      <c r="B1463" s="488"/>
      <c r="C1463" s="488"/>
      <c r="D1463" s="488"/>
      <c r="E1463" s="488"/>
      <c r="F1463" s="488"/>
      <c r="G1463" s="488"/>
      <c r="H1463" s="488"/>
      <c r="I1463" s="49" t="s">
        <v>27</v>
      </c>
      <c r="J1463" s="504"/>
      <c r="K1463" s="340" t="s">
        <v>28</v>
      </c>
      <c r="L1463" s="44"/>
      <c r="M1463" s="44"/>
      <c r="N1463" s="44">
        <v>1128.7059999999999</v>
      </c>
      <c r="O1463" s="44">
        <v>1117.0920000000001</v>
      </c>
      <c r="P1463" s="44"/>
      <c r="Q1463" s="44"/>
      <c r="R1463" s="225">
        <f t="shared" si="500"/>
        <v>2245.7979999999998</v>
      </c>
      <c r="S1463" s="46"/>
    </row>
    <row r="1464" spans="1:26" ht="38.25">
      <c r="A1464" s="491"/>
      <c r="B1464" s="488"/>
      <c r="C1464" s="488"/>
      <c r="D1464" s="488"/>
      <c r="E1464" s="488"/>
      <c r="F1464" s="488"/>
      <c r="G1464" s="488"/>
      <c r="H1464" s="488"/>
      <c r="I1464" s="49" t="s">
        <v>18</v>
      </c>
      <c r="J1464" s="504"/>
      <c r="K1464" s="340" t="s">
        <v>17</v>
      </c>
      <c r="L1464" s="44"/>
      <c r="M1464" s="44"/>
      <c r="N1464" s="44"/>
      <c r="O1464" s="44">
        <v>2.5449999999999999</v>
      </c>
      <c r="P1464" s="44"/>
      <c r="Q1464" s="44"/>
      <c r="R1464" s="225">
        <f t="shared" si="500"/>
        <v>2.5449999999999999</v>
      </c>
      <c r="S1464" s="46"/>
    </row>
    <row r="1465" spans="1:26" ht="25.5">
      <c r="A1465" s="491"/>
      <c r="B1465" s="488"/>
      <c r="C1465" s="488"/>
      <c r="D1465" s="488"/>
      <c r="E1465" s="488"/>
      <c r="F1465" s="488"/>
      <c r="G1465" s="488"/>
      <c r="H1465" s="488"/>
      <c r="I1465" s="47" t="s">
        <v>29</v>
      </c>
      <c r="J1465" s="504"/>
      <c r="K1465" s="48" t="s">
        <v>50</v>
      </c>
      <c r="L1465" s="45"/>
      <c r="M1465" s="45">
        <f>M1467+M1466</f>
        <v>78.450999999999993</v>
      </c>
      <c r="N1465" s="45">
        <f t="shared" ref="N1465:P1465" si="502">N1467+N1466</f>
        <v>55.298000000000002</v>
      </c>
      <c r="O1465" s="45">
        <f t="shared" si="502"/>
        <v>0</v>
      </c>
      <c r="P1465" s="45">
        <f t="shared" si="502"/>
        <v>0.61599999999999999</v>
      </c>
      <c r="Q1465" s="45"/>
      <c r="R1465" s="224">
        <f t="shared" si="500"/>
        <v>134.36500000000001</v>
      </c>
      <c r="S1465" s="46"/>
    </row>
    <row r="1466" spans="1:26">
      <c r="A1466" s="491"/>
      <c r="B1466" s="488"/>
      <c r="C1466" s="488"/>
      <c r="D1466" s="488"/>
      <c r="E1466" s="488"/>
      <c r="F1466" s="488"/>
      <c r="G1466" s="488"/>
      <c r="H1466" s="488"/>
      <c r="I1466" s="49" t="s">
        <v>16</v>
      </c>
      <c r="J1466" s="504"/>
      <c r="K1466" s="340" t="s">
        <v>12</v>
      </c>
      <c r="L1466" s="44"/>
      <c r="M1466" s="44">
        <v>78.450999999999993</v>
      </c>
      <c r="N1466" s="44"/>
      <c r="O1466" s="44"/>
      <c r="P1466" s="44">
        <v>0.61599999999999999</v>
      </c>
      <c r="Q1466" s="44"/>
      <c r="R1466" s="225">
        <f t="shared" si="500"/>
        <v>79.066999999999993</v>
      </c>
      <c r="S1466" s="46"/>
      <c r="T1466" s="2"/>
      <c r="U1466" s="2"/>
      <c r="V1466" s="2"/>
      <c r="W1466" s="2"/>
      <c r="X1466" s="2"/>
      <c r="Y1466" s="2"/>
      <c r="Z1466" s="2"/>
    </row>
    <row r="1467" spans="1:26" ht="38.25">
      <c r="A1467" s="491"/>
      <c r="B1467" s="488"/>
      <c r="C1467" s="488"/>
      <c r="D1467" s="488"/>
      <c r="E1467" s="488"/>
      <c r="F1467" s="488"/>
      <c r="G1467" s="488"/>
      <c r="H1467" s="488"/>
      <c r="I1467" s="49" t="s">
        <v>27</v>
      </c>
      <c r="J1467" s="504"/>
      <c r="K1467" s="340" t="s">
        <v>28</v>
      </c>
      <c r="L1467" s="44"/>
      <c r="M1467" s="44"/>
      <c r="N1467" s="44">
        <v>55.298000000000002</v>
      </c>
      <c r="O1467" s="44"/>
      <c r="P1467" s="44"/>
      <c r="Q1467" s="44"/>
      <c r="R1467" s="225">
        <f t="shared" si="500"/>
        <v>55.298000000000002</v>
      </c>
      <c r="S1467" s="46"/>
      <c r="T1467" s="2"/>
      <c r="U1467" s="2"/>
      <c r="V1467" s="2"/>
      <c r="W1467" s="2"/>
      <c r="X1467" s="2"/>
      <c r="Y1467" s="2"/>
      <c r="Z1467" s="2"/>
    </row>
    <row r="1468" spans="1:26" ht="51">
      <c r="A1468" s="491"/>
      <c r="B1468" s="488"/>
      <c r="C1468" s="488"/>
      <c r="D1468" s="488"/>
      <c r="E1468" s="488"/>
      <c r="F1468" s="488"/>
      <c r="G1468" s="488"/>
      <c r="H1468" s="488"/>
      <c r="I1468" s="47" t="s">
        <v>421</v>
      </c>
      <c r="J1468" s="504"/>
      <c r="K1468" s="48" t="s">
        <v>45</v>
      </c>
      <c r="L1468" s="45"/>
      <c r="M1468" s="45">
        <f>M1469+M1470+M1471</f>
        <v>0</v>
      </c>
      <c r="N1468" s="45">
        <f t="shared" ref="N1468:P1468" si="503">N1469+N1470+N1471</f>
        <v>0</v>
      </c>
      <c r="O1468" s="45">
        <f t="shared" si="503"/>
        <v>0</v>
      </c>
      <c r="P1468" s="45">
        <f t="shared" si="503"/>
        <v>0</v>
      </c>
      <c r="Q1468" s="45"/>
      <c r="R1468" s="224">
        <f t="shared" si="500"/>
        <v>0</v>
      </c>
      <c r="S1468" s="46"/>
      <c r="T1468" s="2"/>
      <c r="U1468" s="2"/>
      <c r="V1468" s="2"/>
      <c r="W1468" s="2"/>
      <c r="X1468" s="2"/>
      <c r="Y1468" s="2"/>
      <c r="Z1468" s="2"/>
    </row>
    <row r="1469" spans="1:26" ht="25.5">
      <c r="A1469" s="491"/>
      <c r="B1469" s="488"/>
      <c r="C1469" s="488"/>
      <c r="D1469" s="488"/>
      <c r="E1469" s="488"/>
      <c r="F1469" s="488"/>
      <c r="G1469" s="488"/>
      <c r="H1469" s="488"/>
      <c r="I1469" s="49" t="s">
        <v>164</v>
      </c>
      <c r="J1469" s="504"/>
      <c r="K1469" s="340" t="s">
        <v>11</v>
      </c>
      <c r="L1469" s="44"/>
      <c r="M1469" s="44"/>
      <c r="N1469" s="44"/>
      <c r="O1469" s="44"/>
      <c r="P1469" s="44"/>
      <c r="Q1469" s="44"/>
      <c r="R1469" s="225">
        <f t="shared" si="500"/>
        <v>0</v>
      </c>
      <c r="S1469" s="46"/>
      <c r="T1469" s="2"/>
      <c r="U1469" s="2"/>
      <c r="V1469" s="2"/>
      <c r="W1469" s="2"/>
      <c r="X1469" s="2"/>
      <c r="Y1469" s="2"/>
      <c r="Z1469" s="2"/>
    </row>
    <row r="1470" spans="1:26">
      <c r="A1470" s="491"/>
      <c r="B1470" s="488"/>
      <c r="C1470" s="488"/>
      <c r="D1470" s="488"/>
      <c r="E1470" s="488"/>
      <c r="F1470" s="488"/>
      <c r="G1470" s="488"/>
      <c r="H1470" s="488"/>
      <c r="I1470" s="49" t="s">
        <v>16</v>
      </c>
      <c r="J1470" s="504"/>
      <c r="K1470" s="340" t="s">
        <v>12</v>
      </c>
      <c r="L1470" s="44"/>
      <c r="M1470" s="44"/>
      <c r="N1470" s="44"/>
      <c r="O1470" s="44"/>
      <c r="P1470" s="44"/>
      <c r="Q1470" s="44"/>
      <c r="R1470" s="225">
        <f t="shared" si="500"/>
        <v>0</v>
      </c>
      <c r="S1470" s="46"/>
      <c r="T1470" s="2"/>
      <c r="U1470" s="2"/>
      <c r="V1470" s="2"/>
      <c r="W1470" s="2"/>
      <c r="X1470" s="2"/>
      <c r="Y1470" s="2"/>
      <c r="Z1470" s="2"/>
    </row>
    <row r="1471" spans="1:26" ht="38.25">
      <c r="A1471" s="491"/>
      <c r="B1471" s="488"/>
      <c r="C1471" s="488"/>
      <c r="D1471" s="488"/>
      <c r="E1471" s="488"/>
      <c r="F1471" s="488"/>
      <c r="G1471" s="488"/>
      <c r="H1471" s="488"/>
      <c r="I1471" s="49" t="s">
        <v>173</v>
      </c>
      <c r="J1471" s="504"/>
      <c r="K1471" s="340" t="s">
        <v>55</v>
      </c>
      <c r="L1471" s="44"/>
      <c r="M1471" s="44"/>
      <c r="N1471" s="44"/>
      <c r="O1471" s="44"/>
      <c r="P1471" s="44"/>
      <c r="Q1471" s="44"/>
      <c r="R1471" s="225">
        <f t="shared" si="500"/>
        <v>0</v>
      </c>
      <c r="S1471" s="46"/>
      <c r="T1471" s="2"/>
      <c r="U1471" s="2"/>
      <c r="V1471" s="2"/>
      <c r="W1471" s="2"/>
      <c r="X1471" s="2"/>
      <c r="Y1471" s="2"/>
      <c r="Z1471" s="2"/>
    </row>
    <row r="1472" spans="1:26" ht="25.5">
      <c r="A1472" s="491"/>
      <c r="B1472" s="488"/>
      <c r="C1472" s="488"/>
      <c r="D1472" s="488"/>
      <c r="E1472" s="488"/>
      <c r="F1472" s="488"/>
      <c r="G1472" s="488"/>
      <c r="H1472" s="488"/>
      <c r="I1472" s="47" t="s">
        <v>34</v>
      </c>
      <c r="J1472" s="504"/>
      <c r="K1472" s="48" t="s">
        <v>78</v>
      </c>
      <c r="L1472" s="45"/>
      <c r="M1472" s="45">
        <f>M1473+M1474+M1475+M1476</f>
        <v>59.984999999999999</v>
      </c>
      <c r="N1472" s="45">
        <f t="shared" ref="N1472:P1472" si="504">N1473+N1474+N1475+N1476</f>
        <v>89.399000000000001</v>
      </c>
      <c r="O1472" s="45">
        <f t="shared" si="504"/>
        <v>75.376999999999995</v>
      </c>
      <c r="P1472" s="45">
        <f t="shared" si="504"/>
        <v>40.415999999999997</v>
      </c>
      <c r="Q1472" s="45"/>
      <c r="R1472" s="224">
        <f t="shared" si="500"/>
        <v>265.17700000000002</v>
      </c>
      <c r="S1472" s="46"/>
      <c r="T1472" s="2"/>
      <c r="U1472" s="2"/>
      <c r="V1472" s="2"/>
      <c r="W1472" s="2"/>
      <c r="X1472" s="2"/>
      <c r="Y1472" s="2"/>
      <c r="Z1472" s="2"/>
    </row>
    <row r="1473" spans="1:26" ht="25.5">
      <c r="A1473" s="491"/>
      <c r="B1473" s="488"/>
      <c r="C1473" s="488"/>
      <c r="D1473" s="488"/>
      <c r="E1473" s="488"/>
      <c r="F1473" s="488"/>
      <c r="G1473" s="488"/>
      <c r="H1473" s="488"/>
      <c r="I1473" s="49" t="s">
        <v>164</v>
      </c>
      <c r="J1473" s="504"/>
      <c r="K1473" s="340" t="s">
        <v>11</v>
      </c>
      <c r="L1473" s="44"/>
      <c r="M1473" s="44"/>
      <c r="N1473" s="44"/>
      <c r="O1473" s="44">
        <v>2.214</v>
      </c>
      <c r="P1473" s="44"/>
      <c r="Q1473" s="44"/>
      <c r="R1473" s="225">
        <f t="shared" si="500"/>
        <v>2.214</v>
      </c>
      <c r="S1473" s="46"/>
      <c r="T1473" s="2"/>
      <c r="U1473" s="2"/>
      <c r="V1473" s="2"/>
      <c r="W1473" s="2"/>
      <c r="X1473" s="2"/>
      <c r="Y1473" s="2"/>
      <c r="Z1473" s="2"/>
    </row>
    <row r="1474" spans="1:26">
      <c r="A1474" s="491"/>
      <c r="B1474" s="488"/>
      <c r="C1474" s="488"/>
      <c r="D1474" s="488"/>
      <c r="E1474" s="488"/>
      <c r="F1474" s="488"/>
      <c r="G1474" s="488"/>
      <c r="H1474" s="488"/>
      <c r="I1474" s="49" t="s">
        <v>16</v>
      </c>
      <c r="J1474" s="504"/>
      <c r="K1474" s="340" t="s">
        <v>12</v>
      </c>
      <c r="L1474" s="44"/>
      <c r="M1474" s="44">
        <v>59.984999999999999</v>
      </c>
      <c r="N1474" s="44"/>
      <c r="O1474" s="44"/>
      <c r="P1474" s="44">
        <v>40.415999999999997</v>
      </c>
      <c r="Q1474" s="44"/>
      <c r="R1474" s="225">
        <f t="shared" si="500"/>
        <v>100.401</v>
      </c>
      <c r="S1474" s="46"/>
      <c r="T1474" s="2"/>
      <c r="U1474" s="2"/>
      <c r="V1474" s="2"/>
      <c r="W1474" s="2"/>
      <c r="X1474" s="2"/>
      <c r="Y1474" s="2"/>
      <c r="Z1474" s="2"/>
    </row>
    <row r="1475" spans="1:26" ht="25.5">
      <c r="A1475" s="491"/>
      <c r="B1475" s="488"/>
      <c r="C1475" s="488"/>
      <c r="D1475" s="488"/>
      <c r="E1475" s="488"/>
      <c r="F1475" s="488"/>
      <c r="G1475" s="488"/>
      <c r="H1475" s="488"/>
      <c r="I1475" s="49" t="s">
        <v>35</v>
      </c>
      <c r="J1475" s="504"/>
      <c r="K1475" s="340" t="s">
        <v>40</v>
      </c>
      <c r="L1475" s="44"/>
      <c r="M1475" s="44"/>
      <c r="N1475" s="44">
        <v>89.399000000000001</v>
      </c>
      <c r="O1475" s="44">
        <v>70.33</v>
      </c>
      <c r="P1475" s="44"/>
      <c r="Q1475" s="44"/>
      <c r="R1475" s="225">
        <f t="shared" si="500"/>
        <v>159.72899999999998</v>
      </c>
      <c r="S1475" s="46"/>
      <c r="T1475" s="2"/>
      <c r="U1475" s="2"/>
      <c r="V1475" s="2"/>
      <c r="W1475" s="2"/>
      <c r="X1475" s="2"/>
      <c r="Y1475" s="2"/>
      <c r="Z1475" s="2"/>
    </row>
    <row r="1476" spans="1:26" ht="38.25">
      <c r="A1476" s="491"/>
      <c r="B1476" s="488"/>
      <c r="C1476" s="488"/>
      <c r="D1476" s="488"/>
      <c r="E1476" s="488"/>
      <c r="F1476" s="488"/>
      <c r="G1476" s="488"/>
      <c r="H1476" s="488"/>
      <c r="I1476" s="49" t="s">
        <v>18</v>
      </c>
      <c r="J1476" s="504"/>
      <c r="K1476" s="340" t="s">
        <v>17</v>
      </c>
      <c r="L1476" s="44"/>
      <c r="M1476" s="44"/>
      <c r="N1476" s="44"/>
      <c r="O1476" s="44">
        <v>2.8330000000000002</v>
      </c>
      <c r="P1476" s="44"/>
      <c r="Q1476" s="44"/>
      <c r="R1476" s="225">
        <f t="shared" si="500"/>
        <v>2.8330000000000002</v>
      </c>
      <c r="S1476" s="46"/>
      <c r="T1476" s="2"/>
      <c r="U1476" s="2"/>
      <c r="V1476" s="2"/>
      <c r="W1476" s="2"/>
      <c r="X1476" s="2"/>
      <c r="Y1476" s="2"/>
      <c r="Z1476" s="2"/>
    </row>
    <row r="1477" spans="1:26" ht="22.5" customHeight="1">
      <c r="A1477" s="491"/>
      <c r="B1477" s="488"/>
      <c r="C1477" s="488"/>
      <c r="D1477" s="488"/>
      <c r="E1477" s="488"/>
      <c r="F1477" s="488"/>
      <c r="G1477" s="488"/>
      <c r="H1477" s="488"/>
      <c r="I1477" s="47" t="s">
        <v>422</v>
      </c>
      <c r="J1477" s="504"/>
      <c r="K1477" s="48" t="s">
        <v>11</v>
      </c>
      <c r="L1477" s="45"/>
      <c r="M1477" s="45">
        <f>M1478+M1479+M1480+M1481</f>
        <v>181.977</v>
      </c>
      <c r="N1477" s="45">
        <f t="shared" ref="N1477:P1477" si="505">N1478+N1479+N1480+N1481</f>
        <v>15.382999999999999</v>
      </c>
      <c r="O1477" s="45">
        <f>O1478+O1479+O1480+O1481</f>
        <v>16.487000000000002</v>
      </c>
      <c r="P1477" s="45">
        <f t="shared" si="505"/>
        <v>3.2080000000000002</v>
      </c>
      <c r="Q1477" s="45"/>
      <c r="R1477" s="224">
        <f t="shared" si="500"/>
        <v>217.05500000000001</v>
      </c>
      <c r="S1477" s="46"/>
      <c r="T1477" s="2"/>
      <c r="U1477" s="2"/>
      <c r="V1477" s="2"/>
      <c r="W1477" s="2"/>
      <c r="X1477" s="2"/>
      <c r="Y1477" s="2"/>
      <c r="Z1477" s="2"/>
    </row>
    <row r="1478" spans="1:26" ht="22.5" customHeight="1">
      <c r="A1478" s="491"/>
      <c r="B1478" s="488"/>
      <c r="C1478" s="488"/>
      <c r="D1478" s="488"/>
      <c r="E1478" s="488"/>
      <c r="F1478" s="488"/>
      <c r="G1478" s="488"/>
      <c r="H1478" s="488"/>
      <c r="I1478" s="49" t="s">
        <v>164</v>
      </c>
      <c r="J1478" s="504"/>
      <c r="K1478" s="340" t="s">
        <v>11</v>
      </c>
      <c r="L1478" s="44"/>
      <c r="M1478" s="44"/>
      <c r="N1478" s="44"/>
      <c r="O1478" s="44">
        <v>0.373</v>
      </c>
      <c r="P1478" s="44"/>
      <c r="Q1478" s="44"/>
      <c r="R1478" s="225">
        <f t="shared" si="500"/>
        <v>0.373</v>
      </c>
      <c r="S1478" s="46"/>
      <c r="T1478" s="2"/>
      <c r="U1478" s="2"/>
      <c r="V1478" s="2"/>
      <c r="W1478" s="2"/>
      <c r="X1478" s="2"/>
      <c r="Y1478" s="2"/>
      <c r="Z1478" s="2"/>
    </row>
    <row r="1479" spans="1:26" ht="22.5" customHeight="1">
      <c r="A1479" s="491"/>
      <c r="B1479" s="488"/>
      <c r="C1479" s="488"/>
      <c r="D1479" s="488"/>
      <c r="E1479" s="488"/>
      <c r="F1479" s="488"/>
      <c r="G1479" s="488"/>
      <c r="H1479" s="488"/>
      <c r="I1479" s="49" t="s">
        <v>16</v>
      </c>
      <c r="J1479" s="504"/>
      <c r="K1479" s="340" t="s">
        <v>12</v>
      </c>
      <c r="L1479" s="44"/>
      <c r="M1479" s="44">
        <v>181.977</v>
      </c>
      <c r="N1479" s="44"/>
      <c r="O1479" s="44"/>
      <c r="P1479" s="44">
        <v>3.2080000000000002</v>
      </c>
      <c r="Q1479" s="44"/>
      <c r="R1479" s="225">
        <f t="shared" si="500"/>
        <v>185.185</v>
      </c>
      <c r="S1479" s="46"/>
      <c r="T1479" s="2"/>
      <c r="U1479" s="2"/>
      <c r="V1479" s="2"/>
      <c r="W1479" s="2"/>
      <c r="X1479" s="2"/>
      <c r="Y1479" s="2"/>
      <c r="Z1479" s="2"/>
    </row>
    <row r="1480" spans="1:26" ht="22.5" customHeight="1">
      <c r="A1480" s="491"/>
      <c r="B1480" s="488"/>
      <c r="C1480" s="488"/>
      <c r="D1480" s="488"/>
      <c r="E1480" s="488"/>
      <c r="F1480" s="488"/>
      <c r="G1480" s="488"/>
      <c r="H1480" s="488"/>
      <c r="I1480" s="49" t="s">
        <v>35</v>
      </c>
      <c r="J1480" s="504"/>
      <c r="K1480" s="340" t="s">
        <v>40</v>
      </c>
      <c r="L1480" s="44"/>
      <c r="M1480" s="44"/>
      <c r="N1480" s="44">
        <v>15.382999999999999</v>
      </c>
      <c r="O1480" s="44">
        <v>15.678000000000001</v>
      </c>
      <c r="P1480" s="44"/>
      <c r="Q1480" s="44"/>
      <c r="R1480" s="225">
        <f t="shared" si="500"/>
        <v>31.061</v>
      </c>
      <c r="S1480" s="46"/>
      <c r="T1480" s="2"/>
      <c r="U1480" s="2"/>
      <c r="V1480" s="2"/>
      <c r="W1480" s="2"/>
      <c r="X1480" s="2"/>
      <c r="Y1480" s="2"/>
      <c r="Z1480" s="2"/>
    </row>
    <row r="1481" spans="1:26" ht="22.5" customHeight="1">
      <c r="A1481" s="491"/>
      <c r="B1481" s="488"/>
      <c r="C1481" s="488"/>
      <c r="D1481" s="488"/>
      <c r="E1481" s="488"/>
      <c r="F1481" s="488"/>
      <c r="G1481" s="488"/>
      <c r="H1481" s="488"/>
      <c r="I1481" s="49" t="s">
        <v>18</v>
      </c>
      <c r="J1481" s="504"/>
      <c r="K1481" s="340" t="s">
        <v>17</v>
      </c>
      <c r="L1481" s="44"/>
      <c r="M1481" s="44"/>
      <c r="N1481" s="44"/>
      <c r="O1481" s="44">
        <v>0.436</v>
      </c>
      <c r="P1481" s="44"/>
      <c r="Q1481" s="44"/>
      <c r="R1481" s="225">
        <f t="shared" si="500"/>
        <v>0.436</v>
      </c>
      <c r="S1481" s="46"/>
      <c r="T1481" s="2"/>
      <c r="U1481" s="2"/>
      <c r="V1481" s="2"/>
      <c r="W1481" s="2"/>
      <c r="X1481" s="2"/>
      <c r="Y1481" s="2"/>
      <c r="Z1481" s="2"/>
    </row>
    <row r="1482" spans="1:26" ht="25.5">
      <c r="A1482" s="491"/>
      <c r="B1482" s="488"/>
      <c r="C1482" s="488"/>
      <c r="D1482" s="488"/>
      <c r="E1482" s="488"/>
      <c r="F1482" s="488"/>
      <c r="G1482" s="488"/>
      <c r="H1482" s="488"/>
      <c r="I1482" s="47" t="s">
        <v>423</v>
      </c>
      <c r="J1482" s="504"/>
      <c r="K1482" s="48" t="s">
        <v>53</v>
      </c>
      <c r="L1482" s="45"/>
      <c r="M1482" s="45">
        <f>M1483+M1484</f>
        <v>419.78899999999999</v>
      </c>
      <c r="N1482" s="45">
        <f t="shared" ref="N1482:P1482" si="506">N1483+N1484</f>
        <v>0</v>
      </c>
      <c r="O1482" s="45">
        <f t="shared" si="506"/>
        <v>0</v>
      </c>
      <c r="P1482" s="45">
        <f t="shared" si="506"/>
        <v>1225.3409999999999</v>
      </c>
      <c r="Q1482" s="45"/>
      <c r="R1482" s="224">
        <f t="shared" si="500"/>
        <v>1645.1299999999999</v>
      </c>
      <c r="S1482" s="46"/>
      <c r="Z1482" s="2"/>
    </row>
    <row r="1483" spans="1:26" ht="25.5">
      <c r="A1483" s="491"/>
      <c r="B1483" s="488"/>
      <c r="C1483" s="488"/>
      <c r="D1483" s="488"/>
      <c r="E1483" s="488"/>
      <c r="F1483" s="488"/>
      <c r="G1483" s="488"/>
      <c r="H1483" s="488"/>
      <c r="I1483" s="49" t="s">
        <v>164</v>
      </c>
      <c r="J1483" s="504"/>
      <c r="K1483" s="340" t="s">
        <v>11</v>
      </c>
      <c r="L1483" s="44"/>
      <c r="M1483" s="44">
        <v>416.53899999999999</v>
      </c>
      <c r="N1483" s="44"/>
      <c r="O1483" s="44"/>
      <c r="P1483" s="44"/>
      <c r="Q1483" s="44"/>
      <c r="R1483" s="225">
        <f t="shared" si="500"/>
        <v>416.53899999999999</v>
      </c>
      <c r="S1483" s="46"/>
      <c r="Z1483" s="2"/>
    </row>
    <row r="1484" spans="1:26">
      <c r="A1484" s="491"/>
      <c r="B1484" s="488"/>
      <c r="C1484" s="488"/>
      <c r="D1484" s="488"/>
      <c r="E1484" s="488"/>
      <c r="F1484" s="488"/>
      <c r="G1484" s="488"/>
      <c r="H1484" s="488"/>
      <c r="I1484" s="49" t="s">
        <v>16</v>
      </c>
      <c r="J1484" s="504"/>
      <c r="K1484" s="340" t="s">
        <v>12</v>
      </c>
      <c r="L1484" s="44"/>
      <c r="M1484" s="44">
        <v>3.25</v>
      </c>
      <c r="N1484" s="44"/>
      <c r="O1484" s="44"/>
      <c r="P1484" s="44">
        <v>1225.3409999999999</v>
      </c>
      <c r="Q1484" s="44"/>
      <c r="R1484" s="225">
        <f t="shared" si="500"/>
        <v>1228.5909999999999</v>
      </c>
      <c r="S1484" s="46"/>
      <c r="Z1484" s="2"/>
    </row>
    <row r="1485" spans="1:26" ht="25.5">
      <c r="A1485" s="491"/>
      <c r="B1485" s="488"/>
      <c r="C1485" s="488"/>
      <c r="D1485" s="488"/>
      <c r="E1485" s="488"/>
      <c r="F1485" s="488"/>
      <c r="G1485" s="488"/>
      <c r="H1485" s="488"/>
      <c r="I1485" s="47" t="s">
        <v>424</v>
      </c>
      <c r="J1485" s="504"/>
      <c r="K1485" s="48" t="s">
        <v>129</v>
      </c>
      <c r="L1485" s="45"/>
      <c r="M1485" s="45">
        <f>M1486+M1487</f>
        <v>5.5670000000000002</v>
      </c>
      <c r="N1485" s="45">
        <f t="shared" ref="N1485:P1485" si="507">N1486+N1487</f>
        <v>3.5739999999999998</v>
      </c>
      <c r="O1485" s="45">
        <f t="shared" si="507"/>
        <v>7.0789999999999997</v>
      </c>
      <c r="P1485" s="45">
        <f t="shared" si="507"/>
        <v>2.952</v>
      </c>
      <c r="Q1485" s="45"/>
      <c r="R1485" s="224">
        <f t="shared" si="500"/>
        <v>19.171999999999997</v>
      </c>
      <c r="S1485" s="46"/>
      <c r="Z1485" s="2"/>
    </row>
    <row r="1486" spans="1:26">
      <c r="A1486" s="491"/>
      <c r="B1486" s="488"/>
      <c r="C1486" s="488"/>
      <c r="D1486" s="488"/>
      <c r="E1486" s="488"/>
      <c r="F1486" s="488"/>
      <c r="G1486" s="488"/>
      <c r="H1486" s="488"/>
      <c r="I1486" s="49" t="s">
        <v>16</v>
      </c>
      <c r="J1486" s="504"/>
      <c r="K1486" s="340" t="s">
        <v>12</v>
      </c>
      <c r="L1486" s="44"/>
      <c r="M1486" s="44">
        <v>5.5670000000000002</v>
      </c>
      <c r="N1486" s="44"/>
      <c r="O1486" s="44"/>
      <c r="P1486" s="44">
        <v>2.952</v>
      </c>
      <c r="Q1486" s="44"/>
      <c r="R1486" s="225">
        <f t="shared" si="500"/>
        <v>8.5190000000000001</v>
      </c>
      <c r="S1486" s="46"/>
      <c r="Z1486" s="2"/>
    </row>
    <row r="1487" spans="1:26" ht="25.5">
      <c r="A1487" s="491"/>
      <c r="B1487" s="488"/>
      <c r="C1487" s="488"/>
      <c r="D1487" s="488"/>
      <c r="E1487" s="488"/>
      <c r="F1487" s="488"/>
      <c r="G1487" s="488"/>
      <c r="H1487" s="488"/>
      <c r="I1487" s="49" t="s">
        <v>150</v>
      </c>
      <c r="J1487" s="504"/>
      <c r="K1487" s="340" t="s">
        <v>155</v>
      </c>
      <c r="L1487" s="44"/>
      <c r="M1487" s="44"/>
      <c r="N1487" s="44">
        <v>3.5739999999999998</v>
      </c>
      <c r="O1487" s="44">
        <v>7.0789999999999997</v>
      </c>
      <c r="P1487" s="44"/>
      <c r="Q1487" s="44"/>
      <c r="R1487" s="225">
        <f t="shared" si="500"/>
        <v>10.652999999999999</v>
      </c>
      <c r="S1487" s="46"/>
      <c r="Z1487" s="2"/>
    </row>
    <row r="1488" spans="1:26" ht="63.75">
      <c r="A1488" s="491"/>
      <c r="B1488" s="488"/>
      <c r="C1488" s="488"/>
      <c r="D1488" s="488"/>
      <c r="E1488" s="488"/>
      <c r="F1488" s="488"/>
      <c r="G1488" s="488"/>
      <c r="H1488" s="488"/>
      <c r="I1488" s="47" t="s">
        <v>425</v>
      </c>
      <c r="J1488" s="504"/>
      <c r="K1488" s="48" t="s">
        <v>259</v>
      </c>
      <c r="L1488" s="45"/>
      <c r="M1488" s="45">
        <v>621</v>
      </c>
      <c r="N1488" s="45">
        <v>0</v>
      </c>
      <c r="O1488" s="45">
        <v>0</v>
      </c>
      <c r="P1488" s="45"/>
      <c r="Q1488" s="45"/>
      <c r="R1488" s="224">
        <f t="shared" si="500"/>
        <v>621</v>
      </c>
      <c r="S1488" s="46"/>
      <c r="Z1488" s="2"/>
    </row>
    <row r="1489" spans="1:26" ht="38.25">
      <c r="A1489" s="491"/>
      <c r="B1489" s="488"/>
      <c r="C1489" s="488"/>
      <c r="D1489" s="488"/>
      <c r="E1489" s="488"/>
      <c r="F1489" s="488"/>
      <c r="G1489" s="488"/>
      <c r="H1489" s="488"/>
      <c r="I1489" s="47" t="s">
        <v>38</v>
      </c>
      <c r="J1489" s="504"/>
      <c r="K1489" s="48" t="s">
        <v>47</v>
      </c>
      <c r="L1489" s="45"/>
      <c r="M1489" s="45">
        <v>41.121000000000002</v>
      </c>
      <c r="N1489" s="45">
        <v>0</v>
      </c>
      <c r="O1489" s="50">
        <v>0</v>
      </c>
      <c r="P1489" s="50"/>
      <c r="Q1489" s="50"/>
      <c r="R1489" s="224">
        <f t="shared" si="500"/>
        <v>41.121000000000002</v>
      </c>
      <c r="S1489" s="46"/>
      <c r="Z1489" s="2"/>
    </row>
    <row r="1490" spans="1:26" ht="25.5">
      <c r="A1490" s="491"/>
      <c r="B1490" s="488"/>
      <c r="C1490" s="488"/>
      <c r="D1490" s="488"/>
      <c r="E1490" s="488"/>
      <c r="F1490" s="488"/>
      <c r="G1490" s="488"/>
      <c r="H1490" s="488"/>
      <c r="I1490" s="47" t="s">
        <v>254</v>
      </c>
      <c r="J1490" s="504"/>
      <c r="K1490" s="48" t="s">
        <v>48</v>
      </c>
      <c r="L1490" s="45"/>
      <c r="M1490" s="45">
        <f>M1491</f>
        <v>20</v>
      </c>
      <c r="N1490" s="45">
        <f t="shared" ref="N1490:P1490" si="508">N1491</f>
        <v>0</v>
      </c>
      <c r="O1490" s="45">
        <f t="shared" si="508"/>
        <v>135.959</v>
      </c>
      <c r="P1490" s="45">
        <f t="shared" si="508"/>
        <v>20.16</v>
      </c>
      <c r="Q1490" s="45"/>
      <c r="R1490" s="224">
        <f t="shared" si="500"/>
        <v>176.119</v>
      </c>
      <c r="S1490" s="46"/>
      <c r="Z1490" s="2"/>
    </row>
    <row r="1491" spans="1:26">
      <c r="A1491" s="492"/>
      <c r="B1491" s="489"/>
      <c r="C1491" s="488"/>
      <c r="D1491" s="488"/>
      <c r="E1491" s="488"/>
      <c r="F1491" s="488"/>
      <c r="G1491" s="488"/>
      <c r="H1491" s="488"/>
      <c r="I1491" s="49" t="s">
        <v>16</v>
      </c>
      <c r="J1491" s="323"/>
      <c r="K1491" s="340" t="s">
        <v>12</v>
      </c>
      <c r="L1491" s="44"/>
      <c r="M1491" s="44">
        <v>20</v>
      </c>
      <c r="N1491" s="44">
        <v>0</v>
      </c>
      <c r="O1491" s="44">
        <v>135.959</v>
      </c>
      <c r="P1491" s="44">
        <v>20.16</v>
      </c>
      <c r="Q1491" s="44"/>
      <c r="R1491" s="225">
        <f t="shared" si="500"/>
        <v>176.119</v>
      </c>
      <c r="S1491" s="46"/>
      <c r="U1491" s="7"/>
      <c r="V1491" s="7"/>
      <c r="W1491" s="7"/>
      <c r="X1491" s="7"/>
      <c r="Y1491" s="7"/>
      <c r="Z1491" s="2"/>
    </row>
    <row r="1492" spans="1:26" ht="15" customHeight="1">
      <c r="A1492" s="490">
        <v>2</v>
      </c>
      <c r="B1492" s="487" t="s">
        <v>426</v>
      </c>
      <c r="C1492" s="488"/>
      <c r="D1492" s="488"/>
      <c r="E1492" s="488"/>
      <c r="F1492" s="488"/>
      <c r="G1492" s="488"/>
      <c r="H1492" s="488"/>
      <c r="I1492" s="43" t="s">
        <v>13</v>
      </c>
      <c r="J1492" s="490">
        <v>120</v>
      </c>
      <c r="K1492" s="340"/>
      <c r="L1492" s="44"/>
      <c r="M1492" s="45">
        <f>M1494+M1493</f>
        <v>124.82</v>
      </c>
      <c r="N1492" s="45">
        <f t="shared" ref="N1492:P1492" si="509">N1494+N1493</f>
        <v>75.093999999999994</v>
      </c>
      <c r="O1492" s="45">
        <f t="shared" si="509"/>
        <v>83.9572</v>
      </c>
      <c r="P1492" s="45">
        <f t="shared" si="509"/>
        <v>63.262</v>
      </c>
      <c r="Q1492" s="45"/>
      <c r="R1492" s="224">
        <f t="shared" si="500"/>
        <v>347.13319999999999</v>
      </c>
      <c r="S1492" s="46"/>
      <c r="U1492" s="7"/>
      <c r="V1492" s="7"/>
      <c r="W1492" s="7"/>
      <c r="X1492" s="7"/>
      <c r="Y1492" s="7"/>
      <c r="Z1492" s="2"/>
    </row>
    <row r="1493" spans="1:26" ht="38.25" customHeight="1">
      <c r="A1493" s="491"/>
      <c r="B1493" s="488"/>
      <c r="C1493" s="488"/>
      <c r="D1493" s="488"/>
      <c r="E1493" s="488"/>
      <c r="F1493" s="488"/>
      <c r="G1493" s="488"/>
      <c r="H1493" s="488"/>
      <c r="I1493" s="90" t="s">
        <v>77</v>
      </c>
      <c r="J1493" s="491"/>
      <c r="K1493" s="340" t="s">
        <v>12</v>
      </c>
      <c r="L1493" s="44"/>
      <c r="M1493" s="45"/>
      <c r="N1493" s="45"/>
      <c r="O1493" s="45"/>
      <c r="P1493" s="45">
        <v>0.76</v>
      </c>
      <c r="Q1493" s="45"/>
      <c r="R1493" s="224">
        <f t="shared" si="500"/>
        <v>0.76</v>
      </c>
      <c r="S1493" s="46"/>
      <c r="U1493" s="7"/>
      <c r="V1493" s="7"/>
      <c r="W1493" s="7"/>
      <c r="X1493" s="7"/>
      <c r="Y1493" s="7"/>
      <c r="Z1493" s="2"/>
    </row>
    <row r="1494" spans="1:26" ht="25.5">
      <c r="A1494" s="491"/>
      <c r="B1494" s="488"/>
      <c r="C1494" s="488"/>
      <c r="D1494" s="488"/>
      <c r="E1494" s="488"/>
      <c r="F1494" s="488"/>
      <c r="G1494" s="488"/>
      <c r="H1494" s="488"/>
      <c r="I1494" s="47" t="s">
        <v>427</v>
      </c>
      <c r="J1494" s="491"/>
      <c r="K1494" s="48" t="s">
        <v>127</v>
      </c>
      <c r="L1494" s="45"/>
      <c r="M1494" s="45">
        <f>M1495+M1496+M1497+M1498</f>
        <v>124.82</v>
      </c>
      <c r="N1494" s="45">
        <f t="shared" ref="N1494:P1494" si="510">N1495+N1496+N1497+N1498</f>
        <v>75.093999999999994</v>
      </c>
      <c r="O1494" s="45">
        <f t="shared" si="510"/>
        <v>83.9572</v>
      </c>
      <c r="P1494" s="45">
        <f t="shared" si="510"/>
        <v>62.502000000000002</v>
      </c>
      <c r="Q1494" s="45"/>
      <c r="R1494" s="226">
        <f t="shared" si="500"/>
        <v>346.3732</v>
      </c>
      <c r="S1494" s="46"/>
      <c r="U1494" s="7"/>
      <c r="V1494" s="7"/>
      <c r="W1494" s="7"/>
      <c r="X1494" s="7"/>
      <c r="Y1494" s="7"/>
      <c r="Z1494" s="2"/>
    </row>
    <row r="1495" spans="1:26" ht="25.5">
      <c r="A1495" s="491"/>
      <c r="B1495" s="488"/>
      <c r="C1495" s="488"/>
      <c r="D1495" s="488"/>
      <c r="E1495" s="488"/>
      <c r="F1495" s="488"/>
      <c r="G1495" s="488"/>
      <c r="H1495" s="488"/>
      <c r="I1495" s="49" t="s">
        <v>164</v>
      </c>
      <c r="J1495" s="491"/>
      <c r="K1495" s="340" t="s">
        <v>11</v>
      </c>
      <c r="L1495" s="44"/>
      <c r="M1495" s="44"/>
      <c r="N1495" s="44"/>
      <c r="O1495" s="44">
        <v>2.9020000000000001</v>
      </c>
      <c r="P1495" s="44"/>
      <c r="Q1495" s="44"/>
      <c r="R1495" s="225">
        <f t="shared" si="500"/>
        <v>2.9020000000000001</v>
      </c>
      <c r="S1495" s="46"/>
      <c r="Z1495" s="2"/>
    </row>
    <row r="1496" spans="1:26">
      <c r="A1496" s="491"/>
      <c r="B1496" s="488"/>
      <c r="C1496" s="488"/>
      <c r="D1496" s="488"/>
      <c r="E1496" s="488"/>
      <c r="F1496" s="488"/>
      <c r="G1496" s="488"/>
      <c r="H1496" s="488"/>
      <c r="I1496" s="49" t="s">
        <v>16</v>
      </c>
      <c r="J1496" s="491"/>
      <c r="K1496" s="340" t="s">
        <v>12</v>
      </c>
      <c r="L1496" s="44"/>
      <c r="M1496" s="44">
        <v>124.82</v>
      </c>
      <c r="N1496" s="44"/>
      <c r="O1496" s="44"/>
      <c r="P1496" s="44">
        <v>62.502000000000002</v>
      </c>
      <c r="Q1496" s="44"/>
      <c r="R1496" s="225">
        <f t="shared" si="500"/>
        <v>187.322</v>
      </c>
      <c r="S1496" s="46"/>
      <c r="U1496" s="7"/>
      <c r="V1496" s="7"/>
      <c r="W1496" s="7"/>
      <c r="X1496" s="7"/>
      <c r="Y1496" s="7"/>
      <c r="Z1496" s="2"/>
    </row>
    <row r="1497" spans="1:26" ht="25.5">
      <c r="A1497" s="491"/>
      <c r="B1497" s="488"/>
      <c r="C1497" s="488"/>
      <c r="D1497" s="488"/>
      <c r="E1497" s="488"/>
      <c r="F1497" s="488"/>
      <c r="G1497" s="488"/>
      <c r="H1497" s="488"/>
      <c r="I1497" s="49" t="s">
        <v>35</v>
      </c>
      <c r="J1497" s="492"/>
      <c r="K1497" s="340" t="s">
        <v>40</v>
      </c>
      <c r="L1497" s="44"/>
      <c r="M1497" s="44"/>
      <c r="N1497" s="44">
        <v>75.093999999999994</v>
      </c>
      <c r="O1497" s="44">
        <v>76.414199999999994</v>
      </c>
      <c r="P1497" s="44"/>
      <c r="Q1497" s="44"/>
      <c r="R1497" s="225">
        <f t="shared" si="500"/>
        <v>151.50819999999999</v>
      </c>
      <c r="S1497" s="46"/>
      <c r="Z1497" s="2"/>
    </row>
    <row r="1498" spans="1:26" ht="38.25">
      <c r="A1498" s="492"/>
      <c r="B1498" s="489"/>
      <c r="C1498" s="488"/>
      <c r="D1498" s="488"/>
      <c r="E1498" s="488"/>
      <c r="F1498" s="488"/>
      <c r="G1498" s="488"/>
      <c r="H1498" s="488"/>
      <c r="I1498" s="49" t="s">
        <v>18</v>
      </c>
      <c r="J1498" s="319"/>
      <c r="K1498" s="340" t="s">
        <v>17</v>
      </c>
      <c r="L1498" s="44"/>
      <c r="M1498" s="44"/>
      <c r="N1498" s="44"/>
      <c r="O1498" s="44">
        <v>4.641</v>
      </c>
      <c r="P1498" s="44"/>
      <c r="Q1498" s="44"/>
      <c r="R1498" s="225">
        <f t="shared" si="500"/>
        <v>4.641</v>
      </c>
      <c r="S1498" s="46"/>
    </row>
    <row r="1499" spans="1:26" ht="15" customHeight="1">
      <c r="A1499" s="490">
        <v>3</v>
      </c>
      <c r="B1499" s="487" t="s">
        <v>428</v>
      </c>
      <c r="C1499" s="488"/>
      <c r="D1499" s="488"/>
      <c r="E1499" s="488"/>
      <c r="F1499" s="488"/>
      <c r="G1499" s="488"/>
      <c r="H1499" s="488"/>
      <c r="I1499" s="43" t="s">
        <v>13</v>
      </c>
      <c r="J1499" s="490">
        <v>120</v>
      </c>
      <c r="K1499" s="340"/>
      <c r="L1499" s="44"/>
      <c r="M1499" s="45">
        <f>M1500+M1505</f>
        <v>627.99919999999997</v>
      </c>
      <c r="N1499" s="45">
        <f t="shared" ref="N1499:O1499" si="511">N1500+N1505</f>
        <v>2259.6320000000001</v>
      </c>
      <c r="O1499" s="45">
        <f t="shared" si="511"/>
        <v>1821.5339999999999</v>
      </c>
      <c r="P1499" s="45">
        <f>P1500+P1505</f>
        <v>1684.0740000000001</v>
      </c>
      <c r="Q1499" s="45"/>
      <c r="R1499" s="226">
        <f t="shared" si="500"/>
        <v>6393.2392</v>
      </c>
      <c r="S1499" s="46"/>
    </row>
    <row r="1500" spans="1:26" ht="25.5">
      <c r="A1500" s="491"/>
      <c r="B1500" s="488"/>
      <c r="C1500" s="488"/>
      <c r="D1500" s="488"/>
      <c r="E1500" s="488"/>
      <c r="F1500" s="488"/>
      <c r="G1500" s="488"/>
      <c r="H1500" s="488"/>
      <c r="I1500" s="47" t="s">
        <v>414</v>
      </c>
      <c r="J1500" s="491"/>
      <c r="K1500" s="48" t="s">
        <v>10</v>
      </c>
      <c r="L1500" s="45"/>
      <c r="M1500" s="45">
        <f>M1501+M1502+M1503+M1504</f>
        <v>627.99919999999997</v>
      </c>
      <c r="N1500" s="45">
        <f t="shared" ref="N1500:P1500" si="512">N1501+N1502+N1503+N1504</f>
        <v>1817.2170000000001</v>
      </c>
      <c r="O1500" s="45">
        <f t="shared" si="512"/>
        <v>1631.9009999999998</v>
      </c>
      <c r="P1500" s="45">
        <f t="shared" si="512"/>
        <v>1580.797</v>
      </c>
      <c r="Q1500" s="45"/>
      <c r="R1500" s="224">
        <f t="shared" si="500"/>
        <v>5657.9141999999993</v>
      </c>
      <c r="S1500" s="46"/>
    </row>
    <row r="1501" spans="1:26" ht="25.5">
      <c r="A1501" s="491"/>
      <c r="B1501" s="488"/>
      <c r="C1501" s="488"/>
      <c r="D1501" s="488"/>
      <c r="E1501" s="488"/>
      <c r="F1501" s="488"/>
      <c r="G1501" s="488"/>
      <c r="H1501" s="488"/>
      <c r="I1501" s="47" t="s">
        <v>164</v>
      </c>
      <c r="J1501" s="491"/>
      <c r="K1501" s="340" t="s">
        <v>11</v>
      </c>
      <c r="L1501" s="44"/>
      <c r="M1501" s="44"/>
      <c r="N1501" s="44"/>
      <c r="O1501" s="44">
        <v>26.547000000000001</v>
      </c>
      <c r="P1501" s="44"/>
      <c r="Q1501" s="44"/>
      <c r="R1501" s="225">
        <f t="shared" si="500"/>
        <v>26.547000000000001</v>
      </c>
      <c r="S1501" s="46"/>
    </row>
    <row r="1502" spans="1:26">
      <c r="A1502" s="491"/>
      <c r="B1502" s="488"/>
      <c r="C1502" s="488"/>
      <c r="D1502" s="488"/>
      <c r="E1502" s="488"/>
      <c r="F1502" s="488"/>
      <c r="G1502" s="488"/>
      <c r="H1502" s="488"/>
      <c r="I1502" s="49" t="s">
        <v>16</v>
      </c>
      <c r="J1502" s="491"/>
      <c r="K1502" s="340" t="s">
        <v>12</v>
      </c>
      <c r="L1502" s="44"/>
      <c r="M1502" s="44">
        <v>627.99919999999997</v>
      </c>
      <c r="N1502" s="44"/>
      <c r="O1502" s="44"/>
      <c r="P1502" s="44">
        <v>1580.797</v>
      </c>
      <c r="Q1502" s="44"/>
      <c r="R1502" s="225">
        <f t="shared" si="500"/>
        <v>2208.7961999999998</v>
      </c>
      <c r="S1502" s="46"/>
    </row>
    <row r="1503" spans="1:26" ht="38.25">
      <c r="A1503" s="491"/>
      <c r="B1503" s="488"/>
      <c r="C1503" s="488"/>
      <c r="D1503" s="488"/>
      <c r="E1503" s="488"/>
      <c r="F1503" s="488"/>
      <c r="G1503" s="488"/>
      <c r="H1503" s="488"/>
      <c r="I1503" s="49" t="s">
        <v>27</v>
      </c>
      <c r="J1503" s="491"/>
      <c r="K1503" s="340" t="s">
        <v>28</v>
      </c>
      <c r="L1503" s="44"/>
      <c r="M1503" s="44"/>
      <c r="N1503" s="44">
        <v>1817.2170000000001</v>
      </c>
      <c r="O1503" s="44">
        <v>1566.6279999999999</v>
      </c>
      <c r="P1503" s="44"/>
      <c r="Q1503" s="44"/>
      <c r="R1503" s="225">
        <f t="shared" si="500"/>
        <v>3383.8450000000003</v>
      </c>
      <c r="S1503" s="46"/>
    </row>
    <row r="1504" spans="1:26" ht="38.25">
      <c r="A1504" s="491"/>
      <c r="B1504" s="488"/>
      <c r="C1504" s="488"/>
      <c r="D1504" s="488"/>
      <c r="E1504" s="488"/>
      <c r="F1504" s="488"/>
      <c r="G1504" s="488"/>
      <c r="H1504" s="488"/>
      <c r="I1504" s="49" t="s">
        <v>18</v>
      </c>
      <c r="J1504" s="491"/>
      <c r="K1504" s="340" t="s">
        <v>17</v>
      </c>
      <c r="L1504" s="44"/>
      <c r="M1504" s="44"/>
      <c r="N1504" s="44"/>
      <c r="O1504" s="44">
        <v>38.725999999999999</v>
      </c>
      <c r="P1504" s="44"/>
      <c r="Q1504" s="44"/>
      <c r="R1504" s="225">
        <f t="shared" si="500"/>
        <v>38.725999999999999</v>
      </c>
      <c r="S1504" s="46"/>
    </row>
    <row r="1505" spans="1:26" s="6" customFormat="1" ht="25.5">
      <c r="A1505" s="491"/>
      <c r="B1505" s="488"/>
      <c r="C1505" s="488"/>
      <c r="D1505" s="488"/>
      <c r="E1505" s="488"/>
      <c r="F1505" s="488"/>
      <c r="G1505" s="488"/>
      <c r="H1505" s="488"/>
      <c r="I1505" s="47" t="s">
        <v>29</v>
      </c>
      <c r="J1505" s="491"/>
      <c r="K1505" s="48" t="s">
        <v>44</v>
      </c>
      <c r="L1505" s="45"/>
      <c r="M1505" s="45">
        <f>M1507</f>
        <v>0</v>
      </c>
      <c r="N1505" s="45">
        <f>N1507+N1506</f>
        <v>442.41500000000002</v>
      </c>
      <c r="O1505" s="45">
        <f t="shared" ref="O1505:P1505" si="513">O1507+O1506</f>
        <v>189.63300000000001</v>
      </c>
      <c r="P1505" s="45">
        <f t="shared" si="513"/>
        <v>103.277</v>
      </c>
      <c r="Q1505" s="45"/>
      <c r="R1505" s="224">
        <f t="shared" si="500"/>
        <v>735.32500000000005</v>
      </c>
      <c r="S1505" s="46"/>
      <c r="T1505" s="7"/>
      <c r="U1505" s="5"/>
      <c r="V1505" s="5"/>
      <c r="W1505" s="5"/>
      <c r="X1505" s="5"/>
      <c r="Y1505" s="5"/>
      <c r="Z1505" s="7"/>
    </row>
    <row r="1506" spans="1:26" s="6" customFormat="1" ht="25.5">
      <c r="A1506" s="491"/>
      <c r="B1506" s="488"/>
      <c r="C1506" s="488"/>
      <c r="D1506" s="488"/>
      <c r="E1506" s="488"/>
      <c r="F1506" s="488"/>
      <c r="G1506" s="488"/>
      <c r="H1506" s="488"/>
      <c r="I1506" s="335" t="s">
        <v>16</v>
      </c>
      <c r="J1506" s="491"/>
      <c r="K1506" s="340" t="s">
        <v>12</v>
      </c>
      <c r="L1506" s="44"/>
      <c r="M1506" s="44"/>
      <c r="N1506" s="44"/>
      <c r="O1506" s="44"/>
      <c r="P1506" s="44">
        <v>103.277</v>
      </c>
      <c r="Q1506" s="44"/>
      <c r="R1506" s="225">
        <f t="shared" si="500"/>
        <v>103.277</v>
      </c>
      <c r="S1506" s="46"/>
      <c r="T1506" s="7"/>
      <c r="U1506" s="5"/>
      <c r="V1506" s="5"/>
      <c r="W1506" s="5"/>
      <c r="X1506" s="5"/>
      <c r="Y1506" s="5"/>
      <c r="Z1506" s="7"/>
    </row>
    <row r="1507" spans="1:26" s="6" customFormat="1" ht="38.25">
      <c r="A1507" s="492"/>
      <c r="B1507" s="489"/>
      <c r="C1507" s="489"/>
      <c r="D1507" s="489"/>
      <c r="E1507" s="489"/>
      <c r="F1507" s="489"/>
      <c r="G1507" s="489"/>
      <c r="H1507" s="489"/>
      <c r="I1507" s="49" t="s">
        <v>27</v>
      </c>
      <c r="J1507" s="492"/>
      <c r="K1507" s="340" t="s">
        <v>28</v>
      </c>
      <c r="L1507" s="44"/>
      <c r="M1507" s="44"/>
      <c r="N1507" s="44">
        <v>442.41500000000002</v>
      </c>
      <c r="O1507" s="44">
        <v>189.63300000000001</v>
      </c>
      <c r="P1507" s="44"/>
      <c r="Q1507" s="44"/>
      <c r="R1507" s="225">
        <f t="shared" si="500"/>
        <v>632.048</v>
      </c>
      <c r="S1507" s="46"/>
      <c r="T1507" s="7"/>
      <c r="U1507" s="5"/>
      <c r="V1507" s="5"/>
      <c r="W1507" s="5"/>
      <c r="X1507" s="5"/>
      <c r="Y1507" s="5"/>
      <c r="Z1507" s="7"/>
    </row>
    <row r="1508" spans="1:26" s="6" customFormat="1" ht="102">
      <c r="A1508" s="20">
        <v>2</v>
      </c>
      <c r="B1508" s="21"/>
      <c r="C1508" s="21" t="s">
        <v>429</v>
      </c>
      <c r="D1508" s="21" t="s">
        <v>15</v>
      </c>
      <c r="E1508" s="21" t="s">
        <v>540</v>
      </c>
      <c r="F1508" s="21" t="s">
        <v>417</v>
      </c>
      <c r="G1508" s="21" t="s">
        <v>541</v>
      </c>
      <c r="H1508" s="21" t="s">
        <v>607</v>
      </c>
      <c r="I1508" s="53"/>
      <c r="J1508" s="227"/>
      <c r="K1508" s="64"/>
      <c r="L1508" s="23">
        <v>0</v>
      </c>
      <c r="M1508" s="23">
        <v>0</v>
      </c>
      <c r="N1508" s="23">
        <v>0</v>
      </c>
      <c r="O1508" s="23">
        <v>0</v>
      </c>
      <c r="P1508" s="23">
        <v>0</v>
      </c>
      <c r="Q1508" s="23"/>
      <c r="R1508" s="23">
        <f>M1508+N1508+O1508</f>
        <v>0</v>
      </c>
      <c r="S1508" s="23"/>
      <c r="T1508" s="7"/>
      <c r="U1508" s="5"/>
      <c r="V1508" s="5"/>
      <c r="W1508" s="5"/>
      <c r="X1508" s="5"/>
      <c r="Y1508" s="5"/>
      <c r="Z1508" s="7"/>
    </row>
    <row r="1509" spans="1:26" s="6" customFormat="1" ht="22.9" customHeight="1">
      <c r="A1509" s="336">
        <v>1</v>
      </c>
      <c r="B1509" s="228" t="s">
        <v>542</v>
      </c>
      <c r="C1509" s="497" t="s">
        <v>429</v>
      </c>
      <c r="D1509" s="500" t="s">
        <v>15</v>
      </c>
      <c r="E1509" s="546" t="s">
        <v>540</v>
      </c>
      <c r="F1509" s="488" t="s">
        <v>417</v>
      </c>
      <c r="G1509" s="488" t="s">
        <v>541</v>
      </c>
      <c r="H1509" s="488" t="s">
        <v>607</v>
      </c>
      <c r="I1509" s="49"/>
      <c r="J1509" s="318"/>
      <c r="K1509" s="340"/>
      <c r="L1509" s="44"/>
      <c r="M1509" s="177"/>
      <c r="N1509" s="177"/>
      <c r="O1509" s="44"/>
      <c r="P1509" s="44"/>
      <c r="Q1509" s="44"/>
      <c r="R1509" s="45"/>
      <c r="S1509" s="101"/>
      <c r="T1509" s="7"/>
      <c r="U1509" s="5"/>
      <c r="V1509" s="5"/>
      <c r="W1509" s="5"/>
      <c r="X1509" s="5"/>
      <c r="Y1509" s="5"/>
      <c r="Z1509" s="7"/>
    </row>
    <row r="1510" spans="1:26" s="6" customFormat="1">
      <c r="A1510" s="336"/>
      <c r="B1510" s="229" t="s">
        <v>543</v>
      </c>
      <c r="C1510" s="498"/>
      <c r="D1510" s="501"/>
      <c r="E1510" s="546"/>
      <c r="F1510" s="488"/>
      <c r="G1510" s="488"/>
      <c r="H1510" s="488"/>
      <c r="I1510" s="49"/>
      <c r="J1510" s="318"/>
      <c r="K1510" s="340"/>
      <c r="L1510" s="44"/>
      <c r="M1510" s="177"/>
      <c r="N1510" s="177"/>
      <c r="O1510" s="44"/>
      <c r="P1510" s="44"/>
      <c r="Q1510" s="44"/>
      <c r="R1510" s="45"/>
      <c r="S1510" s="101"/>
      <c r="T1510" s="7"/>
      <c r="U1510" s="5"/>
      <c r="V1510" s="5"/>
      <c r="W1510" s="5"/>
      <c r="X1510" s="5"/>
      <c r="Y1510" s="5"/>
      <c r="Z1510" s="7"/>
    </row>
    <row r="1511" spans="1:26" s="6" customFormat="1" ht="25.5">
      <c r="A1511" s="336">
        <v>2</v>
      </c>
      <c r="B1511" s="130" t="s">
        <v>544</v>
      </c>
      <c r="C1511" s="498"/>
      <c r="D1511" s="501"/>
      <c r="E1511" s="546"/>
      <c r="F1511" s="488"/>
      <c r="G1511" s="488"/>
      <c r="H1511" s="488"/>
      <c r="I1511" s="49"/>
      <c r="J1511" s="318"/>
      <c r="K1511" s="340"/>
      <c r="L1511" s="44"/>
      <c r="M1511" s="177"/>
      <c r="N1511" s="177"/>
      <c r="O1511" s="44"/>
      <c r="P1511" s="44"/>
      <c r="Q1511" s="44"/>
      <c r="R1511" s="45"/>
      <c r="S1511" s="101"/>
      <c r="T1511" s="7"/>
      <c r="U1511" s="5"/>
      <c r="V1511" s="5"/>
      <c r="W1511" s="5"/>
      <c r="X1511" s="5"/>
      <c r="Y1511" s="5"/>
      <c r="Z1511" s="7"/>
    </row>
    <row r="1512" spans="1:26" s="6" customFormat="1" ht="25.5">
      <c r="A1512" s="336">
        <v>3</v>
      </c>
      <c r="B1512" s="230" t="s">
        <v>545</v>
      </c>
      <c r="C1512" s="498"/>
      <c r="D1512" s="501"/>
      <c r="E1512" s="546"/>
      <c r="F1512" s="488"/>
      <c r="G1512" s="488"/>
      <c r="H1512" s="488"/>
      <c r="I1512" s="49"/>
      <c r="J1512" s="318"/>
      <c r="K1512" s="340"/>
      <c r="L1512" s="44"/>
      <c r="M1512" s="177"/>
      <c r="N1512" s="177"/>
      <c r="O1512" s="44"/>
      <c r="P1512" s="44"/>
      <c r="Q1512" s="44"/>
      <c r="R1512" s="45"/>
      <c r="S1512" s="101"/>
      <c r="T1512" s="7"/>
      <c r="U1512" s="5"/>
      <c r="V1512" s="5"/>
      <c r="W1512" s="5"/>
      <c r="X1512" s="5"/>
      <c r="Y1512" s="5"/>
      <c r="Z1512" s="7"/>
    </row>
    <row r="1513" spans="1:26" s="6" customFormat="1" ht="51">
      <c r="A1513" s="334">
        <v>4</v>
      </c>
      <c r="B1513" s="231" t="s">
        <v>546</v>
      </c>
      <c r="C1513" s="498"/>
      <c r="D1513" s="501"/>
      <c r="E1513" s="546"/>
      <c r="F1513" s="488"/>
      <c r="G1513" s="488"/>
      <c r="H1513" s="488"/>
      <c r="I1513" s="49"/>
      <c r="J1513" s="318"/>
      <c r="K1513" s="340"/>
      <c r="L1513" s="44"/>
      <c r="M1513" s="177"/>
      <c r="N1513" s="177"/>
      <c r="O1513" s="44"/>
      <c r="P1513" s="44"/>
      <c r="Q1513" s="44"/>
      <c r="R1513" s="45"/>
      <c r="S1513" s="101"/>
      <c r="T1513" s="7"/>
      <c r="U1513" s="5"/>
      <c r="V1513" s="5"/>
      <c r="W1513" s="5"/>
      <c r="X1513" s="5"/>
      <c r="Y1513" s="5"/>
      <c r="Z1513" s="7"/>
    </row>
    <row r="1514" spans="1:26" s="6" customFormat="1" ht="25.5">
      <c r="A1514" s="334">
        <v>5</v>
      </c>
      <c r="B1514" s="229" t="s">
        <v>547</v>
      </c>
      <c r="C1514" s="498"/>
      <c r="D1514" s="501"/>
      <c r="E1514" s="546"/>
      <c r="F1514" s="488"/>
      <c r="G1514" s="488"/>
      <c r="H1514" s="488"/>
      <c r="I1514" s="49"/>
      <c r="J1514" s="318"/>
      <c r="K1514" s="340"/>
      <c r="L1514" s="44"/>
      <c r="M1514" s="177"/>
      <c r="N1514" s="177"/>
      <c r="O1514" s="44"/>
      <c r="P1514" s="44"/>
      <c r="Q1514" s="44"/>
      <c r="R1514" s="45"/>
      <c r="S1514" s="101"/>
      <c r="T1514" s="7"/>
      <c r="U1514" s="5"/>
      <c r="V1514" s="5"/>
      <c r="W1514" s="5"/>
      <c r="X1514" s="5"/>
      <c r="Y1514" s="5"/>
      <c r="Z1514" s="7"/>
    </row>
    <row r="1515" spans="1:26" s="6" customFormat="1" ht="76.5">
      <c r="A1515" s="334">
        <v>6</v>
      </c>
      <c r="B1515" s="229" t="s">
        <v>548</v>
      </c>
      <c r="C1515" s="498"/>
      <c r="D1515" s="501"/>
      <c r="E1515" s="546"/>
      <c r="F1515" s="488"/>
      <c r="G1515" s="488"/>
      <c r="H1515" s="488"/>
      <c r="I1515" s="49"/>
      <c r="J1515" s="318"/>
      <c r="K1515" s="340"/>
      <c r="L1515" s="44"/>
      <c r="M1515" s="177"/>
      <c r="N1515" s="177"/>
      <c r="O1515" s="44"/>
      <c r="P1515" s="44"/>
      <c r="Q1515" s="44"/>
      <c r="R1515" s="45"/>
      <c r="S1515" s="101"/>
      <c r="T1515" s="7"/>
      <c r="U1515" s="5"/>
      <c r="V1515" s="5"/>
      <c r="W1515" s="5"/>
      <c r="X1515" s="5"/>
      <c r="Y1515" s="5"/>
      <c r="Z1515" s="7"/>
    </row>
    <row r="1516" spans="1:26" s="6" customFormat="1" ht="51">
      <c r="A1516" s="334">
        <v>7</v>
      </c>
      <c r="B1516" s="229" t="s">
        <v>549</v>
      </c>
      <c r="C1516" s="498"/>
      <c r="D1516" s="501"/>
      <c r="E1516" s="546"/>
      <c r="F1516" s="488"/>
      <c r="G1516" s="488"/>
      <c r="H1516" s="488"/>
      <c r="I1516" s="49"/>
      <c r="J1516" s="318"/>
      <c r="K1516" s="340"/>
      <c r="L1516" s="44"/>
      <c r="M1516" s="177"/>
      <c r="N1516" s="177"/>
      <c r="O1516" s="44"/>
      <c r="P1516" s="44"/>
      <c r="Q1516" s="44"/>
      <c r="R1516" s="45"/>
      <c r="S1516" s="101"/>
      <c r="T1516" s="7"/>
      <c r="U1516" s="5"/>
      <c r="V1516" s="5"/>
      <c r="W1516" s="5"/>
      <c r="X1516" s="5"/>
      <c r="Y1516" s="5"/>
      <c r="Z1516" s="7"/>
    </row>
    <row r="1517" spans="1:26" s="6" customFormat="1" ht="25.5">
      <c r="A1517" s="334">
        <v>8</v>
      </c>
      <c r="B1517" s="229" t="s">
        <v>550</v>
      </c>
      <c r="C1517" s="498"/>
      <c r="D1517" s="501"/>
      <c r="E1517" s="546"/>
      <c r="F1517" s="488"/>
      <c r="G1517" s="488"/>
      <c r="H1517" s="488"/>
      <c r="I1517" s="49"/>
      <c r="J1517" s="318"/>
      <c r="K1517" s="340"/>
      <c r="L1517" s="44"/>
      <c r="M1517" s="177"/>
      <c r="N1517" s="177"/>
      <c r="O1517" s="44"/>
      <c r="P1517" s="44"/>
      <c r="Q1517" s="44"/>
      <c r="R1517" s="45"/>
      <c r="S1517" s="101"/>
      <c r="T1517" s="7"/>
      <c r="U1517" s="5"/>
      <c r="V1517" s="5"/>
      <c r="W1517" s="5"/>
      <c r="X1517" s="5"/>
      <c r="Y1517" s="5"/>
      <c r="Z1517" s="7"/>
    </row>
    <row r="1518" spans="1:26" s="6" customFormat="1" ht="38.25">
      <c r="A1518" s="334">
        <v>9</v>
      </c>
      <c r="B1518" s="229" t="s">
        <v>551</v>
      </c>
      <c r="C1518" s="498"/>
      <c r="D1518" s="501"/>
      <c r="E1518" s="546"/>
      <c r="F1518" s="488"/>
      <c r="G1518" s="488"/>
      <c r="H1518" s="488"/>
      <c r="I1518" s="49"/>
      <c r="J1518" s="318"/>
      <c r="K1518" s="340"/>
      <c r="L1518" s="44"/>
      <c r="M1518" s="177"/>
      <c r="N1518" s="177"/>
      <c r="O1518" s="44"/>
      <c r="P1518" s="44"/>
      <c r="Q1518" s="44"/>
      <c r="R1518" s="45"/>
      <c r="S1518" s="101"/>
      <c r="T1518" s="7"/>
      <c r="U1518" s="5"/>
      <c r="V1518" s="5"/>
      <c r="W1518" s="5"/>
      <c r="X1518" s="5"/>
      <c r="Y1518" s="5"/>
      <c r="Z1518" s="7"/>
    </row>
    <row r="1519" spans="1:26" s="6" customFormat="1" ht="51">
      <c r="A1519" s="334">
        <v>10</v>
      </c>
      <c r="B1519" s="229" t="s">
        <v>552</v>
      </c>
      <c r="C1519" s="498"/>
      <c r="D1519" s="501"/>
      <c r="E1519" s="546"/>
      <c r="F1519" s="488"/>
      <c r="G1519" s="488"/>
      <c r="H1519" s="488"/>
      <c r="I1519" s="49"/>
      <c r="J1519" s="318"/>
      <c r="K1519" s="340"/>
      <c r="L1519" s="44"/>
      <c r="M1519" s="177"/>
      <c r="N1519" s="177"/>
      <c r="O1519" s="44"/>
      <c r="P1519" s="44"/>
      <c r="Q1519" s="44"/>
      <c r="R1519" s="45"/>
      <c r="S1519" s="101"/>
      <c r="T1519" s="7"/>
      <c r="U1519" s="5"/>
      <c r="V1519" s="5"/>
      <c r="W1519" s="5"/>
      <c r="X1519" s="5"/>
      <c r="Y1519" s="5"/>
      <c r="Z1519" s="7"/>
    </row>
    <row r="1520" spans="1:26" s="6" customFormat="1" ht="25.5">
      <c r="A1520" s="334">
        <v>11</v>
      </c>
      <c r="B1520" s="229" t="s">
        <v>553</v>
      </c>
      <c r="C1520" s="498"/>
      <c r="D1520" s="501"/>
      <c r="E1520" s="546"/>
      <c r="F1520" s="488"/>
      <c r="G1520" s="488"/>
      <c r="H1520" s="488"/>
      <c r="I1520" s="49"/>
      <c r="J1520" s="318"/>
      <c r="K1520" s="340"/>
      <c r="L1520" s="44"/>
      <c r="M1520" s="177"/>
      <c r="N1520" s="177"/>
      <c r="O1520" s="44"/>
      <c r="P1520" s="44"/>
      <c r="Q1520" s="44"/>
      <c r="R1520" s="45"/>
      <c r="S1520" s="101"/>
      <c r="T1520" s="7"/>
      <c r="U1520" s="5"/>
      <c r="V1520" s="5"/>
      <c r="W1520" s="5"/>
      <c r="X1520" s="5"/>
      <c r="Y1520" s="5"/>
      <c r="Z1520" s="7"/>
    </row>
    <row r="1521" spans="1:26" s="6" customFormat="1" ht="25.5">
      <c r="A1521" s="334">
        <v>12</v>
      </c>
      <c r="B1521" s="229" t="s">
        <v>554</v>
      </c>
      <c r="C1521" s="498"/>
      <c r="D1521" s="501"/>
      <c r="E1521" s="546"/>
      <c r="F1521" s="488"/>
      <c r="G1521" s="488"/>
      <c r="H1521" s="488"/>
      <c r="I1521" s="49"/>
      <c r="J1521" s="318"/>
      <c r="K1521" s="340"/>
      <c r="L1521" s="44"/>
      <c r="M1521" s="177"/>
      <c r="N1521" s="177"/>
      <c r="O1521" s="44"/>
      <c r="P1521" s="44"/>
      <c r="Q1521" s="44"/>
      <c r="R1521" s="45"/>
      <c r="S1521" s="101"/>
      <c r="T1521" s="7"/>
      <c r="U1521" s="5"/>
      <c r="V1521" s="5"/>
      <c r="W1521" s="5"/>
      <c r="X1521" s="5"/>
      <c r="Y1521" s="5"/>
      <c r="Z1521" s="7"/>
    </row>
    <row r="1522" spans="1:26" s="6" customFormat="1" ht="25.5">
      <c r="A1522" s="334">
        <v>13</v>
      </c>
      <c r="B1522" s="229" t="s">
        <v>555</v>
      </c>
      <c r="C1522" s="498"/>
      <c r="D1522" s="501"/>
      <c r="E1522" s="546"/>
      <c r="F1522" s="488"/>
      <c r="G1522" s="488"/>
      <c r="H1522" s="488"/>
      <c r="I1522" s="49"/>
      <c r="J1522" s="318"/>
      <c r="K1522" s="340"/>
      <c r="L1522" s="44"/>
      <c r="M1522" s="177"/>
      <c r="N1522" s="177"/>
      <c r="O1522" s="44"/>
      <c r="P1522" s="44"/>
      <c r="Q1522" s="44"/>
      <c r="R1522" s="45"/>
      <c r="S1522" s="101"/>
      <c r="T1522" s="7"/>
      <c r="U1522" s="5"/>
      <c r="V1522" s="5"/>
      <c r="W1522" s="5"/>
      <c r="X1522" s="5"/>
      <c r="Y1522" s="5"/>
      <c r="Z1522" s="7"/>
    </row>
    <row r="1523" spans="1:26" s="6" customFormat="1" ht="25.5">
      <c r="A1523" s="334">
        <v>14</v>
      </c>
      <c r="B1523" s="229" t="s">
        <v>556</v>
      </c>
      <c r="C1523" s="498"/>
      <c r="D1523" s="501"/>
      <c r="E1523" s="546"/>
      <c r="F1523" s="488"/>
      <c r="G1523" s="488"/>
      <c r="H1523" s="488"/>
      <c r="I1523" s="49"/>
      <c r="J1523" s="318"/>
      <c r="K1523" s="340"/>
      <c r="L1523" s="44"/>
      <c r="M1523" s="177"/>
      <c r="N1523" s="177"/>
      <c r="O1523" s="44"/>
      <c r="P1523" s="44"/>
      <c r="Q1523" s="44"/>
      <c r="R1523" s="45"/>
      <c r="S1523" s="101"/>
      <c r="T1523" s="7"/>
      <c r="U1523" s="5"/>
      <c r="V1523" s="5"/>
      <c r="W1523" s="5"/>
      <c r="X1523" s="5"/>
      <c r="Y1523" s="5"/>
      <c r="Z1523" s="7"/>
    </row>
    <row r="1524" spans="1:26" s="6" customFormat="1" ht="25.5">
      <c r="A1524" s="334">
        <v>15</v>
      </c>
      <c r="B1524" s="229" t="s">
        <v>557</v>
      </c>
      <c r="C1524" s="498"/>
      <c r="D1524" s="501"/>
      <c r="E1524" s="546"/>
      <c r="F1524" s="488"/>
      <c r="G1524" s="488"/>
      <c r="H1524" s="488"/>
      <c r="I1524" s="49"/>
      <c r="J1524" s="318"/>
      <c r="K1524" s="340"/>
      <c r="L1524" s="44"/>
      <c r="M1524" s="177"/>
      <c r="N1524" s="177"/>
      <c r="O1524" s="44"/>
      <c r="P1524" s="44"/>
      <c r="Q1524" s="44"/>
      <c r="R1524" s="45"/>
      <c r="S1524" s="101"/>
      <c r="T1524" s="7"/>
      <c r="U1524" s="5"/>
      <c r="V1524" s="5"/>
      <c r="W1524" s="5"/>
      <c r="X1524" s="5"/>
      <c r="Y1524" s="5"/>
      <c r="Z1524" s="7"/>
    </row>
    <row r="1525" spans="1:26" s="6" customFormat="1" ht="25.5">
      <c r="A1525" s="334">
        <v>16</v>
      </c>
      <c r="B1525" s="229" t="s">
        <v>558</v>
      </c>
      <c r="C1525" s="498"/>
      <c r="D1525" s="501"/>
      <c r="E1525" s="546"/>
      <c r="F1525" s="488"/>
      <c r="G1525" s="488"/>
      <c r="H1525" s="488"/>
      <c r="I1525" s="49"/>
      <c r="J1525" s="318"/>
      <c r="K1525" s="340"/>
      <c r="L1525" s="44"/>
      <c r="M1525" s="177"/>
      <c r="N1525" s="177"/>
      <c r="O1525" s="44"/>
      <c r="P1525" s="44"/>
      <c r="Q1525" s="44"/>
      <c r="R1525" s="45"/>
      <c r="S1525" s="101"/>
      <c r="T1525" s="7"/>
      <c r="U1525" s="5"/>
      <c r="V1525" s="5"/>
      <c r="W1525" s="5"/>
      <c r="X1525" s="5"/>
      <c r="Y1525" s="5"/>
      <c r="Z1525" s="7"/>
    </row>
    <row r="1526" spans="1:26" s="6" customFormat="1" ht="25.5">
      <c r="A1526" s="334">
        <v>17</v>
      </c>
      <c r="B1526" s="229" t="s">
        <v>559</v>
      </c>
      <c r="C1526" s="498"/>
      <c r="D1526" s="501"/>
      <c r="E1526" s="546"/>
      <c r="F1526" s="488"/>
      <c r="G1526" s="488"/>
      <c r="H1526" s="488"/>
      <c r="I1526" s="49"/>
      <c r="J1526" s="318"/>
      <c r="K1526" s="340"/>
      <c r="L1526" s="44"/>
      <c r="M1526" s="177"/>
      <c r="N1526" s="177"/>
      <c r="O1526" s="44"/>
      <c r="P1526" s="44"/>
      <c r="Q1526" s="44"/>
      <c r="R1526" s="45"/>
      <c r="S1526" s="101"/>
      <c r="T1526" s="7"/>
      <c r="U1526" s="5"/>
      <c r="V1526" s="5"/>
      <c r="W1526" s="5"/>
      <c r="X1526" s="5"/>
      <c r="Y1526" s="5"/>
      <c r="Z1526" s="7"/>
    </row>
    <row r="1527" spans="1:26" s="6" customFormat="1" ht="25.5">
      <c r="A1527" s="334">
        <v>18</v>
      </c>
      <c r="B1527" s="229" t="s">
        <v>560</v>
      </c>
      <c r="C1527" s="498"/>
      <c r="D1527" s="501"/>
      <c r="E1527" s="546"/>
      <c r="F1527" s="488"/>
      <c r="G1527" s="488"/>
      <c r="H1527" s="488"/>
      <c r="I1527" s="49"/>
      <c r="J1527" s="318"/>
      <c r="K1527" s="340"/>
      <c r="L1527" s="44"/>
      <c r="M1527" s="177"/>
      <c r="N1527" s="177"/>
      <c r="O1527" s="44"/>
      <c r="P1527" s="44"/>
      <c r="Q1527" s="44"/>
      <c r="R1527" s="45"/>
      <c r="S1527" s="101"/>
      <c r="T1527" s="7"/>
      <c r="U1527" s="5"/>
      <c r="V1527" s="5"/>
      <c r="W1527" s="5"/>
      <c r="X1527" s="5"/>
      <c r="Y1527" s="5"/>
      <c r="Z1527" s="7"/>
    </row>
    <row r="1528" spans="1:26" s="6" customFormat="1" ht="25.5">
      <c r="A1528" s="334">
        <v>19</v>
      </c>
      <c r="B1528" s="229" t="s">
        <v>561</v>
      </c>
      <c r="C1528" s="498"/>
      <c r="D1528" s="501"/>
      <c r="E1528" s="546"/>
      <c r="F1528" s="488"/>
      <c r="G1528" s="488"/>
      <c r="H1528" s="488"/>
      <c r="I1528" s="49"/>
      <c r="J1528" s="318"/>
      <c r="K1528" s="340"/>
      <c r="L1528" s="44"/>
      <c r="M1528" s="177"/>
      <c r="N1528" s="177"/>
      <c r="O1528" s="44"/>
      <c r="P1528" s="44"/>
      <c r="Q1528" s="44"/>
      <c r="R1528" s="45"/>
      <c r="S1528" s="101"/>
      <c r="T1528" s="7"/>
      <c r="U1528" s="5"/>
      <c r="V1528" s="5"/>
      <c r="W1528" s="5"/>
      <c r="X1528" s="5"/>
      <c r="Y1528" s="5"/>
      <c r="Z1528" s="7"/>
    </row>
    <row r="1529" spans="1:26" s="6" customFormat="1" ht="25.5">
      <c r="A1529" s="334">
        <v>20</v>
      </c>
      <c r="B1529" s="229" t="s">
        <v>562</v>
      </c>
      <c r="C1529" s="498"/>
      <c r="D1529" s="501"/>
      <c r="E1529" s="546"/>
      <c r="F1529" s="488"/>
      <c r="G1529" s="488"/>
      <c r="H1529" s="488"/>
      <c r="I1529" s="49"/>
      <c r="J1529" s="318"/>
      <c r="K1529" s="340"/>
      <c r="L1529" s="44"/>
      <c r="M1529" s="177"/>
      <c r="N1529" s="177"/>
      <c r="O1529" s="44"/>
      <c r="P1529" s="44"/>
      <c r="Q1529" s="44"/>
      <c r="R1529" s="45"/>
      <c r="S1529" s="101"/>
      <c r="T1529" s="7"/>
      <c r="U1529" s="5"/>
      <c r="V1529" s="5"/>
      <c r="W1529" s="5"/>
      <c r="X1529" s="5"/>
      <c r="Y1529" s="5"/>
      <c r="Z1529" s="7"/>
    </row>
    <row r="1530" spans="1:26" s="6" customFormat="1" ht="38.25">
      <c r="A1530" s="334">
        <v>21</v>
      </c>
      <c r="B1530" s="228" t="s">
        <v>563</v>
      </c>
      <c r="C1530" s="498"/>
      <c r="D1530" s="501"/>
      <c r="E1530" s="546"/>
      <c r="F1530" s="488"/>
      <c r="G1530" s="488"/>
      <c r="H1530" s="488"/>
      <c r="I1530" s="49"/>
      <c r="J1530" s="318"/>
      <c r="K1530" s="340"/>
      <c r="L1530" s="44"/>
      <c r="M1530" s="177"/>
      <c r="N1530" s="177"/>
      <c r="O1530" s="44"/>
      <c r="P1530" s="44"/>
      <c r="Q1530" s="44"/>
      <c r="R1530" s="45"/>
      <c r="S1530" s="101"/>
      <c r="T1530" s="7"/>
      <c r="U1530" s="5"/>
      <c r="V1530" s="5"/>
      <c r="W1530" s="5"/>
      <c r="X1530" s="5"/>
      <c r="Y1530" s="5"/>
      <c r="Z1530" s="7"/>
    </row>
    <row r="1531" spans="1:26" s="6" customFormat="1">
      <c r="A1531" s="334"/>
      <c r="B1531" s="232" t="s">
        <v>543</v>
      </c>
      <c r="C1531" s="498"/>
      <c r="D1531" s="501"/>
      <c r="E1531" s="546"/>
      <c r="F1531" s="488"/>
      <c r="G1531" s="488"/>
      <c r="H1531" s="488"/>
      <c r="I1531" s="49"/>
      <c r="J1531" s="318"/>
      <c r="K1531" s="340"/>
      <c r="L1531" s="44"/>
      <c r="M1531" s="177"/>
      <c r="N1531" s="177"/>
      <c r="O1531" s="44"/>
      <c r="P1531" s="44"/>
      <c r="Q1531" s="44"/>
      <c r="R1531" s="45"/>
      <c r="S1531" s="101"/>
      <c r="T1531" s="7"/>
      <c r="U1531" s="5"/>
      <c r="V1531" s="5"/>
      <c r="W1531" s="5"/>
      <c r="X1531" s="5"/>
      <c r="Y1531" s="5"/>
      <c r="Z1531" s="7"/>
    </row>
    <row r="1532" spans="1:26" s="6" customFormat="1" ht="25.5">
      <c r="A1532" s="334">
        <v>22</v>
      </c>
      <c r="B1532" s="229" t="s">
        <v>564</v>
      </c>
      <c r="C1532" s="498"/>
      <c r="D1532" s="501"/>
      <c r="E1532" s="546"/>
      <c r="F1532" s="488"/>
      <c r="G1532" s="488"/>
      <c r="H1532" s="488"/>
      <c r="I1532" s="49"/>
      <c r="J1532" s="318"/>
      <c r="K1532" s="340"/>
      <c r="L1532" s="44"/>
      <c r="M1532" s="177"/>
      <c r="N1532" s="177"/>
      <c r="O1532" s="44"/>
      <c r="P1532" s="44"/>
      <c r="Q1532" s="44"/>
      <c r="R1532" s="45"/>
      <c r="S1532" s="101"/>
      <c r="T1532" s="7"/>
      <c r="U1532" s="5"/>
      <c r="V1532" s="5"/>
      <c r="W1532" s="5"/>
      <c r="X1532" s="5"/>
      <c r="Y1532" s="5"/>
      <c r="Z1532" s="7"/>
    </row>
    <row r="1533" spans="1:26" s="6" customFormat="1" ht="38.25">
      <c r="A1533" s="334">
        <v>23</v>
      </c>
      <c r="B1533" s="229" t="s">
        <v>565</v>
      </c>
      <c r="C1533" s="498"/>
      <c r="D1533" s="501"/>
      <c r="E1533" s="546"/>
      <c r="F1533" s="488"/>
      <c r="G1533" s="488"/>
      <c r="H1533" s="488"/>
      <c r="I1533" s="49"/>
      <c r="J1533" s="318"/>
      <c r="K1533" s="340"/>
      <c r="L1533" s="44"/>
      <c r="M1533" s="177"/>
      <c r="N1533" s="177"/>
      <c r="O1533" s="44"/>
      <c r="P1533" s="44"/>
      <c r="Q1533" s="44"/>
      <c r="R1533" s="45"/>
      <c r="S1533" s="101"/>
      <c r="T1533" s="7"/>
      <c r="U1533" s="5"/>
      <c r="V1533" s="5"/>
      <c r="W1533" s="5"/>
      <c r="X1533" s="5"/>
      <c r="Y1533" s="5"/>
      <c r="Z1533" s="7"/>
    </row>
    <row r="1534" spans="1:26" s="6" customFormat="1" ht="51">
      <c r="A1534" s="334">
        <v>24</v>
      </c>
      <c r="B1534" s="229" t="s">
        <v>566</v>
      </c>
      <c r="C1534" s="498"/>
      <c r="D1534" s="501"/>
      <c r="E1534" s="546"/>
      <c r="F1534" s="488"/>
      <c r="G1534" s="488"/>
      <c r="H1534" s="488"/>
      <c r="I1534" s="49"/>
      <c r="J1534" s="318"/>
      <c r="K1534" s="340"/>
      <c r="L1534" s="44"/>
      <c r="M1534" s="177"/>
      <c r="N1534" s="177"/>
      <c r="O1534" s="44"/>
      <c r="P1534" s="44"/>
      <c r="Q1534" s="44"/>
      <c r="R1534" s="45"/>
      <c r="S1534" s="101"/>
      <c r="T1534" s="7"/>
      <c r="U1534" s="5"/>
      <c r="V1534" s="5"/>
      <c r="W1534" s="5"/>
      <c r="X1534" s="5"/>
      <c r="Y1534" s="5"/>
      <c r="Z1534" s="7"/>
    </row>
    <row r="1535" spans="1:26" s="6" customFormat="1" ht="51">
      <c r="A1535" s="334">
        <v>25</v>
      </c>
      <c r="B1535" s="229" t="s">
        <v>567</v>
      </c>
      <c r="C1535" s="498"/>
      <c r="D1535" s="501"/>
      <c r="E1535" s="546"/>
      <c r="F1535" s="488"/>
      <c r="G1535" s="488"/>
      <c r="H1535" s="488"/>
      <c r="I1535" s="49"/>
      <c r="J1535" s="318"/>
      <c r="K1535" s="340"/>
      <c r="L1535" s="44"/>
      <c r="M1535" s="177"/>
      <c r="N1535" s="177"/>
      <c r="O1535" s="44"/>
      <c r="P1535" s="44"/>
      <c r="Q1535" s="44"/>
      <c r="R1535" s="45"/>
      <c r="S1535" s="101"/>
      <c r="T1535" s="7"/>
      <c r="U1535" s="5"/>
      <c r="V1535" s="5"/>
      <c r="W1535" s="5"/>
      <c r="X1535" s="5"/>
      <c r="Y1535" s="5"/>
      <c r="Z1535" s="7"/>
    </row>
    <row r="1536" spans="1:26" s="6" customFormat="1" ht="38.25">
      <c r="A1536" s="334">
        <v>26</v>
      </c>
      <c r="B1536" s="229" t="s">
        <v>568</v>
      </c>
      <c r="C1536" s="498"/>
      <c r="D1536" s="501"/>
      <c r="E1536" s="546"/>
      <c r="F1536" s="488"/>
      <c r="G1536" s="488"/>
      <c r="H1536" s="488"/>
      <c r="I1536" s="49"/>
      <c r="J1536" s="318"/>
      <c r="K1536" s="340"/>
      <c r="L1536" s="44"/>
      <c r="M1536" s="177"/>
      <c r="N1536" s="177"/>
      <c r="O1536" s="44"/>
      <c r="P1536" s="44"/>
      <c r="Q1536" s="44"/>
      <c r="R1536" s="45"/>
      <c r="S1536" s="101"/>
      <c r="T1536" s="7"/>
      <c r="U1536" s="5"/>
      <c r="V1536" s="5"/>
      <c r="W1536" s="5"/>
      <c r="X1536" s="5"/>
      <c r="Y1536" s="5"/>
      <c r="Z1536" s="7"/>
    </row>
    <row r="1537" spans="1:26" s="6" customFormat="1" ht="76.5">
      <c r="A1537" s="334">
        <v>27</v>
      </c>
      <c r="B1537" s="229" t="s">
        <v>569</v>
      </c>
      <c r="C1537" s="498"/>
      <c r="D1537" s="501"/>
      <c r="E1537" s="546"/>
      <c r="F1537" s="488"/>
      <c r="G1537" s="488"/>
      <c r="H1537" s="488"/>
      <c r="I1537" s="49"/>
      <c r="J1537" s="318"/>
      <c r="K1537" s="340"/>
      <c r="L1537" s="44"/>
      <c r="M1537" s="177"/>
      <c r="N1537" s="177"/>
      <c r="O1537" s="44"/>
      <c r="P1537" s="44"/>
      <c r="Q1537" s="44"/>
      <c r="R1537" s="45"/>
      <c r="S1537" s="101"/>
      <c r="T1537" s="7"/>
      <c r="U1537" s="5"/>
      <c r="V1537" s="5"/>
      <c r="W1537" s="5"/>
      <c r="X1537" s="5"/>
      <c r="Y1537" s="5"/>
      <c r="Z1537" s="7"/>
    </row>
    <row r="1538" spans="1:26" s="6" customFormat="1" ht="51">
      <c r="A1538" s="334">
        <v>28</v>
      </c>
      <c r="B1538" s="229" t="s">
        <v>570</v>
      </c>
      <c r="C1538" s="498"/>
      <c r="D1538" s="501"/>
      <c r="E1538" s="546"/>
      <c r="F1538" s="488"/>
      <c r="G1538" s="488"/>
      <c r="H1538" s="488"/>
      <c r="I1538" s="49"/>
      <c r="J1538" s="318"/>
      <c r="K1538" s="340"/>
      <c r="L1538" s="44"/>
      <c r="M1538" s="177"/>
      <c r="N1538" s="177"/>
      <c r="O1538" s="44"/>
      <c r="P1538" s="44"/>
      <c r="Q1538" s="44"/>
      <c r="R1538" s="45"/>
      <c r="S1538" s="101"/>
      <c r="T1538" s="7"/>
      <c r="U1538" s="5"/>
      <c r="V1538" s="5"/>
      <c r="W1538" s="5"/>
      <c r="X1538" s="5"/>
      <c r="Y1538" s="5"/>
      <c r="Z1538" s="7"/>
    </row>
    <row r="1539" spans="1:26" s="6" customFormat="1" ht="51">
      <c r="A1539" s="334">
        <v>29</v>
      </c>
      <c r="B1539" s="229" t="s">
        <v>571</v>
      </c>
      <c r="C1539" s="498"/>
      <c r="D1539" s="501"/>
      <c r="E1539" s="546"/>
      <c r="F1539" s="488"/>
      <c r="G1539" s="488"/>
      <c r="H1539" s="488"/>
      <c r="I1539" s="49"/>
      <c r="J1539" s="318"/>
      <c r="K1539" s="340"/>
      <c r="L1539" s="44"/>
      <c r="M1539" s="177"/>
      <c r="N1539" s="177"/>
      <c r="O1539" s="44"/>
      <c r="P1539" s="44"/>
      <c r="Q1539" s="44"/>
      <c r="R1539" s="45"/>
      <c r="S1539" s="101"/>
      <c r="T1539" s="7"/>
      <c r="U1539" s="5"/>
      <c r="V1539" s="5"/>
      <c r="W1539" s="5"/>
      <c r="X1539" s="5"/>
      <c r="Y1539" s="5"/>
      <c r="Z1539" s="7"/>
    </row>
    <row r="1540" spans="1:26" s="6" customFormat="1" ht="51">
      <c r="A1540" s="334">
        <v>30</v>
      </c>
      <c r="B1540" s="229" t="s">
        <v>572</v>
      </c>
      <c r="C1540" s="498"/>
      <c r="D1540" s="501"/>
      <c r="E1540" s="546"/>
      <c r="F1540" s="488"/>
      <c r="G1540" s="488"/>
      <c r="H1540" s="488"/>
      <c r="I1540" s="49"/>
      <c r="J1540" s="318"/>
      <c r="K1540" s="340"/>
      <c r="L1540" s="44"/>
      <c r="M1540" s="177"/>
      <c r="N1540" s="177"/>
      <c r="O1540" s="44"/>
      <c r="P1540" s="44"/>
      <c r="Q1540" s="44"/>
      <c r="R1540" s="45"/>
      <c r="S1540" s="101"/>
      <c r="T1540" s="7"/>
      <c r="U1540" s="5"/>
      <c r="V1540" s="5"/>
      <c r="W1540" s="5"/>
      <c r="X1540" s="5"/>
      <c r="Y1540" s="5"/>
      <c r="Z1540" s="7"/>
    </row>
    <row r="1541" spans="1:26" s="6" customFormat="1" ht="38.25">
      <c r="A1541" s="334">
        <v>31</v>
      </c>
      <c r="B1541" s="229" t="s">
        <v>573</v>
      </c>
      <c r="C1541" s="498"/>
      <c r="D1541" s="501"/>
      <c r="E1541" s="546"/>
      <c r="F1541" s="488"/>
      <c r="G1541" s="488"/>
      <c r="H1541" s="488"/>
      <c r="I1541" s="49"/>
      <c r="J1541" s="318"/>
      <c r="K1541" s="340"/>
      <c r="L1541" s="44"/>
      <c r="M1541" s="177"/>
      <c r="N1541" s="177"/>
      <c r="O1541" s="44"/>
      <c r="P1541" s="44"/>
      <c r="Q1541" s="44"/>
      <c r="R1541" s="45"/>
      <c r="S1541" s="101"/>
      <c r="T1541" s="7"/>
      <c r="U1541" s="5"/>
      <c r="V1541" s="5"/>
      <c r="W1541" s="5"/>
      <c r="X1541" s="5"/>
      <c r="Y1541" s="5"/>
      <c r="Z1541" s="7"/>
    </row>
    <row r="1542" spans="1:26" s="6" customFormat="1" ht="38.25">
      <c r="A1542" s="334">
        <v>32</v>
      </c>
      <c r="B1542" s="229" t="s">
        <v>574</v>
      </c>
      <c r="C1542" s="498"/>
      <c r="D1542" s="501"/>
      <c r="E1542" s="546"/>
      <c r="F1542" s="488"/>
      <c r="G1542" s="488"/>
      <c r="H1542" s="488"/>
      <c r="I1542" s="49"/>
      <c r="J1542" s="318"/>
      <c r="K1542" s="340"/>
      <c r="L1542" s="44"/>
      <c r="M1542" s="177"/>
      <c r="N1542" s="177"/>
      <c r="O1542" s="44"/>
      <c r="P1542" s="44"/>
      <c r="Q1542" s="44"/>
      <c r="R1542" s="45"/>
      <c r="S1542" s="101"/>
      <c r="T1542" s="7"/>
      <c r="U1542" s="5"/>
      <c r="V1542" s="5"/>
      <c r="W1542" s="5"/>
      <c r="X1542" s="5"/>
      <c r="Y1542" s="5"/>
      <c r="Z1542" s="7"/>
    </row>
    <row r="1543" spans="1:26" s="6" customFormat="1" ht="38.25">
      <c r="A1543" s="334">
        <v>33</v>
      </c>
      <c r="B1543" s="229" t="s">
        <v>575</v>
      </c>
      <c r="C1543" s="498"/>
      <c r="D1543" s="501"/>
      <c r="E1543" s="546"/>
      <c r="F1543" s="488"/>
      <c r="G1543" s="488"/>
      <c r="H1543" s="488"/>
      <c r="I1543" s="49"/>
      <c r="J1543" s="318"/>
      <c r="K1543" s="340"/>
      <c r="L1543" s="44"/>
      <c r="M1543" s="177"/>
      <c r="N1543" s="177"/>
      <c r="O1543" s="44"/>
      <c r="P1543" s="44"/>
      <c r="Q1543" s="44"/>
      <c r="R1543" s="45"/>
      <c r="S1543" s="101"/>
      <c r="T1543" s="7"/>
      <c r="U1543" s="5"/>
      <c r="V1543" s="5"/>
      <c r="W1543" s="5"/>
      <c r="X1543" s="5"/>
      <c r="Y1543" s="5"/>
      <c r="Z1543" s="7"/>
    </row>
    <row r="1544" spans="1:26" s="6" customFormat="1" ht="38.25">
      <c r="A1544" s="334">
        <v>34</v>
      </c>
      <c r="B1544" s="229" t="s">
        <v>576</v>
      </c>
      <c r="C1544" s="498"/>
      <c r="D1544" s="501"/>
      <c r="E1544" s="546"/>
      <c r="F1544" s="488"/>
      <c r="G1544" s="488"/>
      <c r="H1544" s="488"/>
      <c r="I1544" s="49"/>
      <c r="J1544" s="318"/>
      <c r="K1544" s="340"/>
      <c r="L1544" s="44"/>
      <c r="M1544" s="177"/>
      <c r="N1544" s="177"/>
      <c r="O1544" s="44"/>
      <c r="P1544" s="44"/>
      <c r="Q1544" s="44"/>
      <c r="R1544" s="45"/>
      <c r="S1544" s="101"/>
      <c r="T1544" s="7"/>
      <c r="U1544" s="5"/>
      <c r="V1544" s="5"/>
      <c r="W1544" s="5"/>
      <c r="X1544" s="5"/>
      <c r="Y1544" s="5"/>
      <c r="Z1544" s="7"/>
    </row>
    <row r="1545" spans="1:26" s="6" customFormat="1" ht="38.25">
      <c r="A1545" s="334">
        <v>35</v>
      </c>
      <c r="B1545" s="229" t="s">
        <v>577</v>
      </c>
      <c r="C1545" s="498"/>
      <c r="D1545" s="501"/>
      <c r="E1545" s="546"/>
      <c r="F1545" s="488"/>
      <c r="G1545" s="488"/>
      <c r="H1545" s="488"/>
      <c r="I1545" s="49"/>
      <c r="J1545" s="318"/>
      <c r="K1545" s="340"/>
      <c r="L1545" s="44"/>
      <c r="M1545" s="177"/>
      <c r="N1545" s="177"/>
      <c r="O1545" s="44"/>
      <c r="P1545" s="44"/>
      <c r="Q1545" s="44"/>
      <c r="R1545" s="45"/>
      <c r="S1545" s="101"/>
      <c r="T1545" s="7"/>
      <c r="U1545" s="5"/>
      <c r="V1545" s="5"/>
      <c r="W1545" s="5"/>
      <c r="X1545" s="5"/>
      <c r="Y1545" s="5"/>
      <c r="Z1545" s="7"/>
    </row>
    <row r="1546" spans="1:26" s="6" customFormat="1" ht="38.25">
      <c r="A1546" s="334">
        <v>36</v>
      </c>
      <c r="B1546" s="229" t="s">
        <v>578</v>
      </c>
      <c r="C1546" s="498"/>
      <c r="D1546" s="501"/>
      <c r="E1546" s="546"/>
      <c r="F1546" s="488"/>
      <c r="G1546" s="488"/>
      <c r="H1546" s="488"/>
      <c r="I1546" s="49"/>
      <c r="J1546" s="318"/>
      <c r="K1546" s="340"/>
      <c r="L1546" s="44"/>
      <c r="M1546" s="177"/>
      <c r="N1546" s="177"/>
      <c r="O1546" s="44"/>
      <c r="P1546" s="44"/>
      <c r="Q1546" s="44"/>
      <c r="R1546" s="45"/>
      <c r="S1546" s="101"/>
      <c r="T1546" s="7"/>
      <c r="U1546" s="5"/>
      <c r="V1546" s="5"/>
      <c r="W1546" s="5"/>
      <c r="X1546" s="5"/>
      <c r="Y1546" s="5"/>
      <c r="Z1546" s="7"/>
    </row>
    <row r="1547" spans="1:26" s="6" customFormat="1" ht="38.25">
      <c r="A1547" s="334">
        <v>37</v>
      </c>
      <c r="B1547" s="229" t="s">
        <v>579</v>
      </c>
      <c r="C1547" s="498"/>
      <c r="D1547" s="501"/>
      <c r="E1547" s="546"/>
      <c r="F1547" s="488"/>
      <c r="G1547" s="488"/>
      <c r="H1547" s="488"/>
      <c r="I1547" s="49"/>
      <c r="J1547" s="318"/>
      <c r="K1547" s="340"/>
      <c r="L1547" s="44"/>
      <c r="M1547" s="177"/>
      <c r="N1547" s="177"/>
      <c r="O1547" s="44"/>
      <c r="P1547" s="44"/>
      <c r="Q1547" s="44"/>
      <c r="R1547" s="45"/>
      <c r="S1547" s="101"/>
      <c r="T1547" s="7"/>
      <c r="U1547" s="5"/>
      <c r="V1547" s="5"/>
      <c r="W1547" s="5"/>
      <c r="X1547" s="5"/>
      <c r="Y1547" s="5"/>
      <c r="Z1547" s="7"/>
    </row>
    <row r="1548" spans="1:26" s="6" customFormat="1" ht="38.25">
      <c r="A1548" s="334">
        <v>38</v>
      </c>
      <c r="B1548" s="229" t="s">
        <v>580</v>
      </c>
      <c r="C1548" s="498"/>
      <c r="D1548" s="501"/>
      <c r="E1548" s="546"/>
      <c r="F1548" s="488"/>
      <c r="G1548" s="488"/>
      <c r="H1548" s="488"/>
      <c r="I1548" s="49"/>
      <c r="J1548" s="318"/>
      <c r="K1548" s="340"/>
      <c r="L1548" s="44"/>
      <c r="M1548" s="177"/>
      <c r="N1548" s="177"/>
      <c r="O1548" s="44"/>
      <c r="P1548" s="44"/>
      <c r="Q1548" s="44"/>
      <c r="R1548" s="45"/>
      <c r="S1548" s="101"/>
      <c r="T1548" s="7"/>
      <c r="U1548" s="5"/>
      <c r="V1548" s="5"/>
      <c r="W1548" s="5"/>
      <c r="X1548" s="5"/>
      <c r="Y1548" s="5"/>
      <c r="Z1548" s="7"/>
    </row>
    <row r="1549" spans="1:26" s="6" customFormat="1" ht="38.25">
      <c r="A1549" s="334">
        <v>39</v>
      </c>
      <c r="B1549" s="229" t="s">
        <v>581</v>
      </c>
      <c r="C1549" s="498"/>
      <c r="D1549" s="501"/>
      <c r="E1549" s="546"/>
      <c r="F1549" s="488"/>
      <c r="G1549" s="488"/>
      <c r="H1549" s="488"/>
      <c r="I1549" s="49"/>
      <c r="J1549" s="318"/>
      <c r="K1549" s="340"/>
      <c r="L1549" s="44"/>
      <c r="M1549" s="177"/>
      <c r="N1549" s="177"/>
      <c r="O1549" s="44"/>
      <c r="P1549" s="44"/>
      <c r="Q1549" s="44"/>
      <c r="R1549" s="45"/>
      <c r="S1549" s="101"/>
      <c r="T1549" s="7"/>
      <c r="U1549" s="5"/>
      <c r="V1549" s="5"/>
      <c r="W1549" s="5"/>
      <c r="X1549" s="5"/>
      <c r="Y1549" s="5"/>
      <c r="Z1549" s="7"/>
    </row>
    <row r="1550" spans="1:26" s="6" customFormat="1" ht="38.25">
      <c r="A1550" s="334">
        <v>40</v>
      </c>
      <c r="B1550" s="229" t="s">
        <v>582</v>
      </c>
      <c r="C1550" s="498"/>
      <c r="D1550" s="501"/>
      <c r="E1550" s="546"/>
      <c r="F1550" s="488"/>
      <c r="G1550" s="488"/>
      <c r="H1550" s="488"/>
      <c r="I1550" s="49"/>
      <c r="J1550" s="318"/>
      <c r="K1550" s="340"/>
      <c r="L1550" s="44"/>
      <c r="M1550" s="177"/>
      <c r="N1550" s="177"/>
      <c r="O1550" s="44"/>
      <c r="P1550" s="44"/>
      <c r="Q1550" s="44"/>
      <c r="R1550" s="45"/>
      <c r="S1550" s="101"/>
      <c r="T1550" s="7"/>
      <c r="U1550" s="5"/>
      <c r="V1550" s="5"/>
      <c r="W1550" s="5"/>
      <c r="X1550" s="5"/>
      <c r="Y1550" s="5"/>
      <c r="Z1550" s="7"/>
    </row>
    <row r="1551" spans="1:26" s="6" customFormat="1" ht="38.25">
      <c r="A1551" s="334">
        <v>41</v>
      </c>
      <c r="B1551" s="229" t="s">
        <v>583</v>
      </c>
      <c r="C1551" s="499"/>
      <c r="D1551" s="502"/>
      <c r="E1551" s="546"/>
      <c r="F1551" s="488"/>
      <c r="G1551" s="488"/>
      <c r="H1551" s="488"/>
      <c r="I1551" s="49"/>
      <c r="J1551" s="318"/>
      <c r="K1551" s="340"/>
      <c r="L1551" s="44"/>
      <c r="M1551" s="177"/>
      <c r="N1551" s="177"/>
      <c r="O1551" s="44"/>
      <c r="P1551" s="44"/>
      <c r="Q1551" s="44"/>
      <c r="R1551" s="45"/>
      <c r="S1551" s="101"/>
      <c r="T1551" s="7"/>
      <c r="U1551" s="5"/>
      <c r="V1551" s="5"/>
      <c r="W1551" s="5"/>
      <c r="X1551" s="5"/>
      <c r="Y1551" s="5"/>
      <c r="Z1551" s="7"/>
    </row>
    <row r="1552" spans="1:26" ht="63.75">
      <c r="A1552" s="20">
        <v>3</v>
      </c>
      <c r="B1552" s="21"/>
      <c r="C1552" s="21" t="s">
        <v>14</v>
      </c>
      <c r="D1552" s="21" t="s">
        <v>15</v>
      </c>
      <c r="E1552" s="21" t="s">
        <v>405</v>
      </c>
      <c r="F1552" s="62" t="s">
        <v>304</v>
      </c>
      <c r="G1552" s="62" t="s">
        <v>19</v>
      </c>
      <c r="H1552" s="62" t="s">
        <v>20</v>
      </c>
      <c r="I1552" s="63"/>
      <c r="J1552" s="64"/>
      <c r="K1552" s="233"/>
      <c r="L1552" s="158"/>
      <c r="M1552" s="158">
        <f>+M1553</f>
        <v>0</v>
      </c>
      <c r="N1552" s="158">
        <f t="shared" ref="N1552:P1552" si="514">+N1553</f>
        <v>3251.4520000000002</v>
      </c>
      <c r="O1552" s="158">
        <f t="shared" si="514"/>
        <v>0</v>
      </c>
      <c r="P1552" s="158">
        <f t="shared" si="514"/>
        <v>1573.2850000000001</v>
      </c>
      <c r="Q1552" s="158"/>
      <c r="R1552" s="23">
        <f>P1552+O1552+N1552+M1552</f>
        <v>4824.7370000000001</v>
      </c>
      <c r="S1552" s="20"/>
    </row>
    <row r="1553" spans="1:26" ht="51">
      <c r="A1553" s="490">
        <v>1</v>
      </c>
      <c r="B1553" s="487" t="s">
        <v>637</v>
      </c>
      <c r="C1553" s="487" t="s">
        <v>14</v>
      </c>
      <c r="D1553" s="487" t="s">
        <v>15</v>
      </c>
      <c r="E1553" s="487" t="s">
        <v>405</v>
      </c>
      <c r="F1553" s="542" t="s">
        <v>302</v>
      </c>
      <c r="G1553" s="542" t="s">
        <v>19</v>
      </c>
      <c r="H1553" s="542" t="s">
        <v>20</v>
      </c>
      <c r="I1553" s="178" t="s">
        <v>636</v>
      </c>
      <c r="J1553" s="48" t="s">
        <v>634</v>
      </c>
      <c r="K1553" s="175"/>
      <c r="L1553" s="73"/>
      <c r="M1553" s="73"/>
      <c r="N1553" s="82">
        <v>3251.4520000000002</v>
      </c>
      <c r="O1553" s="73"/>
      <c r="P1553" s="82">
        <v>1573.2850000000001</v>
      </c>
      <c r="Q1553" s="82"/>
      <c r="R1553" s="45"/>
      <c r="S1553" s="321"/>
    </row>
    <row r="1554" spans="1:26" ht="38.25">
      <c r="A1554" s="491"/>
      <c r="B1554" s="488"/>
      <c r="C1554" s="488"/>
      <c r="D1554" s="488"/>
      <c r="E1554" s="488"/>
      <c r="F1554" s="543"/>
      <c r="G1554" s="543"/>
      <c r="H1554" s="543"/>
      <c r="I1554" s="178" t="s">
        <v>635</v>
      </c>
      <c r="J1554" s="340"/>
      <c r="K1554" s="175" t="s">
        <v>234</v>
      </c>
      <c r="L1554" s="73"/>
      <c r="M1554" s="73"/>
      <c r="N1554" s="82">
        <v>3251.4520000000002</v>
      </c>
      <c r="O1554" s="73"/>
      <c r="P1554" s="82">
        <v>1573.2850000000001</v>
      </c>
      <c r="Q1554" s="82"/>
      <c r="R1554" s="45"/>
      <c r="S1554" s="321"/>
    </row>
    <row r="1555" spans="1:26" ht="25.5">
      <c r="A1555" s="492"/>
      <c r="B1555" s="489"/>
      <c r="C1555" s="488"/>
      <c r="D1555" s="488"/>
      <c r="E1555" s="488"/>
      <c r="F1555" s="543"/>
      <c r="G1555" s="543"/>
      <c r="H1555" s="543"/>
      <c r="I1555" s="174" t="s">
        <v>218</v>
      </c>
      <c r="J1555" s="340"/>
      <c r="K1555" s="176" t="s">
        <v>52</v>
      </c>
      <c r="L1555" s="73"/>
      <c r="M1555" s="73"/>
      <c r="N1555" s="73">
        <v>3251.4520000000002</v>
      </c>
      <c r="O1555" s="73"/>
      <c r="P1555" s="73">
        <v>1573.2850000000001</v>
      </c>
      <c r="Q1555" s="73"/>
      <c r="R1555" s="45"/>
      <c r="S1555" s="321"/>
    </row>
    <row r="1556" spans="1:26" ht="51">
      <c r="A1556" s="490">
        <v>2</v>
      </c>
      <c r="B1556" s="487" t="s">
        <v>638</v>
      </c>
      <c r="C1556" s="488"/>
      <c r="D1556" s="488"/>
      <c r="E1556" s="488"/>
      <c r="F1556" s="543"/>
      <c r="G1556" s="543"/>
      <c r="H1556" s="543"/>
      <c r="I1556" s="178" t="s">
        <v>636</v>
      </c>
      <c r="J1556" s="48" t="s">
        <v>634</v>
      </c>
      <c r="K1556" s="176"/>
      <c r="L1556" s="73"/>
      <c r="M1556" s="73"/>
      <c r="N1556" s="82">
        <v>3251.4520000000002</v>
      </c>
      <c r="O1556" s="73"/>
      <c r="P1556" s="82">
        <v>1573.2850000000001</v>
      </c>
      <c r="Q1556" s="82"/>
      <c r="R1556" s="45"/>
      <c r="S1556" s="321"/>
    </row>
    <row r="1557" spans="1:26" ht="38.25">
      <c r="A1557" s="491"/>
      <c r="B1557" s="488"/>
      <c r="C1557" s="488"/>
      <c r="D1557" s="488"/>
      <c r="E1557" s="488"/>
      <c r="F1557" s="543"/>
      <c r="G1557" s="543"/>
      <c r="H1557" s="543"/>
      <c r="I1557" s="178" t="s">
        <v>635</v>
      </c>
      <c r="J1557" s="340"/>
      <c r="K1557" s="175" t="s">
        <v>234</v>
      </c>
      <c r="L1557" s="73"/>
      <c r="M1557" s="73"/>
      <c r="N1557" s="82">
        <v>3251.4520000000002</v>
      </c>
      <c r="O1557" s="73"/>
      <c r="P1557" s="82">
        <v>1573.2850000000001</v>
      </c>
      <c r="Q1557" s="82"/>
      <c r="R1557" s="45"/>
      <c r="S1557" s="173"/>
    </row>
    <row r="1558" spans="1:26" ht="25.5">
      <c r="A1558" s="492"/>
      <c r="B1558" s="489"/>
      <c r="C1558" s="489"/>
      <c r="D1558" s="489"/>
      <c r="E1558" s="489"/>
      <c r="F1558" s="544"/>
      <c r="G1558" s="544"/>
      <c r="H1558" s="544"/>
      <c r="I1558" s="174" t="s">
        <v>218</v>
      </c>
      <c r="J1558" s="340"/>
      <c r="K1558" s="176" t="s">
        <v>52</v>
      </c>
      <c r="L1558" s="73"/>
      <c r="M1558" s="73"/>
      <c r="N1558" s="73">
        <v>3251.4520000000002</v>
      </c>
      <c r="O1558" s="73"/>
      <c r="P1558" s="73">
        <v>1573.2850000000001</v>
      </c>
      <c r="Q1558" s="73"/>
      <c r="R1558" s="45"/>
      <c r="S1558" s="173"/>
    </row>
    <row r="1559" spans="1:26" s="6" customFormat="1" ht="76.5">
      <c r="A1559" s="20">
        <v>4</v>
      </c>
      <c r="B1559" s="52"/>
      <c r="C1559" s="52" t="s">
        <v>301</v>
      </c>
      <c r="D1559" s="52" t="s">
        <v>15</v>
      </c>
      <c r="E1559" s="21" t="s">
        <v>819</v>
      </c>
      <c r="F1559" s="21" t="s">
        <v>644</v>
      </c>
      <c r="G1559" s="21" t="s">
        <v>303</v>
      </c>
      <c r="H1559" s="21" t="s">
        <v>610</v>
      </c>
      <c r="I1559" s="53"/>
      <c r="J1559" s="11"/>
      <c r="K1559" s="64"/>
      <c r="L1559" s="23"/>
      <c r="M1559" s="23"/>
      <c r="N1559" s="23"/>
      <c r="O1559" s="23">
        <f>O1560+O1568+O1587+O1601+O1617+O1631+O1647+O1663+O1677+O1691+O1705+O1719+O1735+O1749+O1763+O1775+O1790+O1805+O1810+O1818+O1824+O1829+O1838+O1848+O1869+O1876+O1887+O1895+O1901+O1905+O1962+O1972+O1981+O1952</f>
        <v>4022.5102999999999</v>
      </c>
      <c r="P1559" s="23">
        <f>P1560+P1568+P1587+P1601+P1617+P1631+P1647+P1663+P1677+P1691+P1705+P1719+P1735+P1749+P1763+P1775+P1790+P1805+P1810+P1818+P1824+P1829+P1838+P1848+P1869+P1876+P1887+P1895+P1901+P1905+P1962+P1972+P1981+P1952</f>
        <v>6287.4076000000005</v>
      </c>
      <c r="Q1559" s="23">
        <f>Q1560+Q1568+Q1587+Q1601+Q1617+Q1631+Q1647+Q1663+Q1677+Q1691+Q1705+Q1719+Q1735+Q1749+Q1763+Q1775+Q1790+Q1805+Q1810+Q1818+Q1824+Q1829+Q1838+Q1848+Q1869+Q1876+Q1887+Q1895+Q1901+Q1905+Q1962+Q1972+Q1981+Q1952</f>
        <v>2560.0250000000001</v>
      </c>
      <c r="R1559" s="23">
        <f>N1559+O1559+P1559+Q1559</f>
        <v>12869.9429</v>
      </c>
      <c r="S1559" s="234">
        <v>1</v>
      </c>
      <c r="T1559" s="343"/>
      <c r="U1559" s="7"/>
      <c r="V1559" s="7"/>
      <c r="W1559" s="7"/>
      <c r="X1559" s="7"/>
      <c r="Y1559" s="7"/>
      <c r="Z1559" s="7"/>
    </row>
    <row r="1560" spans="1:26" ht="11.25" customHeight="1">
      <c r="A1560" s="490">
        <v>1</v>
      </c>
      <c r="B1560" s="487" t="s">
        <v>320</v>
      </c>
      <c r="C1560" s="497" t="s">
        <v>14</v>
      </c>
      <c r="D1560" s="500" t="s">
        <v>15</v>
      </c>
      <c r="E1560" s="487" t="s">
        <v>819</v>
      </c>
      <c r="F1560" s="487" t="s">
        <v>644</v>
      </c>
      <c r="G1560" s="487" t="s">
        <v>303</v>
      </c>
      <c r="H1560" s="487" t="s">
        <v>610</v>
      </c>
      <c r="I1560" s="43" t="s">
        <v>13</v>
      </c>
      <c r="J1560" s="490">
        <v>112</v>
      </c>
      <c r="K1560" s="340"/>
      <c r="L1560" s="45"/>
      <c r="M1560" s="45"/>
      <c r="N1560" s="45"/>
      <c r="O1560" s="50">
        <f>O1566+O1561</f>
        <v>53.994</v>
      </c>
      <c r="P1560" s="50">
        <f t="shared" ref="P1560:Q1560" si="515">P1566+P1561</f>
        <v>52.834000000000003</v>
      </c>
      <c r="Q1560" s="50">
        <f t="shared" si="515"/>
        <v>35.285000000000004</v>
      </c>
      <c r="R1560" s="45">
        <f>N1560+O1560+P1560+Q1560</f>
        <v>142.113</v>
      </c>
      <c r="S1560" s="235"/>
      <c r="T1560" s="339"/>
    </row>
    <row r="1561" spans="1:26" s="6" customFormat="1" ht="38.25">
      <c r="A1561" s="491"/>
      <c r="B1561" s="488"/>
      <c r="C1561" s="498"/>
      <c r="D1561" s="501"/>
      <c r="E1561" s="488"/>
      <c r="F1561" s="488"/>
      <c r="G1561" s="488"/>
      <c r="H1561" s="488"/>
      <c r="I1561" s="116" t="s">
        <v>25</v>
      </c>
      <c r="J1561" s="491"/>
      <c r="K1561" s="346" t="s">
        <v>10</v>
      </c>
      <c r="L1561" s="101"/>
      <c r="M1561" s="101"/>
      <c r="N1561" s="101"/>
      <c r="O1561" s="50">
        <f t="shared" ref="O1561:Q1561" si="516">SUM(O1562:O1565)</f>
        <v>52.966000000000001</v>
      </c>
      <c r="P1561" s="50">
        <f t="shared" si="516"/>
        <v>52.834000000000003</v>
      </c>
      <c r="Q1561" s="50">
        <f t="shared" si="516"/>
        <v>35.285000000000004</v>
      </c>
      <c r="R1561" s="45">
        <f>N1561+O1561+P1561+Q1561</f>
        <v>141.08500000000001</v>
      </c>
      <c r="S1561" s="235"/>
      <c r="T1561" s="343"/>
      <c r="U1561" s="7"/>
      <c r="V1561" s="7"/>
      <c r="W1561" s="7"/>
      <c r="X1561" s="7"/>
      <c r="Y1561" s="7"/>
      <c r="Z1561" s="7"/>
    </row>
    <row r="1562" spans="1:26" ht="25.5">
      <c r="A1562" s="491"/>
      <c r="B1562" s="488"/>
      <c r="C1562" s="498"/>
      <c r="D1562" s="501"/>
      <c r="E1562" s="488"/>
      <c r="F1562" s="488"/>
      <c r="G1562" s="488"/>
      <c r="H1562" s="488"/>
      <c r="I1562" s="236" t="s">
        <v>26</v>
      </c>
      <c r="J1562" s="491"/>
      <c r="K1562" s="340" t="s">
        <v>11</v>
      </c>
      <c r="L1562" s="44"/>
      <c r="M1562" s="60"/>
      <c r="N1562" s="60"/>
      <c r="O1562" s="60">
        <v>0.32900000000000001</v>
      </c>
      <c r="P1562" s="177"/>
      <c r="Q1562" s="177">
        <v>6.0000000000000001E-3</v>
      </c>
      <c r="R1562" s="45">
        <f t="shared" ref="R1562:R1625" si="517">N1562+O1562+P1562+Q1562</f>
        <v>0.33500000000000002</v>
      </c>
      <c r="S1562" s="235"/>
      <c r="T1562" s="339"/>
    </row>
    <row r="1563" spans="1:26">
      <c r="A1563" s="491"/>
      <c r="B1563" s="488"/>
      <c r="C1563" s="498"/>
      <c r="D1563" s="501"/>
      <c r="E1563" s="488"/>
      <c r="F1563" s="488"/>
      <c r="G1563" s="488"/>
      <c r="H1563" s="488"/>
      <c r="I1563" s="237" t="s">
        <v>16</v>
      </c>
      <c r="J1563" s="491"/>
      <c r="K1563" s="340" t="s">
        <v>12</v>
      </c>
      <c r="L1563" s="44"/>
      <c r="M1563" s="60"/>
      <c r="N1563" s="60"/>
      <c r="O1563" s="60"/>
      <c r="P1563" s="60">
        <v>52.834000000000003</v>
      </c>
      <c r="Q1563" s="60">
        <v>35.279000000000003</v>
      </c>
      <c r="R1563" s="45">
        <f t="shared" si="517"/>
        <v>88.113</v>
      </c>
      <c r="S1563" s="235"/>
      <c r="T1563" s="339"/>
    </row>
    <row r="1564" spans="1:26" ht="38.25">
      <c r="A1564" s="491"/>
      <c r="B1564" s="488"/>
      <c r="C1564" s="498"/>
      <c r="D1564" s="501"/>
      <c r="E1564" s="488"/>
      <c r="F1564" s="488"/>
      <c r="G1564" s="488"/>
      <c r="H1564" s="488"/>
      <c r="I1564" s="49" t="s">
        <v>27</v>
      </c>
      <c r="J1564" s="491"/>
      <c r="K1564" s="93" t="s">
        <v>28</v>
      </c>
      <c r="L1564" s="44"/>
      <c r="M1564" s="60"/>
      <c r="N1564" s="60"/>
      <c r="O1564" s="60">
        <v>52.112000000000002</v>
      </c>
      <c r="P1564" s="177"/>
      <c r="Q1564" s="177"/>
      <c r="R1564" s="45">
        <f t="shared" si="517"/>
        <v>52.112000000000002</v>
      </c>
      <c r="S1564" s="235"/>
      <c r="T1564" s="339"/>
    </row>
    <row r="1565" spans="1:26" ht="38.25">
      <c r="A1565" s="491"/>
      <c r="B1565" s="488"/>
      <c r="C1565" s="498"/>
      <c r="D1565" s="501"/>
      <c r="E1565" s="488"/>
      <c r="F1565" s="488"/>
      <c r="G1565" s="488"/>
      <c r="H1565" s="488"/>
      <c r="I1565" s="49" t="s">
        <v>18</v>
      </c>
      <c r="J1565" s="491"/>
      <c r="K1565" s="337" t="s">
        <v>17</v>
      </c>
      <c r="L1565" s="44"/>
      <c r="M1565" s="44"/>
      <c r="N1565" s="44"/>
      <c r="O1565" s="60">
        <v>0.52500000000000002</v>
      </c>
      <c r="P1565" s="177"/>
      <c r="Q1565" s="177"/>
      <c r="R1565" s="45">
        <f t="shared" si="517"/>
        <v>0.52500000000000002</v>
      </c>
      <c r="S1565" s="173"/>
      <c r="T1565" s="339"/>
    </row>
    <row r="1566" spans="1:26" s="6" customFormat="1" ht="25.5">
      <c r="A1566" s="491"/>
      <c r="B1566" s="488"/>
      <c r="C1566" s="498"/>
      <c r="D1566" s="501"/>
      <c r="E1566" s="488"/>
      <c r="F1566" s="488"/>
      <c r="G1566" s="488"/>
      <c r="H1566" s="488"/>
      <c r="I1566" s="47" t="s">
        <v>29</v>
      </c>
      <c r="J1566" s="491"/>
      <c r="K1566" s="48" t="s">
        <v>31</v>
      </c>
      <c r="L1566" s="101"/>
      <c r="M1566" s="101"/>
      <c r="N1566" s="101"/>
      <c r="O1566" s="50">
        <f t="shared" ref="O1566:Q1566" si="518">+O1567</f>
        <v>1.028</v>
      </c>
      <c r="P1566" s="50">
        <f t="shared" si="518"/>
        <v>0</v>
      </c>
      <c r="Q1566" s="50">
        <f t="shared" si="518"/>
        <v>0</v>
      </c>
      <c r="R1566" s="45">
        <f t="shared" si="517"/>
        <v>1.028</v>
      </c>
      <c r="S1566" s="179"/>
      <c r="T1566" s="343"/>
      <c r="U1566" s="7"/>
      <c r="V1566" s="7"/>
      <c r="W1566" s="7"/>
      <c r="X1566" s="7"/>
      <c r="Y1566" s="7"/>
      <c r="Z1566" s="7"/>
    </row>
    <row r="1567" spans="1:26" ht="25.5">
      <c r="A1567" s="492"/>
      <c r="B1567" s="489"/>
      <c r="C1567" s="498"/>
      <c r="D1567" s="501"/>
      <c r="E1567" s="488"/>
      <c r="F1567" s="488"/>
      <c r="G1567" s="488"/>
      <c r="H1567" s="488"/>
      <c r="I1567" s="236" t="s">
        <v>26</v>
      </c>
      <c r="J1567" s="492"/>
      <c r="K1567" s="340" t="s">
        <v>11</v>
      </c>
      <c r="L1567" s="44"/>
      <c r="M1567" s="44"/>
      <c r="N1567" s="44"/>
      <c r="O1567" s="60">
        <v>1.028</v>
      </c>
      <c r="P1567" s="60"/>
      <c r="Q1567" s="60"/>
      <c r="R1567" s="45">
        <f t="shared" si="517"/>
        <v>1.028</v>
      </c>
      <c r="S1567" s="173"/>
      <c r="T1567" s="339"/>
    </row>
    <row r="1568" spans="1:26" ht="22.5" customHeight="1">
      <c r="A1568" s="490">
        <v>2</v>
      </c>
      <c r="B1568" s="487" t="s">
        <v>321</v>
      </c>
      <c r="C1568" s="498"/>
      <c r="D1568" s="501"/>
      <c r="E1568" s="488"/>
      <c r="F1568" s="488"/>
      <c r="G1568" s="488"/>
      <c r="H1568" s="488"/>
      <c r="I1568" s="43" t="s">
        <v>13</v>
      </c>
      <c r="J1568" s="490">
        <v>122</v>
      </c>
      <c r="K1568" s="340"/>
      <c r="L1568" s="45"/>
      <c r="M1568" s="45"/>
      <c r="N1568" s="45"/>
      <c r="O1568" s="45">
        <f>+O1569+O1574+O1577+O1582+O1584</f>
        <v>235.511</v>
      </c>
      <c r="P1568" s="45">
        <f t="shared" ref="P1568:Q1568" si="519">+P1569+P1574+P1577+P1582+P1584</f>
        <v>275.69200000000001</v>
      </c>
      <c r="Q1568" s="45">
        <f t="shared" si="519"/>
        <v>158.22399999999999</v>
      </c>
      <c r="R1568" s="45">
        <f t="shared" si="517"/>
        <v>669.42699999999991</v>
      </c>
      <c r="S1568" s="173"/>
      <c r="T1568" s="339"/>
    </row>
    <row r="1569" spans="1:26" ht="38.25">
      <c r="A1569" s="491"/>
      <c r="B1569" s="488"/>
      <c r="C1569" s="498"/>
      <c r="D1569" s="501"/>
      <c r="E1569" s="488"/>
      <c r="F1569" s="488"/>
      <c r="G1569" s="488"/>
      <c r="H1569" s="488"/>
      <c r="I1569" s="49" t="s">
        <v>32</v>
      </c>
      <c r="J1569" s="491"/>
      <c r="K1569" s="80" t="s">
        <v>10</v>
      </c>
      <c r="L1569" s="50"/>
      <c r="M1569" s="50"/>
      <c r="N1569" s="50"/>
      <c r="O1569" s="50">
        <f t="shared" ref="O1569:Q1569" si="520">SUM(O1570:O1573)</f>
        <v>205.32</v>
      </c>
      <c r="P1569" s="50">
        <f t="shared" si="520"/>
        <v>222.38499999999999</v>
      </c>
      <c r="Q1569" s="50">
        <f t="shared" si="520"/>
        <v>120.312</v>
      </c>
      <c r="R1569" s="45">
        <f t="shared" si="517"/>
        <v>548.01699999999994</v>
      </c>
      <c r="S1569" s="173"/>
      <c r="T1569" s="339"/>
    </row>
    <row r="1570" spans="1:26" ht="25.5">
      <c r="A1570" s="491"/>
      <c r="B1570" s="488"/>
      <c r="C1570" s="498"/>
      <c r="D1570" s="501"/>
      <c r="E1570" s="488"/>
      <c r="F1570" s="488"/>
      <c r="G1570" s="488"/>
      <c r="H1570" s="488"/>
      <c r="I1570" s="49" t="s">
        <v>26</v>
      </c>
      <c r="J1570" s="491"/>
      <c r="K1570" s="93" t="s">
        <v>11</v>
      </c>
      <c r="L1570" s="44"/>
      <c r="M1570" s="44"/>
      <c r="N1570" s="44"/>
      <c r="O1570" s="60">
        <v>1.139</v>
      </c>
      <c r="P1570" s="177"/>
      <c r="Q1570" s="177">
        <v>4.8000000000000001E-2</v>
      </c>
      <c r="R1570" s="45">
        <f t="shared" si="517"/>
        <v>1.1870000000000001</v>
      </c>
      <c r="S1570" s="173"/>
      <c r="T1570" s="339"/>
    </row>
    <row r="1571" spans="1:26">
      <c r="A1571" s="491"/>
      <c r="B1571" s="488"/>
      <c r="C1571" s="498"/>
      <c r="D1571" s="501"/>
      <c r="E1571" s="488"/>
      <c r="F1571" s="488"/>
      <c r="G1571" s="488"/>
      <c r="H1571" s="488"/>
      <c r="I1571" s="49" t="s">
        <v>16</v>
      </c>
      <c r="J1571" s="491"/>
      <c r="K1571" s="93" t="s">
        <v>12</v>
      </c>
      <c r="L1571" s="44"/>
      <c r="M1571" s="44"/>
      <c r="N1571" s="44"/>
      <c r="O1571" s="60">
        <v>11.951000000000001</v>
      </c>
      <c r="P1571" s="60">
        <v>222.38499999999999</v>
      </c>
      <c r="Q1571" s="60">
        <v>120.264</v>
      </c>
      <c r="R1571" s="45">
        <f t="shared" si="517"/>
        <v>354.59999999999997</v>
      </c>
      <c r="S1571" s="173"/>
      <c r="T1571" s="339"/>
    </row>
    <row r="1572" spans="1:26" ht="38.25">
      <c r="A1572" s="491"/>
      <c r="B1572" s="488"/>
      <c r="C1572" s="498"/>
      <c r="D1572" s="501"/>
      <c r="E1572" s="488"/>
      <c r="F1572" s="488"/>
      <c r="G1572" s="488"/>
      <c r="H1572" s="488"/>
      <c r="I1572" s="49" t="s">
        <v>27</v>
      </c>
      <c r="J1572" s="491"/>
      <c r="K1572" s="93" t="s">
        <v>28</v>
      </c>
      <c r="L1572" s="44"/>
      <c r="M1572" s="44"/>
      <c r="N1572" s="44"/>
      <c r="O1572" s="60">
        <v>190.792</v>
      </c>
      <c r="P1572" s="177"/>
      <c r="Q1572" s="177"/>
      <c r="R1572" s="45">
        <f t="shared" si="517"/>
        <v>190.792</v>
      </c>
      <c r="S1572" s="173"/>
      <c r="T1572" s="339"/>
    </row>
    <row r="1573" spans="1:26" ht="38.25">
      <c r="A1573" s="491"/>
      <c r="B1573" s="488"/>
      <c r="C1573" s="498"/>
      <c r="D1573" s="501"/>
      <c r="E1573" s="488"/>
      <c r="F1573" s="488"/>
      <c r="G1573" s="488"/>
      <c r="H1573" s="488"/>
      <c r="I1573" s="49" t="s">
        <v>18</v>
      </c>
      <c r="J1573" s="491"/>
      <c r="K1573" s="337" t="s">
        <v>17</v>
      </c>
      <c r="L1573" s="44"/>
      <c r="M1573" s="44"/>
      <c r="N1573" s="44"/>
      <c r="O1573" s="60">
        <v>1.4379999999999999</v>
      </c>
      <c r="P1573" s="177"/>
      <c r="Q1573" s="177"/>
      <c r="R1573" s="45">
        <f t="shared" si="517"/>
        <v>1.4379999999999999</v>
      </c>
      <c r="S1573" s="173"/>
      <c r="T1573" s="339"/>
    </row>
    <row r="1574" spans="1:26" ht="25.5">
      <c r="A1574" s="491"/>
      <c r="B1574" s="488"/>
      <c r="C1574" s="498"/>
      <c r="D1574" s="501"/>
      <c r="E1574" s="488"/>
      <c r="F1574" s="488"/>
      <c r="G1574" s="488"/>
      <c r="H1574" s="488"/>
      <c r="I1574" s="49" t="s">
        <v>29</v>
      </c>
      <c r="J1574" s="491"/>
      <c r="K1574" s="80" t="s">
        <v>30</v>
      </c>
      <c r="L1574" s="101"/>
      <c r="M1574" s="101"/>
      <c r="N1574" s="101"/>
      <c r="O1574" s="50">
        <f t="shared" ref="O1574:Q1574" si="521">+O1575</f>
        <v>0</v>
      </c>
      <c r="P1574" s="50">
        <f t="shared" si="521"/>
        <v>20.302</v>
      </c>
      <c r="Q1574" s="50">
        <f t="shared" si="521"/>
        <v>1.405</v>
      </c>
      <c r="R1574" s="45">
        <f t="shared" si="517"/>
        <v>21.707000000000001</v>
      </c>
      <c r="S1574" s="173"/>
      <c r="T1574" s="339"/>
    </row>
    <row r="1575" spans="1:26">
      <c r="A1575" s="491"/>
      <c r="B1575" s="488"/>
      <c r="C1575" s="498"/>
      <c r="D1575" s="501"/>
      <c r="E1575" s="488"/>
      <c r="F1575" s="488"/>
      <c r="G1575" s="488"/>
      <c r="H1575" s="488"/>
      <c r="I1575" s="49" t="s">
        <v>16</v>
      </c>
      <c r="J1575" s="491"/>
      <c r="K1575" s="93" t="s">
        <v>12</v>
      </c>
      <c r="L1575" s="44"/>
      <c r="M1575" s="44"/>
      <c r="N1575" s="44"/>
      <c r="O1575" s="60"/>
      <c r="P1575" s="60">
        <v>20.302</v>
      </c>
      <c r="Q1575" s="60">
        <v>1.405</v>
      </c>
      <c r="R1575" s="45">
        <f t="shared" si="517"/>
        <v>21.707000000000001</v>
      </c>
      <c r="S1575" s="173"/>
      <c r="T1575" s="339"/>
    </row>
    <row r="1576" spans="1:26" ht="38.25">
      <c r="A1576" s="491"/>
      <c r="B1576" s="488"/>
      <c r="C1576" s="498"/>
      <c r="D1576" s="501"/>
      <c r="E1576" s="488"/>
      <c r="F1576" s="488"/>
      <c r="G1576" s="488"/>
      <c r="H1576" s="488"/>
      <c r="I1576" s="49" t="s">
        <v>27</v>
      </c>
      <c r="J1576" s="491"/>
      <c r="K1576" s="93" t="s">
        <v>28</v>
      </c>
      <c r="L1576" s="44"/>
      <c r="M1576" s="44"/>
      <c r="N1576" s="44"/>
      <c r="O1576" s="177">
        <v>0</v>
      </c>
      <c r="P1576" s="177">
        <v>0</v>
      </c>
      <c r="Q1576" s="177">
        <v>0</v>
      </c>
      <c r="R1576" s="45">
        <f t="shared" si="517"/>
        <v>0</v>
      </c>
      <c r="S1576" s="173"/>
      <c r="T1576" s="339"/>
    </row>
    <row r="1577" spans="1:26" ht="25.5">
      <c r="A1577" s="491"/>
      <c r="B1577" s="488"/>
      <c r="C1577" s="498"/>
      <c r="D1577" s="501"/>
      <c r="E1577" s="488"/>
      <c r="F1577" s="488"/>
      <c r="G1577" s="488"/>
      <c r="H1577" s="488"/>
      <c r="I1577" s="49" t="s">
        <v>34</v>
      </c>
      <c r="J1577" s="491"/>
      <c r="K1577" s="80" t="s">
        <v>31</v>
      </c>
      <c r="L1577" s="44"/>
      <c r="M1577" s="44"/>
      <c r="N1577" s="44"/>
      <c r="O1577" s="45">
        <f t="shared" ref="O1577:Q1577" si="522">SUM(O1578:O1581)</f>
        <v>25.389999999999997</v>
      </c>
      <c r="P1577" s="45">
        <f t="shared" si="522"/>
        <v>32.534999999999997</v>
      </c>
      <c r="Q1577" s="45">
        <f t="shared" si="522"/>
        <v>16.507000000000001</v>
      </c>
      <c r="R1577" s="45">
        <f t="shared" si="517"/>
        <v>74.432000000000002</v>
      </c>
      <c r="S1577" s="173"/>
      <c r="T1577" s="339"/>
    </row>
    <row r="1578" spans="1:26" ht="25.5">
      <c r="A1578" s="491"/>
      <c r="B1578" s="488"/>
      <c r="C1578" s="498"/>
      <c r="D1578" s="501"/>
      <c r="E1578" s="488"/>
      <c r="F1578" s="488"/>
      <c r="G1578" s="488"/>
      <c r="H1578" s="488"/>
      <c r="I1578" s="49" t="s">
        <v>26</v>
      </c>
      <c r="J1578" s="491"/>
      <c r="K1578" s="93" t="s">
        <v>11</v>
      </c>
      <c r="L1578" s="44"/>
      <c r="M1578" s="44"/>
      <c r="N1578" s="44"/>
      <c r="O1578" s="60">
        <v>1.2729999999999999</v>
      </c>
      <c r="P1578" s="60"/>
      <c r="Q1578" s="60">
        <v>4.2000000000000003E-2</v>
      </c>
      <c r="R1578" s="45">
        <f t="shared" si="517"/>
        <v>1.3149999999999999</v>
      </c>
      <c r="S1578" s="173"/>
      <c r="T1578" s="339"/>
      <c r="U1578" s="2"/>
      <c r="V1578" s="2"/>
      <c r="W1578" s="2"/>
      <c r="X1578" s="2"/>
      <c r="Y1578" s="2"/>
      <c r="Z1578" s="2"/>
    </row>
    <row r="1579" spans="1:26">
      <c r="A1579" s="491"/>
      <c r="B1579" s="488"/>
      <c r="C1579" s="498"/>
      <c r="D1579" s="501"/>
      <c r="E1579" s="488"/>
      <c r="F1579" s="488"/>
      <c r="G1579" s="488"/>
      <c r="H1579" s="488"/>
      <c r="I1579" s="49" t="s">
        <v>16</v>
      </c>
      <c r="J1579" s="491"/>
      <c r="K1579" s="93" t="s">
        <v>12</v>
      </c>
      <c r="L1579" s="44"/>
      <c r="M1579" s="44"/>
      <c r="N1579" s="44"/>
      <c r="O1579" s="60">
        <v>5.6</v>
      </c>
      <c r="P1579" s="177">
        <v>32.534999999999997</v>
      </c>
      <c r="Q1579" s="177">
        <v>16.465</v>
      </c>
      <c r="R1579" s="45">
        <f t="shared" si="517"/>
        <v>54.599999999999994</v>
      </c>
      <c r="S1579" s="173"/>
      <c r="T1579" s="339"/>
      <c r="U1579" s="2"/>
      <c r="V1579" s="2"/>
      <c r="W1579" s="2"/>
      <c r="X1579" s="2"/>
      <c r="Y1579" s="2"/>
      <c r="Z1579" s="2"/>
    </row>
    <row r="1580" spans="1:26" ht="25.5">
      <c r="A1580" s="491"/>
      <c r="B1580" s="488"/>
      <c r="C1580" s="498"/>
      <c r="D1580" s="501"/>
      <c r="E1580" s="488"/>
      <c r="F1580" s="488"/>
      <c r="G1580" s="488"/>
      <c r="H1580" s="488"/>
      <c r="I1580" s="49" t="s">
        <v>35</v>
      </c>
      <c r="J1580" s="491"/>
      <c r="K1580" s="93" t="s">
        <v>40</v>
      </c>
      <c r="L1580" s="44"/>
      <c r="M1580" s="44"/>
      <c r="N1580" s="44"/>
      <c r="O1580" s="60">
        <v>16.933</v>
      </c>
      <c r="P1580" s="177"/>
      <c r="Q1580" s="177"/>
      <c r="R1580" s="45">
        <f t="shared" si="517"/>
        <v>16.933</v>
      </c>
      <c r="S1580" s="173"/>
      <c r="T1580" s="339"/>
      <c r="U1580" s="2"/>
      <c r="V1580" s="2"/>
      <c r="W1580" s="2"/>
      <c r="X1580" s="2"/>
      <c r="Y1580" s="2"/>
      <c r="Z1580" s="2"/>
    </row>
    <row r="1581" spans="1:26" ht="38.25">
      <c r="A1581" s="491"/>
      <c r="B1581" s="488"/>
      <c r="C1581" s="498"/>
      <c r="D1581" s="501"/>
      <c r="E1581" s="488"/>
      <c r="F1581" s="488"/>
      <c r="G1581" s="488"/>
      <c r="H1581" s="488"/>
      <c r="I1581" s="236" t="s">
        <v>18</v>
      </c>
      <c r="J1581" s="491"/>
      <c r="K1581" s="93" t="s">
        <v>17</v>
      </c>
      <c r="L1581" s="44"/>
      <c r="M1581" s="44"/>
      <c r="N1581" s="44"/>
      <c r="O1581" s="60">
        <v>1.5840000000000001</v>
      </c>
      <c r="P1581" s="60"/>
      <c r="Q1581" s="60"/>
      <c r="R1581" s="45">
        <f t="shared" si="517"/>
        <v>1.5840000000000001</v>
      </c>
      <c r="S1581" s="173"/>
      <c r="T1581" s="339"/>
      <c r="U1581" s="2"/>
      <c r="V1581" s="2"/>
      <c r="W1581" s="2"/>
      <c r="X1581" s="2"/>
      <c r="Y1581" s="2"/>
      <c r="Z1581" s="2"/>
    </row>
    <row r="1582" spans="1:26" ht="38.25">
      <c r="A1582" s="491"/>
      <c r="B1582" s="488"/>
      <c r="C1582" s="498"/>
      <c r="D1582" s="501"/>
      <c r="E1582" s="488"/>
      <c r="F1582" s="488"/>
      <c r="G1582" s="488"/>
      <c r="H1582" s="488"/>
      <c r="I1582" s="49" t="s">
        <v>36</v>
      </c>
      <c r="J1582" s="491"/>
      <c r="K1582" s="80" t="s">
        <v>43</v>
      </c>
      <c r="L1582" s="44"/>
      <c r="M1582" s="44"/>
      <c r="N1582" s="44"/>
      <c r="O1582" s="45">
        <f t="shared" ref="O1582:Q1582" si="523">+O1583</f>
        <v>4.4420000000000002</v>
      </c>
      <c r="P1582" s="45">
        <f t="shared" si="523"/>
        <v>0.47</v>
      </c>
      <c r="Q1582" s="45">
        <f t="shared" si="523"/>
        <v>20</v>
      </c>
      <c r="R1582" s="45">
        <f t="shared" si="517"/>
        <v>24.911999999999999</v>
      </c>
      <c r="S1582" s="173"/>
      <c r="T1582" s="339"/>
      <c r="U1582" s="2"/>
      <c r="V1582" s="2"/>
      <c r="W1582" s="2"/>
      <c r="X1582" s="2"/>
      <c r="Y1582" s="2"/>
      <c r="Z1582" s="2"/>
    </row>
    <row r="1583" spans="1:26">
      <c r="A1583" s="491"/>
      <c r="B1583" s="488"/>
      <c r="C1583" s="498"/>
      <c r="D1583" s="501"/>
      <c r="E1583" s="488"/>
      <c r="F1583" s="488"/>
      <c r="G1583" s="488"/>
      <c r="H1583" s="488"/>
      <c r="I1583" s="49" t="s">
        <v>16</v>
      </c>
      <c r="J1583" s="491"/>
      <c r="K1583" s="93" t="s">
        <v>12</v>
      </c>
      <c r="L1583" s="44"/>
      <c r="M1583" s="44"/>
      <c r="N1583" s="44"/>
      <c r="O1583" s="60">
        <v>4.4420000000000002</v>
      </c>
      <c r="P1583" s="60">
        <v>0.47</v>
      </c>
      <c r="Q1583" s="60">
        <v>20</v>
      </c>
      <c r="R1583" s="45">
        <f t="shared" si="517"/>
        <v>24.911999999999999</v>
      </c>
      <c r="S1583" s="173"/>
      <c r="T1583" s="339"/>
      <c r="U1583" s="2"/>
      <c r="V1583" s="2"/>
      <c r="W1583" s="2"/>
      <c r="X1583" s="2"/>
      <c r="Y1583" s="2"/>
      <c r="Z1583" s="2"/>
    </row>
    <row r="1584" spans="1:26" ht="76.5">
      <c r="A1584" s="491"/>
      <c r="B1584" s="488"/>
      <c r="C1584" s="498"/>
      <c r="D1584" s="501"/>
      <c r="E1584" s="488"/>
      <c r="F1584" s="488"/>
      <c r="G1584" s="488"/>
      <c r="H1584" s="488"/>
      <c r="I1584" s="49" t="s">
        <v>37</v>
      </c>
      <c r="J1584" s="491"/>
      <c r="K1584" s="80" t="s">
        <v>44</v>
      </c>
      <c r="L1584" s="50"/>
      <c r="M1584" s="50"/>
      <c r="N1584" s="50"/>
      <c r="O1584" s="45">
        <f t="shared" ref="O1584:Q1584" si="524">SUM(O1585:O1586)</f>
        <v>0.35899999999999999</v>
      </c>
      <c r="P1584" s="45">
        <f t="shared" si="524"/>
        <v>0</v>
      </c>
      <c r="Q1584" s="45">
        <f t="shared" si="524"/>
        <v>0</v>
      </c>
      <c r="R1584" s="45">
        <f t="shared" si="517"/>
        <v>0.35899999999999999</v>
      </c>
      <c r="S1584" s="173"/>
      <c r="T1584" s="339"/>
      <c r="U1584" s="2"/>
      <c r="V1584" s="2"/>
      <c r="W1584" s="2"/>
      <c r="X1584" s="2"/>
      <c r="Y1584" s="2"/>
      <c r="Z1584" s="2"/>
    </row>
    <row r="1585" spans="1:26">
      <c r="A1585" s="491"/>
      <c r="B1585" s="488"/>
      <c r="C1585" s="498"/>
      <c r="D1585" s="501"/>
      <c r="E1585" s="488"/>
      <c r="F1585" s="488"/>
      <c r="G1585" s="488"/>
      <c r="H1585" s="488"/>
      <c r="I1585" s="49" t="s">
        <v>16</v>
      </c>
      <c r="J1585" s="491"/>
      <c r="K1585" s="93" t="s">
        <v>12</v>
      </c>
      <c r="L1585" s="44"/>
      <c r="M1585" s="44"/>
      <c r="N1585" s="44"/>
      <c r="O1585" s="60">
        <v>0.35899999999999999</v>
      </c>
      <c r="P1585" s="60"/>
      <c r="Q1585" s="60"/>
      <c r="R1585" s="45">
        <f t="shared" si="517"/>
        <v>0.35899999999999999</v>
      </c>
      <c r="S1585" s="173"/>
      <c r="T1585" s="339"/>
      <c r="U1585" s="2"/>
      <c r="V1585" s="2"/>
      <c r="W1585" s="2"/>
      <c r="X1585" s="2"/>
      <c r="Y1585" s="2"/>
      <c r="Z1585" s="2"/>
    </row>
    <row r="1586" spans="1:26" ht="25.5">
      <c r="A1586" s="491"/>
      <c r="B1586" s="488"/>
      <c r="C1586" s="498"/>
      <c r="D1586" s="501"/>
      <c r="E1586" s="488"/>
      <c r="F1586" s="488"/>
      <c r="G1586" s="488"/>
      <c r="H1586" s="488"/>
      <c r="I1586" s="49" t="s">
        <v>35</v>
      </c>
      <c r="J1586" s="491"/>
      <c r="K1586" s="93" t="s">
        <v>40</v>
      </c>
      <c r="L1586" s="44"/>
      <c r="M1586" s="44"/>
      <c r="N1586" s="44"/>
      <c r="O1586" s="177"/>
      <c r="P1586" s="177"/>
      <c r="Q1586" s="177"/>
      <c r="R1586" s="45">
        <f t="shared" si="517"/>
        <v>0</v>
      </c>
      <c r="S1586" s="173"/>
      <c r="T1586" s="339"/>
      <c r="U1586" s="2"/>
      <c r="V1586" s="2"/>
      <c r="W1586" s="2"/>
      <c r="X1586" s="2"/>
      <c r="Y1586" s="2"/>
      <c r="Z1586" s="2"/>
    </row>
    <row r="1587" spans="1:26">
      <c r="A1587" s="496">
        <v>3</v>
      </c>
      <c r="B1587" s="510" t="s">
        <v>522</v>
      </c>
      <c r="C1587" s="498"/>
      <c r="D1587" s="501"/>
      <c r="E1587" s="488"/>
      <c r="F1587" s="488"/>
      <c r="G1587" s="488"/>
      <c r="H1587" s="488"/>
      <c r="I1587" s="43" t="s">
        <v>13</v>
      </c>
      <c r="J1587" s="496">
        <v>124</v>
      </c>
      <c r="K1587" s="340"/>
      <c r="L1587" s="45"/>
      <c r="M1587" s="45"/>
      <c r="N1587" s="45"/>
      <c r="O1587" s="45">
        <f>+O1588+O1593+O1595+O1597+O1599</f>
        <v>69.344999999999999</v>
      </c>
      <c r="P1587" s="45">
        <f>+P1588+P1593+P1595+P1597+P1599</f>
        <v>70.006</v>
      </c>
      <c r="Q1587" s="45">
        <f>+Q1588+Q1593+Q1595+Q1597+Q1599</f>
        <v>35.738000000000007</v>
      </c>
      <c r="R1587" s="45">
        <f t="shared" si="517"/>
        <v>175.089</v>
      </c>
      <c r="S1587" s="173"/>
      <c r="T1587" s="339"/>
      <c r="U1587" s="2"/>
      <c r="V1587" s="2"/>
      <c r="W1587" s="2"/>
      <c r="X1587" s="2"/>
      <c r="Y1587" s="2"/>
      <c r="Z1587" s="2"/>
    </row>
    <row r="1588" spans="1:26" ht="38.25">
      <c r="A1588" s="496"/>
      <c r="B1588" s="510"/>
      <c r="C1588" s="498"/>
      <c r="D1588" s="501"/>
      <c r="E1588" s="488"/>
      <c r="F1588" s="488"/>
      <c r="G1588" s="488"/>
      <c r="H1588" s="488"/>
      <c r="I1588" s="59" t="s">
        <v>176</v>
      </c>
      <c r="J1588" s="496"/>
      <c r="K1588" s="80" t="s">
        <v>10</v>
      </c>
      <c r="L1588" s="177"/>
      <c r="M1588" s="177"/>
      <c r="N1588" s="101"/>
      <c r="O1588" s="101">
        <f>O1589+O1590+O1591+O1592</f>
        <v>50.992000000000004</v>
      </c>
      <c r="P1588" s="101">
        <f t="shared" ref="P1588:Q1588" si="525">P1589+P1590+P1591+P1592</f>
        <v>58.78</v>
      </c>
      <c r="Q1588" s="101">
        <f t="shared" si="525"/>
        <v>32.038000000000004</v>
      </c>
      <c r="R1588" s="45">
        <f t="shared" si="517"/>
        <v>141.81</v>
      </c>
      <c r="S1588" s="173"/>
      <c r="T1588" s="339"/>
      <c r="U1588" s="2"/>
      <c r="V1588" s="2"/>
      <c r="W1588" s="2"/>
      <c r="X1588" s="2"/>
      <c r="Y1588" s="2"/>
      <c r="Z1588" s="2"/>
    </row>
    <row r="1589" spans="1:26" ht="25.5">
      <c r="A1589" s="496"/>
      <c r="B1589" s="510"/>
      <c r="C1589" s="498"/>
      <c r="D1589" s="501"/>
      <c r="E1589" s="488"/>
      <c r="F1589" s="488"/>
      <c r="G1589" s="488"/>
      <c r="H1589" s="488"/>
      <c r="I1589" s="59" t="s">
        <v>164</v>
      </c>
      <c r="J1589" s="496"/>
      <c r="K1589" s="93" t="s">
        <v>11</v>
      </c>
      <c r="L1589" s="44"/>
      <c r="M1589" s="44"/>
      <c r="N1589" s="44"/>
      <c r="O1589" s="177">
        <v>0.67200000000000004</v>
      </c>
      <c r="P1589" s="177"/>
      <c r="Q1589" s="177">
        <v>4.5999999999999999E-2</v>
      </c>
      <c r="R1589" s="45">
        <f t="shared" si="517"/>
        <v>0.71800000000000008</v>
      </c>
      <c r="S1589" s="173"/>
      <c r="T1589" s="339"/>
      <c r="U1589" s="2"/>
      <c r="V1589" s="2"/>
      <c r="W1589" s="2"/>
      <c r="X1589" s="2"/>
      <c r="Y1589" s="2"/>
      <c r="Z1589" s="2"/>
    </row>
    <row r="1590" spans="1:26">
      <c r="A1590" s="496"/>
      <c r="B1590" s="510"/>
      <c r="C1590" s="498"/>
      <c r="D1590" s="501"/>
      <c r="E1590" s="488"/>
      <c r="F1590" s="488"/>
      <c r="G1590" s="488"/>
      <c r="H1590" s="488"/>
      <c r="I1590" s="59" t="s">
        <v>16</v>
      </c>
      <c r="J1590" s="496"/>
      <c r="K1590" s="93" t="s">
        <v>12</v>
      </c>
      <c r="L1590" s="44"/>
      <c r="M1590" s="44"/>
      <c r="N1590" s="44"/>
      <c r="O1590" s="177">
        <v>3.819</v>
      </c>
      <c r="P1590" s="177">
        <v>58.78</v>
      </c>
      <c r="Q1590" s="177">
        <v>31.992000000000001</v>
      </c>
      <c r="R1590" s="45">
        <f t="shared" si="517"/>
        <v>94.591000000000008</v>
      </c>
      <c r="S1590" s="173"/>
      <c r="T1590" s="339"/>
      <c r="U1590" s="2"/>
      <c r="V1590" s="2"/>
      <c r="W1590" s="2"/>
      <c r="X1590" s="2"/>
      <c r="Y1590" s="2"/>
      <c r="Z1590" s="2"/>
    </row>
    <row r="1591" spans="1:26" ht="38.25">
      <c r="A1591" s="496"/>
      <c r="B1591" s="510"/>
      <c r="C1591" s="498"/>
      <c r="D1591" s="501"/>
      <c r="E1591" s="488"/>
      <c r="F1591" s="488"/>
      <c r="G1591" s="488"/>
      <c r="H1591" s="488"/>
      <c r="I1591" s="59" t="s">
        <v>27</v>
      </c>
      <c r="J1591" s="496"/>
      <c r="K1591" s="93" t="s">
        <v>28</v>
      </c>
      <c r="L1591" s="44"/>
      <c r="M1591" s="44"/>
      <c r="N1591" s="44"/>
      <c r="O1591" s="177">
        <v>45.447000000000003</v>
      </c>
      <c r="P1591" s="177"/>
      <c r="Q1591" s="177"/>
      <c r="R1591" s="45">
        <f t="shared" si="517"/>
        <v>45.447000000000003</v>
      </c>
      <c r="S1591" s="173"/>
      <c r="T1591" s="339"/>
      <c r="U1591" s="2"/>
      <c r="V1591" s="2"/>
      <c r="W1591" s="2"/>
      <c r="X1591" s="2"/>
      <c r="Y1591" s="2"/>
      <c r="Z1591" s="2"/>
    </row>
    <row r="1592" spans="1:26" ht="38.25">
      <c r="A1592" s="496"/>
      <c r="B1592" s="510"/>
      <c r="C1592" s="498"/>
      <c r="D1592" s="501"/>
      <c r="E1592" s="488"/>
      <c r="F1592" s="488"/>
      <c r="G1592" s="488"/>
      <c r="H1592" s="488"/>
      <c r="I1592" s="59" t="s">
        <v>18</v>
      </c>
      <c r="J1592" s="496"/>
      <c r="K1592" s="93" t="s">
        <v>17</v>
      </c>
      <c r="L1592" s="44"/>
      <c r="M1592" s="44"/>
      <c r="N1592" s="44"/>
      <c r="O1592" s="177">
        <v>1.054</v>
      </c>
      <c r="P1592" s="177"/>
      <c r="Q1592" s="177"/>
      <c r="R1592" s="45">
        <f t="shared" si="517"/>
        <v>1.054</v>
      </c>
      <c r="S1592" s="173"/>
      <c r="T1592" s="339"/>
      <c r="U1592" s="2"/>
      <c r="V1592" s="2"/>
      <c r="W1592" s="2"/>
      <c r="X1592" s="2"/>
      <c r="Y1592" s="2"/>
      <c r="Z1592" s="2"/>
    </row>
    <row r="1593" spans="1:26" ht="25.5">
      <c r="A1593" s="496"/>
      <c r="B1593" s="510"/>
      <c r="C1593" s="498"/>
      <c r="D1593" s="501"/>
      <c r="E1593" s="488"/>
      <c r="F1593" s="488"/>
      <c r="G1593" s="488"/>
      <c r="H1593" s="488"/>
      <c r="I1593" s="59" t="s">
        <v>177</v>
      </c>
      <c r="J1593" s="496"/>
      <c r="K1593" s="80" t="s">
        <v>51</v>
      </c>
      <c r="L1593" s="177"/>
      <c r="M1593" s="177"/>
      <c r="N1593" s="101"/>
      <c r="O1593" s="101">
        <f>O1594</f>
        <v>9.1999999999999993</v>
      </c>
      <c r="P1593" s="101">
        <f t="shared" ref="P1593:Q1593" si="526">P1594</f>
        <v>0.39800000000000002</v>
      </c>
      <c r="Q1593" s="101">
        <f t="shared" si="526"/>
        <v>0.35</v>
      </c>
      <c r="R1593" s="45">
        <f t="shared" si="517"/>
        <v>9.9479999999999986</v>
      </c>
      <c r="S1593" s="173"/>
      <c r="T1593" s="339"/>
      <c r="U1593" s="2"/>
      <c r="V1593" s="2"/>
      <c r="W1593" s="2"/>
      <c r="X1593" s="2"/>
      <c r="Y1593" s="2"/>
      <c r="Z1593" s="2"/>
    </row>
    <row r="1594" spans="1:26">
      <c r="A1594" s="496"/>
      <c r="B1594" s="510"/>
      <c r="C1594" s="498"/>
      <c r="D1594" s="501"/>
      <c r="E1594" s="488"/>
      <c r="F1594" s="488"/>
      <c r="G1594" s="488"/>
      <c r="H1594" s="488"/>
      <c r="I1594" s="59" t="s">
        <v>16</v>
      </c>
      <c r="J1594" s="496"/>
      <c r="K1594" s="93" t="s">
        <v>12</v>
      </c>
      <c r="L1594" s="44"/>
      <c r="M1594" s="44"/>
      <c r="N1594" s="44"/>
      <c r="O1594" s="177">
        <v>9.1999999999999993</v>
      </c>
      <c r="P1594" s="177">
        <v>0.39800000000000002</v>
      </c>
      <c r="Q1594" s="177">
        <v>0.35</v>
      </c>
      <c r="R1594" s="45">
        <f t="shared" si="517"/>
        <v>9.9479999999999986</v>
      </c>
      <c r="S1594" s="173"/>
      <c r="T1594" s="339"/>
      <c r="U1594" s="2"/>
      <c r="V1594" s="2"/>
      <c r="W1594" s="2"/>
      <c r="X1594" s="2"/>
      <c r="Y1594" s="2"/>
      <c r="Z1594" s="2"/>
    </row>
    <row r="1595" spans="1:26" ht="25.5">
      <c r="A1595" s="496"/>
      <c r="B1595" s="510"/>
      <c r="C1595" s="498"/>
      <c r="D1595" s="501"/>
      <c r="E1595" s="488"/>
      <c r="F1595" s="488"/>
      <c r="G1595" s="488"/>
      <c r="H1595" s="488"/>
      <c r="I1595" s="59" t="s">
        <v>178</v>
      </c>
      <c r="J1595" s="496"/>
      <c r="K1595" s="80" t="s">
        <v>45</v>
      </c>
      <c r="L1595" s="177"/>
      <c r="M1595" s="177"/>
      <c r="N1595" s="101"/>
      <c r="O1595" s="101">
        <f>O1596</f>
        <v>0.4</v>
      </c>
      <c r="P1595" s="101">
        <f>P1596</f>
        <v>0.48899999999999999</v>
      </c>
      <c r="Q1595" s="101">
        <f>Q1596</f>
        <v>0.32</v>
      </c>
      <c r="R1595" s="45">
        <f t="shared" si="517"/>
        <v>1.2090000000000001</v>
      </c>
      <c r="S1595" s="173"/>
      <c r="T1595" s="339"/>
      <c r="U1595" s="2"/>
      <c r="V1595" s="2"/>
      <c r="W1595" s="2"/>
      <c r="X1595" s="2"/>
      <c r="Y1595" s="2"/>
      <c r="Z1595" s="2"/>
    </row>
    <row r="1596" spans="1:26">
      <c r="A1596" s="496"/>
      <c r="B1596" s="510"/>
      <c r="C1596" s="498"/>
      <c r="D1596" s="501"/>
      <c r="E1596" s="488"/>
      <c r="F1596" s="488"/>
      <c r="G1596" s="488"/>
      <c r="H1596" s="488"/>
      <c r="I1596" s="59" t="s">
        <v>16</v>
      </c>
      <c r="J1596" s="496"/>
      <c r="K1596" s="93" t="s">
        <v>12</v>
      </c>
      <c r="L1596" s="44"/>
      <c r="M1596" s="44"/>
      <c r="N1596" s="44"/>
      <c r="O1596" s="177">
        <v>0.4</v>
      </c>
      <c r="P1596" s="177">
        <v>0.48899999999999999</v>
      </c>
      <c r="Q1596" s="177">
        <v>0.32</v>
      </c>
      <c r="R1596" s="45">
        <f t="shared" si="517"/>
        <v>1.2090000000000001</v>
      </c>
      <c r="S1596" s="173"/>
      <c r="T1596" s="339"/>
      <c r="U1596" s="2"/>
      <c r="V1596" s="2"/>
      <c r="W1596" s="2"/>
      <c r="X1596" s="2"/>
      <c r="Y1596" s="2"/>
      <c r="Z1596" s="2"/>
    </row>
    <row r="1597" spans="1:26" ht="25.5">
      <c r="A1597" s="496"/>
      <c r="B1597" s="510"/>
      <c r="C1597" s="498"/>
      <c r="D1597" s="501"/>
      <c r="E1597" s="488"/>
      <c r="F1597" s="488"/>
      <c r="G1597" s="488"/>
      <c r="H1597" s="488"/>
      <c r="I1597" s="59" t="s">
        <v>179</v>
      </c>
      <c r="J1597" s="496"/>
      <c r="K1597" s="80" t="s">
        <v>11</v>
      </c>
      <c r="L1597" s="177"/>
      <c r="M1597" s="177"/>
      <c r="N1597" s="101"/>
      <c r="O1597" s="101">
        <f>O1598</f>
        <v>3.9180000000000001</v>
      </c>
      <c r="P1597" s="101">
        <f t="shared" ref="P1597:Q1597" si="527">P1598</f>
        <v>0.41499999999999998</v>
      </c>
      <c r="Q1597" s="101">
        <f t="shared" si="527"/>
        <v>0.14899999999999999</v>
      </c>
      <c r="R1597" s="45">
        <f t="shared" si="517"/>
        <v>4.4820000000000002</v>
      </c>
      <c r="S1597" s="173"/>
      <c r="T1597" s="339"/>
      <c r="U1597" s="2"/>
      <c r="V1597" s="2"/>
      <c r="W1597" s="2"/>
      <c r="X1597" s="2"/>
      <c r="Y1597" s="2"/>
      <c r="Z1597" s="2"/>
    </row>
    <row r="1598" spans="1:26">
      <c r="A1598" s="496"/>
      <c r="B1598" s="510"/>
      <c r="C1598" s="498"/>
      <c r="D1598" s="501"/>
      <c r="E1598" s="488"/>
      <c r="F1598" s="488"/>
      <c r="G1598" s="488"/>
      <c r="H1598" s="488"/>
      <c r="I1598" s="59" t="s">
        <v>16</v>
      </c>
      <c r="J1598" s="496"/>
      <c r="K1598" s="93" t="s">
        <v>12</v>
      </c>
      <c r="L1598" s="44"/>
      <c r="M1598" s="44"/>
      <c r="N1598" s="44"/>
      <c r="O1598" s="177">
        <v>3.9180000000000001</v>
      </c>
      <c r="P1598" s="177">
        <v>0.41499999999999998</v>
      </c>
      <c r="Q1598" s="177">
        <v>0.14899999999999999</v>
      </c>
      <c r="R1598" s="45">
        <f t="shared" si="517"/>
        <v>4.4820000000000002</v>
      </c>
      <c r="S1598" s="173"/>
      <c r="T1598" s="339"/>
      <c r="U1598" s="2"/>
      <c r="V1598" s="2"/>
      <c r="W1598" s="2"/>
      <c r="X1598" s="2"/>
      <c r="Y1598" s="2"/>
      <c r="Z1598" s="2"/>
    </row>
    <row r="1599" spans="1:26" ht="51">
      <c r="A1599" s="496"/>
      <c r="B1599" s="510"/>
      <c r="C1599" s="498"/>
      <c r="D1599" s="501"/>
      <c r="E1599" s="488"/>
      <c r="F1599" s="488"/>
      <c r="G1599" s="488"/>
      <c r="H1599" s="488"/>
      <c r="I1599" s="238" t="s">
        <v>180</v>
      </c>
      <c r="J1599" s="496"/>
      <c r="K1599" s="80" t="s">
        <v>52</v>
      </c>
      <c r="L1599" s="177"/>
      <c r="M1599" s="177"/>
      <c r="N1599" s="101"/>
      <c r="O1599" s="101">
        <f>O1600</f>
        <v>4.835</v>
      </c>
      <c r="P1599" s="101">
        <f t="shared" ref="P1599:Q1599" si="528">P1600</f>
        <v>9.9239999999999995</v>
      </c>
      <c r="Q1599" s="101">
        <f t="shared" si="528"/>
        <v>2.8809999999999998</v>
      </c>
      <c r="R1599" s="45">
        <f t="shared" si="517"/>
        <v>17.64</v>
      </c>
      <c r="S1599" s="173"/>
      <c r="T1599" s="339"/>
      <c r="U1599" s="2"/>
      <c r="V1599" s="2"/>
      <c r="W1599" s="2"/>
      <c r="X1599" s="2"/>
      <c r="Y1599" s="2"/>
      <c r="Z1599" s="2"/>
    </row>
    <row r="1600" spans="1:26">
      <c r="A1600" s="496"/>
      <c r="B1600" s="510"/>
      <c r="C1600" s="498"/>
      <c r="D1600" s="501"/>
      <c r="E1600" s="488"/>
      <c r="F1600" s="488"/>
      <c r="G1600" s="488"/>
      <c r="H1600" s="488"/>
      <c r="I1600" s="59" t="s">
        <v>16</v>
      </c>
      <c r="J1600" s="496"/>
      <c r="K1600" s="93" t="s">
        <v>12</v>
      </c>
      <c r="L1600" s="44"/>
      <c r="M1600" s="44"/>
      <c r="N1600" s="44"/>
      <c r="O1600" s="177">
        <v>4.835</v>
      </c>
      <c r="P1600" s="177">
        <v>9.9239999999999995</v>
      </c>
      <c r="Q1600" s="177">
        <v>2.8809999999999998</v>
      </c>
      <c r="R1600" s="45">
        <f t="shared" si="517"/>
        <v>17.64</v>
      </c>
      <c r="S1600" s="173"/>
      <c r="T1600" s="339"/>
      <c r="U1600" s="2"/>
      <c r="V1600" s="2"/>
      <c r="W1600" s="2"/>
      <c r="X1600" s="2"/>
      <c r="Y1600" s="2"/>
      <c r="Z1600" s="2"/>
    </row>
    <row r="1601" spans="1:26" ht="15" customHeight="1">
      <c r="A1601" s="490">
        <v>4</v>
      </c>
      <c r="B1601" s="487" t="s">
        <v>523</v>
      </c>
      <c r="C1601" s="498"/>
      <c r="D1601" s="501"/>
      <c r="E1601" s="488"/>
      <c r="F1601" s="488"/>
      <c r="G1601" s="488"/>
      <c r="H1601" s="488"/>
      <c r="I1601" s="43" t="s">
        <v>13</v>
      </c>
      <c r="J1601" s="496">
        <v>124</v>
      </c>
      <c r="K1601" s="93"/>
      <c r="L1601" s="101"/>
      <c r="M1601" s="101"/>
      <c r="N1601" s="101"/>
      <c r="O1601" s="101">
        <f>+O1602+O1607+O1609+O1611+O1613+O1615</f>
        <v>46.464000000000006</v>
      </c>
      <c r="P1601" s="101">
        <f t="shared" ref="P1601:Q1601" si="529">+P1602+P1607+P1609+P1611+P1613+P1615</f>
        <v>56.643000000000001</v>
      </c>
      <c r="Q1601" s="101">
        <f t="shared" si="529"/>
        <v>27.581</v>
      </c>
      <c r="R1601" s="45">
        <f t="shared" si="517"/>
        <v>130.68799999999999</v>
      </c>
      <c r="S1601" s="173"/>
      <c r="T1601" s="339"/>
      <c r="U1601" s="2"/>
      <c r="V1601" s="2"/>
      <c r="W1601" s="2"/>
      <c r="X1601" s="2"/>
      <c r="Y1601" s="2"/>
      <c r="Z1601" s="2"/>
    </row>
    <row r="1602" spans="1:26" ht="38.25">
      <c r="A1602" s="491"/>
      <c r="B1602" s="488"/>
      <c r="C1602" s="498"/>
      <c r="D1602" s="501"/>
      <c r="E1602" s="488"/>
      <c r="F1602" s="488"/>
      <c r="G1602" s="488"/>
      <c r="H1602" s="488"/>
      <c r="I1602" s="59" t="s">
        <v>176</v>
      </c>
      <c r="J1602" s="496"/>
      <c r="K1602" s="96" t="s">
        <v>10</v>
      </c>
      <c r="L1602" s="177"/>
      <c r="M1602" s="177"/>
      <c r="N1602" s="101"/>
      <c r="O1602" s="101">
        <f>O1603+O1604+O1605+O1606</f>
        <v>43.604000000000006</v>
      </c>
      <c r="P1602" s="101">
        <f>P1603+P1604+P1605+P1606</f>
        <v>45.981000000000002</v>
      </c>
      <c r="Q1602" s="101">
        <f>Q1603+Q1604+Q1605+Q1606</f>
        <v>27.196999999999999</v>
      </c>
      <c r="R1602" s="45">
        <f t="shared" si="517"/>
        <v>116.78200000000001</v>
      </c>
      <c r="S1602" s="173"/>
      <c r="T1602" s="339"/>
      <c r="U1602" s="2"/>
      <c r="V1602" s="2"/>
      <c r="W1602" s="2"/>
      <c r="X1602" s="2"/>
      <c r="Y1602" s="2"/>
      <c r="Z1602" s="2"/>
    </row>
    <row r="1603" spans="1:26" ht="25.5">
      <c r="A1603" s="491"/>
      <c r="B1603" s="488"/>
      <c r="C1603" s="498"/>
      <c r="D1603" s="501"/>
      <c r="E1603" s="488"/>
      <c r="F1603" s="488"/>
      <c r="G1603" s="488"/>
      <c r="H1603" s="488"/>
      <c r="I1603" s="59" t="s">
        <v>164</v>
      </c>
      <c r="J1603" s="496"/>
      <c r="K1603" s="95" t="s">
        <v>11</v>
      </c>
      <c r="L1603" s="44"/>
      <c r="M1603" s="44"/>
      <c r="N1603" s="44"/>
      <c r="O1603" s="177">
        <v>0.61099999999999999</v>
      </c>
      <c r="P1603" s="177"/>
      <c r="Q1603" s="177">
        <v>4.5999999999999999E-2</v>
      </c>
      <c r="R1603" s="45">
        <f t="shared" si="517"/>
        <v>0.65700000000000003</v>
      </c>
      <c r="S1603" s="173"/>
      <c r="T1603" s="339"/>
      <c r="U1603" s="2"/>
      <c r="V1603" s="2"/>
      <c r="W1603" s="2"/>
      <c r="X1603" s="2"/>
      <c r="Y1603" s="2"/>
      <c r="Z1603" s="2"/>
    </row>
    <row r="1604" spans="1:26">
      <c r="A1604" s="491"/>
      <c r="B1604" s="488"/>
      <c r="C1604" s="498"/>
      <c r="D1604" s="501"/>
      <c r="E1604" s="488"/>
      <c r="F1604" s="488"/>
      <c r="G1604" s="488"/>
      <c r="H1604" s="488"/>
      <c r="I1604" s="59" t="s">
        <v>16</v>
      </c>
      <c r="J1604" s="496"/>
      <c r="K1604" s="95" t="s">
        <v>12</v>
      </c>
      <c r="L1604" s="44"/>
      <c r="M1604" s="44"/>
      <c r="N1604" s="44"/>
      <c r="O1604" s="177">
        <v>3.165</v>
      </c>
      <c r="P1604" s="177">
        <v>45.981000000000002</v>
      </c>
      <c r="Q1604" s="177">
        <v>27.151</v>
      </c>
      <c r="R1604" s="45">
        <f t="shared" si="517"/>
        <v>76.296999999999997</v>
      </c>
      <c r="S1604" s="173"/>
      <c r="T1604" s="339"/>
      <c r="U1604" s="2"/>
      <c r="V1604" s="2"/>
      <c r="W1604" s="2"/>
      <c r="X1604" s="2"/>
      <c r="Y1604" s="2"/>
      <c r="Z1604" s="2"/>
    </row>
    <row r="1605" spans="1:26" ht="38.25">
      <c r="A1605" s="491"/>
      <c r="B1605" s="488"/>
      <c r="C1605" s="498"/>
      <c r="D1605" s="501"/>
      <c r="E1605" s="488"/>
      <c r="F1605" s="488"/>
      <c r="G1605" s="488"/>
      <c r="H1605" s="488"/>
      <c r="I1605" s="59" t="s">
        <v>27</v>
      </c>
      <c r="J1605" s="496"/>
      <c r="K1605" s="95" t="s">
        <v>28</v>
      </c>
      <c r="L1605" s="44"/>
      <c r="M1605" s="44"/>
      <c r="N1605" s="44"/>
      <c r="O1605" s="177">
        <v>38.472000000000001</v>
      </c>
      <c r="P1605" s="177"/>
      <c r="Q1605" s="177"/>
      <c r="R1605" s="45">
        <f t="shared" si="517"/>
        <v>38.472000000000001</v>
      </c>
      <c r="S1605" s="173"/>
      <c r="T1605" s="339"/>
      <c r="U1605" s="2"/>
      <c r="V1605" s="2"/>
      <c r="W1605" s="2"/>
      <c r="X1605" s="2"/>
      <c r="Y1605" s="2"/>
      <c r="Z1605" s="2"/>
    </row>
    <row r="1606" spans="1:26" ht="38.25">
      <c r="A1606" s="491"/>
      <c r="B1606" s="488"/>
      <c r="C1606" s="498"/>
      <c r="D1606" s="501"/>
      <c r="E1606" s="488"/>
      <c r="F1606" s="488"/>
      <c r="G1606" s="488"/>
      <c r="H1606" s="488"/>
      <c r="I1606" s="59" t="s">
        <v>18</v>
      </c>
      <c r="J1606" s="496"/>
      <c r="K1606" s="95" t="s">
        <v>17</v>
      </c>
      <c r="L1606" s="44"/>
      <c r="M1606" s="44"/>
      <c r="N1606" s="44"/>
      <c r="O1606" s="177">
        <v>1.3560000000000001</v>
      </c>
      <c r="P1606" s="177"/>
      <c r="Q1606" s="177"/>
      <c r="R1606" s="45">
        <f t="shared" si="517"/>
        <v>1.3560000000000001</v>
      </c>
      <c r="S1606" s="173"/>
      <c r="T1606" s="339"/>
      <c r="U1606" s="2"/>
      <c r="V1606" s="2"/>
      <c r="W1606" s="2"/>
      <c r="X1606" s="2"/>
      <c r="Y1606" s="2"/>
      <c r="Z1606" s="2"/>
    </row>
    <row r="1607" spans="1:26" ht="25.5">
      <c r="A1607" s="491"/>
      <c r="B1607" s="488"/>
      <c r="C1607" s="498"/>
      <c r="D1607" s="501"/>
      <c r="E1607" s="488"/>
      <c r="F1607" s="488"/>
      <c r="G1607" s="488"/>
      <c r="H1607" s="488"/>
      <c r="I1607" s="59" t="s">
        <v>177</v>
      </c>
      <c r="J1607" s="496"/>
      <c r="K1607" s="96" t="s">
        <v>51</v>
      </c>
      <c r="L1607" s="177"/>
      <c r="M1607" s="177"/>
      <c r="N1607" s="177"/>
      <c r="O1607" s="177"/>
      <c r="P1607" s="101">
        <f>P1608</f>
        <v>0.6</v>
      </c>
      <c r="Q1607" s="101">
        <f t="shared" ref="Q1607" si="530">+Q1608</f>
        <v>0.38400000000000001</v>
      </c>
      <c r="R1607" s="45">
        <f t="shared" si="517"/>
        <v>0.98399999999999999</v>
      </c>
      <c r="S1607" s="173"/>
      <c r="T1607" s="339"/>
      <c r="U1607" s="2"/>
      <c r="V1607" s="2"/>
      <c r="W1607" s="2"/>
      <c r="X1607" s="2"/>
      <c r="Y1607" s="2"/>
      <c r="Z1607" s="2"/>
    </row>
    <row r="1608" spans="1:26">
      <c r="A1608" s="491"/>
      <c r="B1608" s="488"/>
      <c r="C1608" s="498"/>
      <c r="D1608" s="501"/>
      <c r="E1608" s="488"/>
      <c r="F1608" s="488"/>
      <c r="G1608" s="488"/>
      <c r="H1608" s="488"/>
      <c r="I1608" s="59" t="s">
        <v>16</v>
      </c>
      <c r="J1608" s="496"/>
      <c r="K1608" s="95" t="s">
        <v>12</v>
      </c>
      <c r="L1608" s="44"/>
      <c r="M1608" s="44"/>
      <c r="N1608" s="44"/>
      <c r="O1608" s="177"/>
      <c r="P1608" s="177">
        <v>0.6</v>
      </c>
      <c r="Q1608" s="177">
        <v>0.38400000000000001</v>
      </c>
      <c r="R1608" s="45">
        <f t="shared" si="517"/>
        <v>0.98399999999999999</v>
      </c>
      <c r="S1608" s="173"/>
      <c r="T1608" s="339"/>
      <c r="U1608" s="2"/>
      <c r="V1608" s="2"/>
      <c r="W1608" s="2"/>
      <c r="X1608" s="2"/>
      <c r="Y1608" s="2"/>
      <c r="Z1608" s="2"/>
    </row>
    <row r="1609" spans="1:26" ht="25.5">
      <c r="A1609" s="491"/>
      <c r="B1609" s="488"/>
      <c r="C1609" s="498"/>
      <c r="D1609" s="501"/>
      <c r="E1609" s="488"/>
      <c r="F1609" s="488"/>
      <c r="G1609" s="488"/>
      <c r="H1609" s="488"/>
      <c r="I1609" s="59" t="s">
        <v>178</v>
      </c>
      <c r="J1609" s="496"/>
      <c r="K1609" s="96" t="s">
        <v>45</v>
      </c>
      <c r="L1609" s="177"/>
      <c r="M1609" s="177"/>
      <c r="N1609" s="101"/>
      <c r="O1609" s="101">
        <f>O1610</f>
        <v>0.4</v>
      </c>
      <c r="P1609" s="101">
        <f>P1610</f>
        <v>0.245</v>
      </c>
      <c r="Q1609" s="101">
        <f>Q1610</f>
        <v>0</v>
      </c>
      <c r="R1609" s="45">
        <f t="shared" si="517"/>
        <v>0.64500000000000002</v>
      </c>
      <c r="S1609" s="173"/>
      <c r="T1609" s="339"/>
      <c r="U1609" s="2"/>
      <c r="V1609" s="2"/>
      <c r="W1609" s="2"/>
      <c r="X1609" s="2"/>
      <c r="Y1609" s="2"/>
      <c r="Z1609" s="2"/>
    </row>
    <row r="1610" spans="1:26">
      <c r="A1610" s="491"/>
      <c r="B1610" s="488"/>
      <c r="C1610" s="498"/>
      <c r="D1610" s="501"/>
      <c r="E1610" s="488"/>
      <c r="F1610" s="488"/>
      <c r="G1610" s="488"/>
      <c r="H1610" s="488"/>
      <c r="I1610" s="59" t="s">
        <v>16</v>
      </c>
      <c r="J1610" s="496"/>
      <c r="K1610" s="95" t="s">
        <v>12</v>
      </c>
      <c r="L1610" s="44"/>
      <c r="M1610" s="44"/>
      <c r="N1610" s="44"/>
      <c r="O1610" s="177">
        <v>0.4</v>
      </c>
      <c r="P1610" s="177">
        <v>0.245</v>
      </c>
      <c r="Q1610" s="177"/>
      <c r="R1610" s="45">
        <f t="shared" si="517"/>
        <v>0.64500000000000002</v>
      </c>
      <c r="S1610" s="173"/>
      <c r="T1610" s="339"/>
      <c r="U1610" s="2"/>
      <c r="V1610" s="2"/>
      <c r="W1610" s="2"/>
      <c r="X1610" s="2"/>
      <c r="Y1610" s="2"/>
      <c r="Z1610" s="2"/>
    </row>
    <row r="1611" spans="1:26" ht="25.5">
      <c r="A1611" s="491"/>
      <c r="B1611" s="488"/>
      <c r="C1611" s="498"/>
      <c r="D1611" s="501"/>
      <c r="E1611" s="488"/>
      <c r="F1611" s="488"/>
      <c r="G1611" s="488"/>
      <c r="H1611" s="488"/>
      <c r="I1611" s="59" t="s">
        <v>179</v>
      </c>
      <c r="J1611" s="496"/>
      <c r="K1611" s="96" t="s">
        <v>11</v>
      </c>
      <c r="L1611" s="177"/>
      <c r="M1611" s="177"/>
      <c r="N1611" s="101"/>
      <c r="O1611" s="101">
        <f>O1612</f>
        <v>2.46</v>
      </c>
      <c r="P1611" s="101">
        <f>P1612</f>
        <v>0.755</v>
      </c>
      <c r="Q1611" s="101">
        <f>Q1612</f>
        <v>0</v>
      </c>
      <c r="R1611" s="45">
        <f t="shared" si="517"/>
        <v>3.2149999999999999</v>
      </c>
      <c r="S1611" s="173"/>
      <c r="T1611" s="339"/>
      <c r="U1611" s="2"/>
      <c r="V1611" s="2"/>
      <c r="W1611" s="2"/>
      <c r="X1611" s="2"/>
      <c r="Y1611" s="2"/>
      <c r="Z1611" s="2"/>
    </row>
    <row r="1612" spans="1:26">
      <c r="A1612" s="491"/>
      <c r="B1612" s="488"/>
      <c r="C1612" s="498"/>
      <c r="D1612" s="501"/>
      <c r="E1612" s="488"/>
      <c r="F1612" s="488"/>
      <c r="G1612" s="488"/>
      <c r="H1612" s="488"/>
      <c r="I1612" s="59" t="s">
        <v>16</v>
      </c>
      <c r="J1612" s="496"/>
      <c r="K1612" s="95" t="s">
        <v>12</v>
      </c>
      <c r="L1612" s="44"/>
      <c r="M1612" s="44"/>
      <c r="N1612" s="44"/>
      <c r="O1612" s="177">
        <v>2.46</v>
      </c>
      <c r="P1612" s="177">
        <v>0.755</v>
      </c>
      <c r="Q1612" s="177">
        <v>0</v>
      </c>
      <c r="R1612" s="45">
        <f t="shared" si="517"/>
        <v>3.2149999999999999</v>
      </c>
      <c r="S1612" s="173"/>
      <c r="T1612" s="339"/>
      <c r="U1612" s="2"/>
      <c r="V1612" s="2"/>
      <c r="W1612" s="2"/>
      <c r="X1612" s="2"/>
      <c r="Y1612" s="2"/>
      <c r="Z1612" s="2"/>
    </row>
    <row r="1613" spans="1:26" ht="51">
      <c r="A1613" s="491"/>
      <c r="B1613" s="488"/>
      <c r="C1613" s="498"/>
      <c r="D1613" s="501"/>
      <c r="E1613" s="488"/>
      <c r="F1613" s="488"/>
      <c r="G1613" s="488"/>
      <c r="H1613" s="488"/>
      <c r="I1613" s="238" t="s">
        <v>180</v>
      </c>
      <c r="J1613" s="496"/>
      <c r="K1613" s="96" t="s">
        <v>52</v>
      </c>
      <c r="L1613" s="177"/>
      <c r="M1613" s="177"/>
      <c r="N1613" s="101"/>
      <c r="O1613" s="101">
        <f t="shared" ref="O1613:P1613" si="531">O1614</f>
        <v>0</v>
      </c>
      <c r="P1613" s="101">
        <f t="shared" si="531"/>
        <v>2.242</v>
      </c>
      <c r="Q1613" s="101">
        <f>Q1614</f>
        <v>0</v>
      </c>
      <c r="R1613" s="45">
        <f t="shared" si="517"/>
        <v>2.242</v>
      </c>
      <c r="S1613" s="173"/>
      <c r="T1613" s="339"/>
      <c r="U1613" s="2"/>
      <c r="V1613" s="2"/>
      <c r="W1613" s="2"/>
      <c r="X1613" s="2"/>
      <c r="Y1613" s="2"/>
      <c r="Z1613" s="2"/>
    </row>
    <row r="1614" spans="1:26">
      <c r="A1614" s="491"/>
      <c r="B1614" s="488"/>
      <c r="C1614" s="498"/>
      <c r="D1614" s="501"/>
      <c r="E1614" s="488"/>
      <c r="F1614" s="488"/>
      <c r="G1614" s="488"/>
      <c r="H1614" s="488"/>
      <c r="I1614" s="59" t="s">
        <v>16</v>
      </c>
      <c r="J1614" s="496"/>
      <c r="K1614" s="95" t="s">
        <v>12</v>
      </c>
      <c r="L1614" s="44"/>
      <c r="M1614" s="44"/>
      <c r="N1614" s="44"/>
      <c r="O1614" s="177"/>
      <c r="P1614" s="177">
        <v>2.242</v>
      </c>
      <c r="Q1614" s="177"/>
      <c r="R1614" s="45">
        <f t="shared" si="517"/>
        <v>2.242</v>
      </c>
      <c r="S1614" s="173"/>
      <c r="T1614" s="339"/>
      <c r="U1614" s="2"/>
      <c r="V1614" s="2"/>
      <c r="W1614" s="2"/>
      <c r="X1614" s="2"/>
      <c r="Y1614" s="2"/>
      <c r="Z1614" s="2"/>
    </row>
    <row r="1615" spans="1:26" ht="25.5">
      <c r="A1615" s="491"/>
      <c r="B1615" s="488"/>
      <c r="C1615" s="498"/>
      <c r="D1615" s="501"/>
      <c r="E1615" s="488"/>
      <c r="F1615" s="488"/>
      <c r="G1615" s="488"/>
      <c r="H1615" s="488"/>
      <c r="I1615" s="59" t="s">
        <v>29</v>
      </c>
      <c r="J1615" s="414"/>
      <c r="K1615" s="96" t="s">
        <v>54</v>
      </c>
      <c r="L1615" s="45"/>
      <c r="M1615" s="45"/>
      <c r="N1615" s="45"/>
      <c r="O1615" s="101">
        <f t="shared" ref="O1615" si="532">O1616</f>
        <v>0</v>
      </c>
      <c r="P1615" s="101">
        <f t="shared" ref="P1615" si="533">P1616</f>
        <v>6.82</v>
      </c>
      <c r="Q1615" s="101">
        <f>Q1616</f>
        <v>0</v>
      </c>
      <c r="R1615" s="45">
        <f t="shared" si="517"/>
        <v>6.82</v>
      </c>
      <c r="S1615" s="179"/>
      <c r="T1615" s="416"/>
      <c r="U1615" s="2"/>
      <c r="V1615" s="2"/>
      <c r="W1615" s="2"/>
      <c r="X1615" s="2"/>
      <c r="Y1615" s="2"/>
      <c r="Z1615" s="2"/>
    </row>
    <row r="1616" spans="1:26">
      <c r="A1616" s="492"/>
      <c r="B1616" s="489"/>
      <c r="C1616" s="498"/>
      <c r="D1616" s="501"/>
      <c r="E1616" s="488"/>
      <c r="F1616" s="488"/>
      <c r="G1616" s="488"/>
      <c r="H1616" s="488"/>
      <c r="I1616" s="59" t="s">
        <v>16</v>
      </c>
      <c r="J1616" s="414"/>
      <c r="K1616" s="95" t="s">
        <v>12</v>
      </c>
      <c r="L1616" s="44"/>
      <c r="M1616" s="44"/>
      <c r="N1616" s="44"/>
      <c r="O1616" s="177"/>
      <c r="P1616" s="177">
        <v>6.82</v>
      </c>
      <c r="Q1616" s="177"/>
      <c r="R1616" s="45">
        <f t="shared" si="517"/>
        <v>6.82</v>
      </c>
      <c r="S1616" s="173"/>
      <c r="T1616" s="416"/>
      <c r="U1616" s="2"/>
      <c r="V1616" s="2"/>
      <c r="W1616" s="2"/>
      <c r="X1616" s="2"/>
      <c r="Y1616" s="2"/>
      <c r="Z1616" s="2"/>
    </row>
    <row r="1617" spans="1:26">
      <c r="A1617" s="496">
        <v>5</v>
      </c>
      <c r="B1617" s="510" t="s">
        <v>524</v>
      </c>
      <c r="C1617" s="498"/>
      <c r="D1617" s="501"/>
      <c r="E1617" s="488"/>
      <c r="F1617" s="488"/>
      <c r="G1617" s="488"/>
      <c r="H1617" s="488"/>
      <c r="I1617" s="43" t="s">
        <v>13</v>
      </c>
      <c r="J1617" s="496">
        <v>124</v>
      </c>
      <c r="K1617" s="93"/>
      <c r="L1617" s="101"/>
      <c r="M1617" s="101"/>
      <c r="N1617" s="101"/>
      <c r="O1617" s="101">
        <f t="shared" ref="O1617:P1617" si="534">+O1618+O1623+O1625+O1629+O1627</f>
        <v>45.685000000000002</v>
      </c>
      <c r="P1617" s="101">
        <f t="shared" si="534"/>
        <v>54.531000000000006</v>
      </c>
      <c r="Q1617" s="85">
        <f t="shared" ref="Q1617" si="535">+Q1618+Q1623+Q1625+Q1627</f>
        <v>28.608999999999998</v>
      </c>
      <c r="R1617" s="45">
        <f t="shared" si="517"/>
        <v>128.82500000000002</v>
      </c>
      <c r="S1617" s="173"/>
      <c r="T1617" s="339"/>
      <c r="U1617" s="2"/>
      <c r="V1617" s="2"/>
      <c r="W1617" s="2"/>
      <c r="X1617" s="2"/>
      <c r="Y1617" s="2"/>
      <c r="Z1617" s="2"/>
    </row>
    <row r="1618" spans="1:26" ht="51">
      <c r="A1618" s="496"/>
      <c r="B1618" s="510"/>
      <c r="C1618" s="498"/>
      <c r="D1618" s="501"/>
      <c r="E1618" s="488"/>
      <c r="F1618" s="488"/>
      <c r="G1618" s="488"/>
      <c r="H1618" s="488"/>
      <c r="I1618" s="43" t="s">
        <v>176</v>
      </c>
      <c r="J1618" s="496"/>
      <c r="K1618" s="96" t="s">
        <v>10</v>
      </c>
      <c r="L1618" s="177"/>
      <c r="M1618" s="177"/>
      <c r="N1618" s="101"/>
      <c r="O1618" s="429">
        <f t="shared" ref="O1618" si="536">SUM(O1619:O1622)</f>
        <v>42.679000000000002</v>
      </c>
      <c r="P1618" s="101">
        <f>P1619+P1620+P1621+P1622</f>
        <v>50.435000000000002</v>
      </c>
      <c r="Q1618" s="85">
        <f t="shared" ref="Q1618" si="537">SUM(Q1619:Q1622)</f>
        <v>28.088999999999999</v>
      </c>
      <c r="R1618" s="45">
        <f t="shared" si="517"/>
        <v>121.203</v>
      </c>
      <c r="S1618" s="173"/>
      <c r="T1618" s="339"/>
      <c r="U1618" s="2"/>
      <c r="V1618" s="2"/>
      <c r="W1618" s="2"/>
      <c r="X1618" s="2"/>
      <c r="Y1618" s="2"/>
      <c r="Z1618" s="2"/>
    </row>
    <row r="1619" spans="1:26" ht="25.5">
      <c r="A1619" s="496"/>
      <c r="B1619" s="510"/>
      <c r="C1619" s="498"/>
      <c r="D1619" s="501"/>
      <c r="E1619" s="488"/>
      <c r="F1619" s="488"/>
      <c r="G1619" s="488"/>
      <c r="H1619" s="488"/>
      <c r="I1619" s="59" t="s">
        <v>164</v>
      </c>
      <c r="J1619" s="496"/>
      <c r="K1619" s="95" t="s">
        <v>11</v>
      </c>
      <c r="L1619" s="44"/>
      <c r="M1619" s="44"/>
      <c r="N1619" s="44"/>
      <c r="O1619" s="430">
        <v>0.54300000000000004</v>
      </c>
      <c r="P1619" s="177">
        <v>0</v>
      </c>
      <c r="Q1619" s="88">
        <v>4.5999999999999999E-2</v>
      </c>
      <c r="R1619" s="45">
        <f t="shared" si="517"/>
        <v>0.58900000000000008</v>
      </c>
      <c r="S1619" s="173"/>
      <c r="T1619" s="339"/>
      <c r="U1619" s="2"/>
      <c r="V1619" s="2"/>
      <c r="W1619" s="2"/>
      <c r="X1619" s="2"/>
      <c r="Y1619" s="2"/>
      <c r="Z1619" s="2"/>
    </row>
    <row r="1620" spans="1:26">
      <c r="A1620" s="496"/>
      <c r="B1620" s="510"/>
      <c r="C1620" s="498"/>
      <c r="D1620" s="501"/>
      <c r="E1620" s="488"/>
      <c r="F1620" s="488"/>
      <c r="G1620" s="488"/>
      <c r="H1620" s="488"/>
      <c r="I1620" s="59" t="s">
        <v>16</v>
      </c>
      <c r="J1620" s="496"/>
      <c r="K1620" s="95" t="s">
        <v>12</v>
      </c>
      <c r="L1620" s="44"/>
      <c r="M1620" s="44"/>
      <c r="N1620" s="44"/>
      <c r="O1620" s="430">
        <v>2.3839999999999999</v>
      </c>
      <c r="P1620" s="177">
        <v>50.435000000000002</v>
      </c>
      <c r="Q1620" s="88">
        <v>28.042999999999999</v>
      </c>
      <c r="R1620" s="45">
        <f t="shared" si="517"/>
        <v>80.861999999999995</v>
      </c>
      <c r="S1620" s="173"/>
      <c r="T1620" s="339"/>
      <c r="U1620" s="2"/>
      <c r="V1620" s="2"/>
      <c r="W1620" s="2"/>
      <c r="X1620" s="2"/>
      <c r="Y1620" s="2"/>
      <c r="Z1620" s="2"/>
    </row>
    <row r="1621" spans="1:26" ht="38.25">
      <c r="A1621" s="496"/>
      <c r="B1621" s="510"/>
      <c r="C1621" s="498"/>
      <c r="D1621" s="501"/>
      <c r="E1621" s="488"/>
      <c r="F1621" s="488"/>
      <c r="G1621" s="488"/>
      <c r="H1621" s="488"/>
      <c r="I1621" s="59" t="s">
        <v>27</v>
      </c>
      <c r="J1621" s="496"/>
      <c r="K1621" s="95" t="s">
        <v>28</v>
      </c>
      <c r="L1621" s="44"/>
      <c r="M1621" s="44"/>
      <c r="N1621" s="45"/>
      <c r="O1621" s="430">
        <v>38.96</v>
      </c>
      <c r="P1621" s="177"/>
      <c r="Q1621" s="88"/>
      <c r="R1621" s="45">
        <f t="shared" si="517"/>
        <v>38.96</v>
      </c>
      <c r="S1621" s="173"/>
      <c r="T1621" s="339"/>
      <c r="U1621" s="2"/>
      <c r="V1621" s="2"/>
      <c r="W1621" s="2"/>
      <c r="X1621" s="2"/>
      <c r="Y1621" s="2"/>
      <c r="Z1621" s="2"/>
    </row>
    <row r="1622" spans="1:26" ht="38.25">
      <c r="A1622" s="496"/>
      <c r="B1622" s="510"/>
      <c r="C1622" s="498"/>
      <c r="D1622" s="501"/>
      <c r="E1622" s="488"/>
      <c r="F1622" s="488"/>
      <c r="G1622" s="488"/>
      <c r="H1622" s="488"/>
      <c r="I1622" s="59" t="s">
        <v>18</v>
      </c>
      <c r="J1622" s="496"/>
      <c r="K1622" s="95" t="s">
        <v>17</v>
      </c>
      <c r="L1622" s="44"/>
      <c r="M1622" s="44"/>
      <c r="N1622" s="44"/>
      <c r="O1622" s="430">
        <v>0.79200000000000004</v>
      </c>
      <c r="P1622" s="177"/>
      <c r="Q1622" s="88">
        <v>0</v>
      </c>
      <c r="R1622" s="45">
        <f t="shared" si="517"/>
        <v>0.79200000000000004</v>
      </c>
      <c r="S1622" s="173"/>
      <c r="T1622" s="339"/>
      <c r="U1622" s="2"/>
      <c r="V1622" s="2"/>
      <c r="W1622" s="2"/>
      <c r="X1622" s="2"/>
      <c r="Y1622" s="2"/>
      <c r="Z1622" s="2"/>
    </row>
    <row r="1623" spans="1:26" ht="25.5">
      <c r="A1623" s="496"/>
      <c r="B1623" s="510"/>
      <c r="C1623" s="498"/>
      <c r="D1623" s="501"/>
      <c r="E1623" s="488"/>
      <c r="F1623" s="488"/>
      <c r="G1623" s="488"/>
      <c r="H1623" s="488"/>
      <c r="I1623" s="43" t="s">
        <v>177</v>
      </c>
      <c r="J1623" s="496"/>
      <c r="K1623" s="96" t="s">
        <v>51</v>
      </c>
      <c r="L1623" s="177"/>
      <c r="M1623" s="177"/>
      <c r="N1623" s="101"/>
      <c r="O1623" s="429">
        <f t="shared" ref="O1623" si="538">O1624</f>
        <v>0.753</v>
      </c>
      <c r="P1623" s="101">
        <f t="shared" ref="P1623:Q1623" si="539">P1624</f>
        <v>0.51700000000000002</v>
      </c>
      <c r="Q1623" s="85">
        <f t="shared" si="539"/>
        <v>0.31</v>
      </c>
      <c r="R1623" s="45">
        <f t="shared" si="517"/>
        <v>1.58</v>
      </c>
      <c r="S1623" s="173"/>
      <c r="T1623" s="339"/>
      <c r="U1623" s="2"/>
      <c r="V1623" s="2"/>
      <c r="W1623" s="2"/>
      <c r="X1623" s="2"/>
      <c r="Y1623" s="2"/>
      <c r="Z1623" s="2"/>
    </row>
    <row r="1624" spans="1:26">
      <c r="A1624" s="496"/>
      <c r="B1624" s="510"/>
      <c r="C1624" s="498"/>
      <c r="D1624" s="501"/>
      <c r="E1624" s="488"/>
      <c r="F1624" s="488"/>
      <c r="G1624" s="488"/>
      <c r="H1624" s="488"/>
      <c r="I1624" s="59" t="s">
        <v>16</v>
      </c>
      <c r="J1624" s="496"/>
      <c r="K1624" s="95" t="s">
        <v>12</v>
      </c>
      <c r="L1624" s="44"/>
      <c r="M1624" s="44"/>
      <c r="N1624" s="44"/>
      <c r="O1624" s="430">
        <v>0.753</v>
      </c>
      <c r="P1624" s="177">
        <v>0.51700000000000002</v>
      </c>
      <c r="Q1624" s="88">
        <v>0.31</v>
      </c>
      <c r="R1624" s="45">
        <f t="shared" si="517"/>
        <v>1.58</v>
      </c>
      <c r="S1624" s="173"/>
      <c r="T1624" s="339"/>
      <c r="U1624" s="2"/>
      <c r="V1624" s="2"/>
      <c r="W1624" s="2"/>
      <c r="X1624" s="2"/>
      <c r="Y1624" s="2"/>
      <c r="Z1624" s="2"/>
    </row>
    <row r="1625" spans="1:26" ht="25.5">
      <c r="A1625" s="496"/>
      <c r="B1625" s="510"/>
      <c r="C1625" s="498"/>
      <c r="D1625" s="501"/>
      <c r="E1625" s="488"/>
      <c r="F1625" s="488"/>
      <c r="G1625" s="488"/>
      <c r="H1625" s="488"/>
      <c r="I1625" s="43" t="s">
        <v>178</v>
      </c>
      <c r="J1625" s="496"/>
      <c r="K1625" s="96" t="s">
        <v>45</v>
      </c>
      <c r="L1625" s="177"/>
      <c r="M1625" s="177"/>
      <c r="N1625" s="101"/>
      <c r="O1625" s="429">
        <f t="shared" ref="O1625" si="540">O1626</f>
        <v>0.249</v>
      </c>
      <c r="P1625" s="101">
        <f>P1626</f>
        <v>6.9000000000000006E-2</v>
      </c>
      <c r="Q1625" s="85">
        <f t="shared" ref="Q1625" si="541">Q1626</f>
        <v>0</v>
      </c>
      <c r="R1625" s="45">
        <f t="shared" si="517"/>
        <v>0.318</v>
      </c>
      <c r="S1625" s="173"/>
      <c r="T1625" s="339"/>
      <c r="U1625" s="2"/>
      <c r="V1625" s="2"/>
      <c r="W1625" s="2"/>
      <c r="X1625" s="2"/>
      <c r="Y1625" s="2"/>
      <c r="Z1625" s="2"/>
    </row>
    <row r="1626" spans="1:26">
      <c r="A1626" s="496"/>
      <c r="B1626" s="510"/>
      <c r="C1626" s="498"/>
      <c r="D1626" s="501"/>
      <c r="E1626" s="488"/>
      <c r="F1626" s="488"/>
      <c r="G1626" s="488"/>
      <c r="H1626" s="488"/>
      <c r="I1626" s="59" t="s">
        <v>16</v>
      </c>
      <c r="J1626" s="496"/>
      <c r="K1626" s="95" t="s">
        <v>12</v>
      </c>
      <c r="L1626" s="44"/>
      <c r="M1626" s="44"/>
      <c r="N1626" s="44"/>
      <c r="O1626" s="430">
        <v>0.249</v>
      </c>
      <c r="P1626" s="177">
        <v>6.9000000000000006E-2</v>
      </c>
      <c r="Q1626" s="88">
        <v>0</v>
      </c>
      <c r="R1626" s="45">
        <f t="shared" ref="R1626:R1689" si="542">N1626+O1626+P1626+Q1626</f>
        <v>0.318</v>
      </c>
      <c r="S1626" s="173"/>
      <c r="T1626" s="339"/>
      <c r="U1626" s="2"/>
      <c r="V1626" s="2"/>
      <c r="W1626" s="2"/>
      <c r="X1626" s="2"/>
      <c r="Y1626" s="2"/>
      <c r="Z1626" s="2"/>
    </row>
    <row r="1627" spans="1:26" ht="25.5">
      <c r="A1627" s="496"/>
      <c r="B1627" s="510"/>
      <c r="C1627" s="498"/>
      <c r="D1627" s="501"/>
      <c r="E1627" s="488"/>
      <c r="F1627" s="488"/>
      <c r="G1627" s="488"/>
      <c r="H1627" s="488"/>
      <c r="I1627" s="43" t="s">
        <v>179</v>
      </c>
      <c r="J1627" s="496"/>
      <c r="K1627" s="96" t="s">
        <v>11</v>
      </c>
      <c r="L1627" s="177"/>
      <c r="M1627" s="177"/>
      <c r="N1627" s="101"/>
      <c r="O1627" s="429">
        <f t="shared" ref="O1627" si="543">O1628</f>
        <v>2.004</v>
      </c>
      <c r="P1627" s="101">
        <f>P1628</f>
        <v>3.51</v>
      </c>
      <c r="Q1627" s="85">
        <f t="shared" ref="Q1627" si="544">Q1628</f>
        <v>0.21</v>
      </c>
      <c r="R1627" s="45">
        <f t="shared" si="542"/>
        <v>5.7239999999999993</v>
      </c>
      <c r="S1627" s="173"/>
      <c r="T1627" s="339"/>
      <c r="U1627" s="2"/>
      <c r="V1627" s="2"/>
      <c r="W1627" s="2"/>
      <c r="X1627" s="2"/>
      <c r="Y1627" s="2"/>
      <c r="Z1627" s="2"/>
    </row>
    <row r="1628" spans="1:26">
      <c r="A1628" s="496"/>
      <c r="B1628" s="510"/>
      <c r="C1628" s="498"/>
      <c r="D1628" s="501"/>
      <c r="E1628" s="488"/>
      <c r="F1628" s="488"/>
      <c r="G1628" s="488"/>
      <c r="H1628" s="488"/>
      <c r="I1628" s="59" t="s">
        <v>16</v>
      </c>
      <c r="J1628" s="496"/>
      <c r="K1628" s="95" t="s">
        <v>12</v>
      </c>
      <c r="L1628" s="44"/>
      <c r="M1628" s="44"/>
      <c r="N1628" s="44"/>
      <c r="O1628" s="430">
        <v>2.004</v>
      </c>
      <c r="P1628" s="177">
        <v>3.51</v>
      </c>
      <c r="Q1628" s="88">
        <v>0.21</v>
      </c>
      <c r="R1628" s="45">
        <f t="shared" si="542"/>
        <v>5.7239999999999993</v>
      </c>
      <c r="S1628" s="173"/>
      <c r="T1628" s="339"/>
      <c r="U1628" s="2"/>
      <c r="V1628" s="2"/>
      <c r="W1628" s="2"/>
      <c r="X1628" s="2"/>
      <c r="Y1628" s="2"/>
      <c r="Z1628" s="2"/>
    </row>
    <row r="1629" spans="1:26">
      <c r="A1629" s="496"/>
      <c r="B1629" s="510"/>
      <c r="C1629" s="498"/>
      <c r="D1629" s="501"/>
      <c r="E1629" s="488"/>
      <c r="F1629" s="488"/>
      <c r="G1629" s="488"/>
      <c r="H1629" s="488"/>
      <c r="I1629" s="43"/>
      <c r="J1629" s="496"/>
      <c r="K1629" s="96" t="s">
        <v>52</v>
      </c>
      <c r="L1629" s="177"/>
      <c r="M1629" s="177"/>
      <c r="N1629" s="101"/>
      <c r="O1629" s="101">
        <f>O1630</f>
        <v>0</v>
      </c>
      <c r="P1629" s="101">
        <f t="shared" ref="P1629:Q1629" si="545">P1630</f>
        <v>0</v>
      </c>
      <c r="Q1629" s="101">
        <f t="shared" si="545"/>
        <v>0</v>
      </c>
      <c r="R1629" s="45">
        <f t="shared" si="542"/>
        <v>0</v>
      </c>
      <c r="S1629" s="173"/>
      <c r="T1629" s="339"/>
      <c r="U1629" s="2"/>
      <c r="V1629" s="2"/>
      <c r="W1629" s="2"/>
      <c r="X1629" s="2"/>
      <c r="Y1629" s="2"/>
      <c r="Z1629" s="2"/>
    </row>
    <row r="1630" spans="1:26">
      <c r="A1630" s="496"/>
      <c r="B1630" s="510"/>
      <c r="C1630" s="498"/>
      <c r="D1630" s="501"/>
      <c r="E1630" s="488"/>
      <c r="F1630" s="488"/>
      <c r="G1630" s="488"/>
      <c r="H1630" s="488"/>
      <c r="I1630" s="59" t="s">
        <v>16</v>
      </c>
      <c r="J1630" s="496"/>
      <c r="K1630" s="95" t="s">
        <v>12</v>
      </c>
      <c r="L1630" s="44"/>
      <c r="M1630" s="44"/>
      <c r="N1630" s="44"/>
      <c r="O1630" s="177">
        <v>0</v>
      </c>
      <c r="P1630" s="177"/>
      <c r="Q1630" s="177"/>
      <c r="R1630" s="45">
        <f t="shared" si="542"/>
        <v>0</v>
      </c>
      <c r="S1630" s="173"/>
      <c r="T1630" s="339"/>
      <c r="U1630" s="2"/>
      <c r="V1630" s="2"/>
      <c r="W1630" s="2"/>
      <c r="X1630" s="2"/>
      <c r="Y1630" s="2"/>
      <c r="Z1630" s="2"/>
    </row>
    <row r="1631" spans="1:26">
      <c r="A1631" s="496">
        <v>6</v>
      </c>
      <c r="B1631" s="510" t="s">
        <v>525</v>
      </c>
      <c r="C1631" s="498"/>
      <c r="D1631" s="501"/>
      <c r="E1631" s="488"/>
      <c r="F1631" s="488"/>
      <c r="G1631" s="488"/>
      <c r="H1631" s="488"/>
      <c r="I1631" s="43" t="s">
        <v>13</v>
      </c>
      <c r="J1631" s="496">
        <v>124</v>
      </c>
      <c r="K1631" s="93"/>
      <c r="L1631" s="101"/>
      <c r="M1631" s="101"/>
      <c r="N1631" s="101"/>
      <c r="O1631" s="101">
        <f>+O1632+O1637+O1639+O1641+O1643+O1645</f>
        <v>64.384799999999998</v>
      </c>
      <c r="P1631" s="101">
        <f t="shared" ref="P1631:Q1631" si="546">+P1632+P1637+P1639+P1641+P1643+P1645</f>
        <v>79.540999999999997</v>
      </c>
      <c r="Q1631" s="101">
        <f t="shared" si="546"/>
        <v>42.402000000000001</v>
      </c>
      <c r="R1631" s="45">
        <f t="shared" si="542"/>
        <v>186.32779999999997</v>
      </c>
      <c r="S1631" s="173"/>
      <c r="T1631" s="339"/>
      <c r="U1631" s="2"/>
      <c r="V1631" s="2"/>
      <c r="W1631" s="2"/>
      <c r="X1631" s="2"/>
      <c r="Y1631" s="2"/>
      <c r="Z1631" s="2"/>
    </row>
    <row r="1632" spans="1:26" ht="51">
      <c r="A1632" s="496"/>
      <c r="B1632" s="510"/>
      <c r="C1632" s="498"/>
      <c r="D1632" s="501"/>
      <c r="E1632" s="488"/>
      <c r="F1632" s="488"/>
      <c r="G1632" s="488"/>
      <c r="H1632" s="488"/>
      <c r="I1632" s="43" t="s">
        <v>176</v>
      </c>
      <c r="J1632" s="496"/>
      <c r="K1632" s="96" t="s">
        <v>10</v>
      </c>
      <c r="L1632" s="177"/>
      <c r="M1632" s="177"/>
      <c r="N1632" s="101"/>
      <c r="O1632" s="101">
        <f>O1633+O1634+O1635+O1636</f>
        <v>56.545999999999999</v>
      </c>
      <c r="P1632" s="101">
        <f>P1633+P1634+P1635+P1636</f>
        <v>60.375</v>
      </c>
      <c r="Q1632" s="101">
        <f>Q1633+Q1634+Q1635+Q1636</f>
        <v>37.139000000000003</v>
      </c>
      <c r="R1632" s="45">
        <f t="shared" si="542"/>
        <v>154.06</v>
      </c>
      <c r="S1632" s="173"/>
      <c r="T1632" s="339"/>
      <c r="U1632" s="2"/>
      <c r="V1632" s="2"/>
      <c r="W1632" s="2"/>
      <c r="X1632" s="2"/>
      <c r="Y1632" s="2"/>
      <c r="Z1632" s="2"/>
    </row>
    <row r="1633" spans="1:26" ht="25.5">
      <c r="A1633" s="496"/>
      <c r="B1633" s="510"/>
      <c r="C1633" s="498"/>
      <c r="D1633" s="501"/>
      <c r="E1633" s="488"/>
      <c r="F1633" s="488"/>
      <c r="G1633" s="488"/>
      <c r="H1633" s="488"/>
      <c r="I1633" s="59" t="s">
        <v>164</v>
      </c>
      <c r="J1633" s="496"/>
      <c r="K1633" s="95" t="s">
        <v>11</v>
      </c>
      <c r="L1633" s="44"/>
      <c r="M1633" s="44"/>
      <c r="N1633" s="44"/>
      <c r="O1633" s="177">
        <v>0.78</v>
      </c>
      <c r="P1633" s="177"/>
      <c r="Q1633" s="177">
        <v>4.5999999999999999E-2</v>
      </c>
      <c r="R1633" s="45">
        <f t="shared" si="542"/>
        <v>0.82600000000000007</v>
      </c>
      <c r="S1633" s="173"/>
      <c r="T1633" s="339"/>
      <c r="U1633" s="2"/>
      <c r="V1633" s="2"/>
      <c r="W1633" s="2"/>
      <c r="X1633" s="2"/>
      <c r="Y1633" s="2"/>
      <c r="Z1633" s="2"/>
    </row>
    <row r="1634" spans="1:26">
      <c r="A1634" s="496"/>
      <c r="B1634" s="510"/>
      <c r="C1634" s="498"/>
      <c r="D1634" s="501"/>
      <c r="E1634" s="488"/>
      <c r="F1634" s="488"/>
      <c r="G1634" s="488"/>
      <c r="H1634" s="488"/>
      <c r="I1634" s="59" t="s">
        <v>16</v>
      </c>
      <c r="J1634" s="496"/>
      <c r="K1634" s="95" t="s">
        <v>12</v>
      </c>
      <c r="L1634" s="44"/>
      <c r="M1634" s="44"/>
      <c r="N1634" s="44"/>
      <c r="O1634" s="177">
        <v>6.718</v>
      </c>
      <c r="P1634" s="177">
        <v>60.375</v>
      </c>
      <c r="Q1634" s="177">
        <v>37.093000000000004</v>
      </c>
      <c r="R1634" s="45">
        <f t="shared" si="542"/>
        <v>104.18600000000001</v>
      </c>
      <c r="S1634" s="173"/>
      <c r="T1634" s="339"/>
      <c r="U1634" s="2"/>
      <c r="V1634" s="2"/>
      <c r="W1634" s="2"/>
      <c r="X1634" s="2"/>
      <c r="Y1634" s="2"/>
      <c r="Z1634" s="2"/>
    </row>
    <row r="1635" spans="1:26" ht="38.25">
      <c r="A1635" s="496"/>
      <c r="B1635" s="510"/>
      <c r="C1635" s="498"/>
      <c r="D1635" s="501"/>
      <c r="E1635" s="488"/>
      <c r="F1635" s="488"/>
      <c r="G1635" s="488"/>
      <c r="H1635" s="488"/>
      <c r="I1635" s="59" t="s">
        <v>27</v>
      </c>
      <c r="J1635" s="496"/>
      <c r="K1635" s="95" t="s">
        <v>28</v>
      </c>
      <c r="L1635" s="44"/>
      <c r="M1635" s="44"/>
      <c r="N1635" s="44"/>
      <c r="O1635" s="177">
        <v>48.207999999999998</v>
      </c>
      <c r="P1635" s="177"/>
      <c r="Q1635" s="177"/>
      <c r="R1635" s="45">
        <f t="shared" si="542"/>
        <v>48.207999999999998</v>
      </c>
      <c r="S1635" s="173"/>
      <c r="T1635" s="339"/>
      <c r="U1635" s="2"/>
      <c r="V1635" s="2"/>
      <c r="W1635" s="2"/>
      <c r="X1635" s="2"/>
      <c r="Y1635" s="2"/>
      <c r="Z1635" s="2"/>
    </row>
    <row r="1636" spans="1:26" ht="38.25">
      <c r="A1636" s="496"/>
      <c r="B1636" s="510"/>
      <c r="C1636" s="498"/>
      <c r="D1636" s="501"/>
      <c r="E1636" s="488"/>
      <c r="F1636" s="488"/>
      <c r="G1636" s="488"/>
      <c r="H1636" s="488"/>
      <c r="I1636" s="59" t="s">
        <v>18</v>
      </c>
      <c r="J1636" s="496"/>
      <c r="K1636" s="95" t="s">
        <v>17</v>
      </c>
      <c r="L1636" s="44"/>
      <c r="M1636" s="44"/>
      <c r="N1636" s="44"/>
      <c r="O1636" s="177">
        <v>0.84</v>
      </c>
      <c r="P1636" s="177"/>
      <c r="Q1636" s="177"/>
      <c r="R1636" s="45">
        <f t="shared" si="542"/>
        <v>0.84</v>
      </c>
      <c r="S1636" s="173"/>
      <c r="T1636" s="339"/>
      <c r="U1636" s="2"/>
      <c r="V1636" s="2"/>
      <c r="W1636" s="2"/>
      <c r="X1636" s="2"/>
      <c r="Y1636" s="2"/>
      <c r="Z1636" s="2"/>
    </row>
    <row r="1637" spans="1:26" ht="25.5">
      <c r="A1637" s="496"/>
      <c r="B1637" s="510"/>
      <c r="C1637" s="498"/>
      <c r="D1637" s="501"/>
      <c r="E1637" s="488"/>
      <c r="F1637" s="488"/>
      <c r="G1637" s="488"/>
      <c r="H1637" s="488"/>
      <c r="I1637" s="43" t="s">
        <v>177</v>
      </c>
      <c r="J1637" s="496"/>
      <c r="K1637" s="96" t="s">
        <v>51</v>
      </c>
      <c r="L1637" s="177"/>
      <c r="M1637" s="177"/>
      <c r="N1637" s="101"/>
      <c r="O1637" s="101"/>
      <c r="P1637" s="101">
        <f>P1638</f>
        <v>2.117</v>
      </c>
      <c r="Q1637" s="101">
        <f>Q1638</f>
        <v>0.36199999999999999</v>
      </c>
      <c r="R1637" s="45">
        <f t="shared" si="542"/>
        <v>2.4790000000000001</v>
      </c>
      <c r="S1637" s="173"/>
      <c r="T1637" s="339"/>
      <c r="U1637" s="2"/>
      <c r="V1637" s="2"/>
      <c r="W1637" s="2"/>
      <c r="X1637" s="2"/>
      <c r="Y1637" s="2"/>
      <c r="Z1637" s="2"/>
    </row>
    <row r="1638" spans="1:26">
      <c r="A1638" s="496"/>
      <c r="B1638" s="510"/>
      <c r="C1638" s="498"/>
      <c r="D1638" s="501"/>
      <c r="E1638" s="488"/>
      <c r="F1638" s="488"/>
      <c r="G1638" s="488"/>
      <c r="H1638" s="488"/>
      <c r="I1638" s="59" t="s">
        <v>16</v>
      </c>
      <c r="J1638" s="496"/>
      <c r="K1638" s="95" t="s">
        <v>12</v>
      </c>
      <c r="L1638" s="44"/>
      <c r="M1638" s="44"/>
      <c r="N1638" s="44"/>
      <c r="O1638" s="177"/>
      <c r="P1638" s="177">
        <v>2.117</v>
      </c>
      <c r="Q1638" s="177">
        <v>0.36199999999999999</v>
      </c>
      <c r="R1638" s="45">
        <f t="shared" si="542"/>
        <v>2.4790000000000001</v>
      </c>
      <c r="S1638" s="173"/>
      <c r="T1638" s="339"/>
      <c r="U1638" s="2"/>
      <c r="V1638" s="2"/>
      <c r="W1638" s="2"/>
      <c r="X1638" s="2"/>
      <c r="Y1638" s="2"/>
      <c r="Z1638" s="2"/>
    </row>
    <row r="1639" spans="1:26" ht="25.5">
      <c r="A1639" s="496"/>
      <c r="B1639" s="510"/>
      <c r="C1639" s="498"/>
      <c r="D1639" s="501"/>
      <c r="E1639" s="488"/>
      <c r="F1639" s="488"/>
      <c r="G1639" s="488"/>
      <c r="H1639" s="488"/>
      <c r="I1639" s="43" t="s">
        <v>178</v>
      </c>
      <c r="J1639" s="496"/>
      <c r="K1639" s="96" t="s">
        <v>45</v>
      </c>
      <c r="L1639" s="177"/>
      <c r="M1639" s="177"/>
      <c r="N1639" s="101"/>
      <c r="O1639" s="101"/>
      <c r="P1639" s="101"/>
      <c r="Q1639" s="101"/>
      <c r="R1639" s="45">
        <f t="shared" si="542"/>
        <v>0</v>
      </c>
      <c r="S1639" s="173"/>
      <c r="T1639" s="339"/>
      <c r="U1639" s="2"/>
      <c r="V1639" s="2"/>
      <c r="W1639" s="2"/>
      <c r="X1639" s="2"/>
      <c r="Y1639" s="2"/>
      <c r="Z1639" s="2"/>
    </row>
    <row r="1640" spans="1:26">
      <c r="A1640" s="496"/>
      <c r="B1640" s="510"/>
      <c r="C1640" s="498"/>
      <c r="D1640" s="501"/>
      <c r="E1640" s="488"/>
      <c r="F1640" s="488"/>
      <c r="G1640" s="488"/>
      <c r="H1640" s="488"/>
      <c r="I1640" s="59" t="s">
        <v>16</v>
      </c>
      <c r="J1640" s="496"/>
      <c r="K1640" s="95" t="s">
        <v>12</v>
      </c>
      <c r="L1640" s="44"/>
      <c r="M1640" s="44"/>
      <c r="N1640" s="44"/>
      <c r="O1640" s="177"/>
      <c r="P1640" s="177"/>
      <c r="Q1640" s="177"/>
      <c r="R1640" s="45">
        <f t="shared" si="542"/>
        <v>0</v>
      </c>
      <c r="S1640" s="173"/>
      <c r="T1640" s="339"/>
      <c r="U1640" s="2"/>
      <c r="V1640" s="2"/>
      <c r="W1640" s="2"/>
      <c r="X1640" s="2"/>
      <c r="Y1640" s="2"/>
      <c r="Z1640" s="2"/>
    </row>
    <row r="1641" spans="1:26" ht="25.5">
      <c r="A1641" s="496"/>
      <c r="B1641" s="510"/>
      <c r="C1641" s="498"/>
      <c r="D1641" s="501"/>
      <c r="E1641" s="488"/>
      <c r="F1641" s="488"/>
      <c r="G1641" s="488"/>
      <c r="H1641" s="488"/>
      <c r="I1641" s="43" t="s">
        <v>179</v>
      </c>
      <c r="J1641" s="496"/>
      <c r="K1641" s="96" t="s">
        <v>11</v>
      </c>
      <c r="L1641" s="177"/>
      <c r="M1641" s="177"/>
      <c r="N1641" s="101"/>
      <c r="O1641" s="101"/>
      <c r="P1641" s="101">
        <f>P1642</f>
        <v>5.5819999999999999</v>
      </c>
      <c r="Q1641" s="101"/>
      <c r="R1641" s="45">
        <f t="shared" si="542"/>
        <v>5.5819999999999999</v>
      </c>
      <c r="S1641" s="173"/>
      <c r="T1641" s="339"/>
      <c r="U1641" s="2"/>
      <c r="V1641" s="2"/>
      <c r="W1641" s="2"/>
      <c r="X1641" s="2"/>
      <c r="Y1641" s="2"/>
      <c r="Z1641" s="2"/>
    </row>
    <row r="1642" spans="1:26">
      <c r="A1642" s="496"/>
      <c r="B1642" s="510"/>
      <c r="C1642" s="498"/>
      <c r="D1642" s="501"/>
      <c r="E1642" s="488"/>
      <c r="F1642" s="488"/>
      <c r="G1642" s="488"/>
      <c r="H1642" s="488"/>
      <c r="I1642" s="59" t="s">
        <v>16</v>
      </c>
      <c r="J1642" s="496"/>
      <c r="K1642" s="95" t="s">
        <v>12</v>
      </c>
      <c r="L1642" s="44"/>
      <c r="M1642" s="44"/>
      <c r="N1642" s="44"/>
      <c r="O1642" s="177"/>
      <c r="P1642" s="177">
        <v>5.5819999999999999</v>
      </c>
      <c r="Q1642" s="177"/>
      <c r="R1642" s="45">
        <f t="shared" si="542"/>
        <v>5.5819999999999999</v>
      </c>
      <c r="S1642" s="173"/>
      <c r="T1642" s="339"/>
      <c r="U1642" s="2"/>
      <c r="V1642" s="2"/>
      <c r="W1642" s="2"/>
      <c r="X1642" s="2"/>
      <c r="Y1642" s="2"/>
      <c r="Z1642" s="2"/>
    </row>
    <row r="1643" spans="1:26" ht="51">
      <c r="A1643" s="496"/>
      <c r="B1643" s="510"/>
      <c r="C1643" s="498"/>
      <c r="D1643" s="501"/>
      <c r="E1643" s="488"/>
      <c r="F1643" s="488"/>
      <c r="G1643" s="488"/>
      <c r="H1643" s="488"/>
      <c r="I1643" s="239" t="s">
        <v>180</v>
      </c>
      <c r="J1643" s="496"/>
      <c r="K1643" s="96" t="s">
        <v>52</v>
      </c>
      <c r="L1643" s="177"/>
      <c r="M1643" s="177"/>
      <c r="N1643" s="101"/>
      <c r="O1643" s="101">
        <f>O1644</f>
        <v>7.3019999999999996</v>
      </c>
      <c r="P1643" s="101">
        <f>P1644</f>
        <v>11.467000000000001</v>
      </c>
      <c r="Q1643" s="101">
        <f>Q1644</f>
        <v>4.9009999999999998</v>
      </c>
      <c r="R1643" s="45">
        <f t="shared" si="542"/>
        <v>23.669999999999998</v>
      </c>
      <c r="S1643" s="173"/>
      <c r="T1643" s="339"/>
      <c r="U1643" s="2"/>
      <c r="V1643" s="2"/>
      <c r="W1643" s="2"/>
      <c r="X1643" s="2"/>
      <c r="Y1643" s="2"/>
      <c r="Z1643" s="2"/>
    </row>
    <row r="1644" spans="1:26">
      <c r="A1644" s="496"/>
      <c r="B1644" s="510"/>
      <c r="C1644" s="498"/>
      <c r="D1644" s="501"/>
      <c r="E1644" s="488"/>
      <c r="F1644" s="488"/>
      <c r="G1644" s="488"/>
      <c r="H1644" s="488"/>
      <c r="I1644" s="59" t="s">
        <v>16</v>
      </c>
      <c r="J1644" s="496"/>
      <c r="K1644" s="95" t="s">
        <v>12</v>
      </c>
      <c r="L1644" s="44"/>
      <c r="M1644" s="44"/>
      <c r="N1644" s="44"/>
      <c r="O1644" s="177">
        <v>7.3019999999999996</v>
      </c>
      <c r="P1644" s="177">
        <v>11.467000000000001</v>
      </c>
      <c r="Q1644" s="177">
        <v>4.9009999999999998</v>
      </c>
      <c r="R1644" s="45">
        <f t="shared" si="542"/>
        <v>23.669999999999998</v>
      </c>
      <c r="S1644" s="173"/>
      <c r="T1644" s="339"/>
      <c r="U1644" s="2"/>
      <c r="V1644" s="2"/>
      <c r="W1644" s="2"/>
      <c r="X1644" s="2"/>
      <c r="Y1644" s="2"/>
      <c r="Z1644" s="2"/>
    </row>
    <row r="1645" spans="1:26" ht="25.5">
      <c r="A1645" s="496"/>
      <c r="B1645" s="510"/>
      <c r="C1645" s="498"/>
      <c r="D1645" s="501"/>
      <c r="E1645" s="488"/>
      <c r="F1645" s="488"/>
      <c r="G1645" s="488"/>
      <c r="H1645" s="488"/>
      <c r="I1645" s="59" t="s">
        <v>29</v>
      </c>
      <c r="J1645" s="496"/>
      <c r="K1645" s="96" t="s">
        <v>54</v>
      </c>
      <c r="L1645" s="177"/>
      <c r="M1645" s="177"/>
      <c r="N1645" s="101"/>
      <c r="O1645" s="101">
        <f>O1646</f>
        <v>0.53680000000000005</v>
      </c>
      <c r="P1645" s="101">
        <f>P1646</f>
        <v>0</v>
      </c>
      <c r="Q1645" s="177"/>
      <c r="R1645" s="45">
        <f t="shared" si="542"/>
        <v>0.53680000000000005</v>
      </c>
      <c r="S1645" s="173"/>
      <c r="T1645" s="339"/>
      <c r="U1645" s="2"/>
      <c r="V1645" s="2"/>
      <c r="W1645" s="2"/>
      <c r="X1645" s="2"/>
      <c r="Y1645" s="2"/>
      <c r="Z1645" s="2"/>
    </row>
    <row r="1646" spans="1:26">
      <c r="A1646" s="496"/>
      <c r="B1646" s="510"/>
      <c r="C1646" s="498"/>
      <c r="D1646" s="501"/>
      <c r="E1646" s="488"/>
      <c r="F1646" s="488"/>
      <c r="G1646" s="488"/>
      <c r="H1646" s="488"/>
      <c r="I1646" s="59" t="s">
        <v>16</v>
      </c>
      <c r="J1646" s="496"/>
      <c r="K1646" s="95" t="s">
        <v>12</v>
      </c>
      <c r="L1646" s="44"/>
      <c r="M1646" s="44"/>
      <c r="N1646" s="44"/>
      <c r="O1646" s="177">
        <v>0.53680000000000005</v>
      </c>
      <c r="P1646" s="177">
        <v>0</v>
      </c>
      <c r="Q1646" s="177"/>
      <c r="R1646" s="45">
        <f t="shared" si="542"/>
        <v>0.53680000000000005</v>
      </c>
      <c r="S1646" s="173"/>
      <c r="T1646" s="339"/>
      <c r="U1646" s="2"/>
      <c r="V1646" s="2"/>
      <c r="W1646" s="2"/>
      <c r="X1646" s="2"/>
      <c r="Y1646" s="2"/>
      <c r="Z1646" s="2"/>
    </row>
    <row r="1647" spans="1:26">
      <c r="A1647" s="496">
        <v>7</v>
      </c>
      <c r="B1647" s="510" t="s">
        <v>526</v>
      </c>
      <c r="C1647" s="498"/>
      <c r="D1647" s="501"/>
      <c r="E1647" s="488"/>
      <c r="F1647" s="488"/>
      <c r="G1647" s="488"/>
      <c r="H1647" s="488"/>
      <c r="I1647" s="43" t="s">
        <v>13</v>
      </c>
      <c r="J1647" s="496">
        <v>124</v>
      </c>
      <c r="K1647" s="93"/>
      <c r="L1647" s="101"/>
      <c r="M1647" s="101"/>
      <c r="N1647" s="101"/>
      <c r="O1647" s="101">
        <f>+O1648+O1653+O1655+O1657+O1659+O1661</f>
        <v>59.943799999999996</v>
      </c>
      <c r="P1647" s="101">
        <f>+P1648+P1653+P1655+P1657+P1659+P1661</f>
        <v>64.781500000000008</v>
      </c>
      <c r="Q1647" s="101">
        <f>+Q1648+Q1653+Q1655+Q1657+Q1659+Q1661</f>
        <v>36.295999999999999</v>
      </c>
      <c r="R1647" s="45">
        <f t="shared" si="542"/>
        <v>161.0213</v>
      </c>
      <c r="S1647" s="173"/>
      <c r="T1647" s="339"/>
      <c r="U1647" s="2"/>
      <c r="V1647" s="2"/>
      <c r="W1647" s="2"/>
      <c r="X1647" s="2"/>
      <c r="Y1647" s="2"/>
      <c r="Z1647" s="2"/>
    </row>
    <row r="1648" spans="1:26" ht="51">
      <c r="A1648" s="496"/>
      <c r="B1648" s="510"/>
      <c r="C1648" s="498"/>
      <c r="D1648" s="501"/>
      <c r="E1648" s="488"/>
      <c r="F1648" s="488"/>
      <c r="G1648" s="488"/>
      <c r="H1648" s="488"/>
      <c r="I1648" s="43" t="s">
        <v>176</v>
      </c>
      <c r="J1648" s="496"/>
      <c r="K1648" s="96" t="s">
        <v>10</v>
      </c>
      <c r="L1648" s="177"/>
      <c r="M1648" s="177"/>
      <c r="N1648" s="101"/>
      <c r="O1648" s="101">
        <f>O1649+O1650+O1651+O1652</f>
        <v>49.385999999999996</v>
      </c>
      <c r="P1648" s="101">
        <f>P1649+P1650+P1651+P1652</f>
        <v>56.118000000000002</v>
      </c>
      <c r="Q1648" s="101">
        <f>Q1649+Q1650+Q1651+Q1652</f>
        <v>33.716000000000001</v>
      </c>
      <c r="R1648" s="45">
        <f t="shared" si="542"/>
        <v>139.22</v>
      </c>
      <c r="S1648" s="173"/>
      <c r="T1648" s="339"/>
      <c r="U1648" s="2"/>
      <c r="V1648" s="2"/>
      <c r="W1648" s="2"/>
      <c r="X1648" s="2"/>
      <c r="Y1648" s="2"/>
      <c r="Z1648" s="2"/>
    </row>
    <row r="1649" spans="1:26" ht="25.5">
      <c r="A1649" s="496"/>
      <c r="B1649" s="510"/>
      <c r="C1649" s="498"/>
      <c r="D1649" s="501"/>
      <c r="E1649" s="488"/>
      <c r="F1649" s="488"/>
      <c r="G1649" s="488"/>
      <c r="H1649" s="488"/>
      <c r="I1649" s="59" t="s">
        <v>164</v>
      </c>
      <c r="J1649" s="496"/>
      <c r="K1649" s="95" t="s">
        <v>11</v>
      </c>
      <c r="L1649" s="44"/>
      <c r="M1649" s="44"/>
      <c r="N1649" s="44"/>
      <c r="O1649" s="177">
        <v>0.79200000000000004</v>
      </c>
      <c r="P1649" s="177"/>
      <c r="Q1649" s="177">
        <v>4.5999999999999999E-2</v>
      </c>
      <c r="R1649" s="45">
        <f t="shared" si="542"/>
        <v>0.83800000000000008</v>
      </c>
      <c r="S1649" s="173"/>
      <c r="T1649" s="339"/>
      <c r="U1649" s="2"/>
      <c r="V1649" s="2"/>
      <c r="W1649" s="2"/>
      <c r="X1649" s="2"/>
      <c r="Y1649" s="2"/>
      <c r="Z1649" s="2"/>
    </row>
    <row r="1650" spans="1:26">
      <c r="A1650" s="496"/>
      <c r="B1650" s="510"/>
      <c r="C1650" s="498"/>
      <c r="D1650" s="501"/>
      <c r="E1650" s="488"/>
      <c r="F1650" s="488"/>
      <c r="G1650" s="488"/>
      <c r="H1650" s="488"/>
      <c r="I1650" s="59" t="s">
        <v>16</v>
      </c>
      <c r="J1650" s="496"/>
      <c r="K1650" s="95" t="s">
        <v>12</v>
      </c>
      <c r="L1650" s="44"/>
      <c r="M1650" s="44"/>
      <c r="N1650" s="44"/>
      <c r="O1650" s="177">
        <v>1.26</v>
      </c>
      <c r="P1650" s="177">
        <v>56.118000000000002</v>
      </c>
      <c r="Q1650" s="177">
        <v>33.67</v>
      </c>
      <c r="R1650" s="45">
        <f t="shared" si="542"/>
        <v>91.048000000000002</v>
      </c>
      <c r="S1650" s="173"/>
      <c r="T1650" s="339"/>
      <c r="U1650" s="2"/>
      <c r="V1650" s="2"/>
      <c r="W1650" s="2"/>
      <c r="X1650" s="2"/>
      <c r="Y1650" s="2"/>
      <c r="Z1650" s="2"/>
    </row>
    <row r="1651" spans="1:26" ht="38.25">
      <c r="A1651" s="496"/>
      <c r="B1651" s="510"/>
      <c r="C1651" s="498"/>
      <c r="D1651" s="501"/>
      <c r="E1651" s="488"/>
      <c r="F1651" s="488"/>
      <c r="G1651" s="488"/>
      <c r="H1651" s="488"/>
      <c r="I1651" s="59" t="s">
        <v>27</v>
      </c>
      <c r="J1651" s="496"/>
      <c r="K1651" s="95" t="s">
        <v>28</v>
      </c>
      <c r="L1651" s="44"/>
      <c r="M1651" s="44"/>
      <c r="N1651" s="44"/>
      <c r="O1651" s="177">
        <v>46.284999999999997</v>
      </c>
      <c r="P1651" s="177"/>
      <c r="Q1651" s="177"/>
      <c r="R1651" s="45">
        <f t="shared" si="542"/>
        <v>46.284999999999997</v>
      </c>
      <c r="S1651" s="173"/>
      <c r="T1651" s="339"/>
      <c r="U1651" s="2"/>
      <c r="V1651" s="2"/>
      <c r="W1651" s="2"/>
      <c r="X1651" s="2"/>
      <c r="Y1651" s="2"/>
      <c r="Z1651" s="2"/>
    </row>
    <row r="1652" spans="1:26" ht="38.25">
      <c r="A1652" s="496"/>
      <c r="B1652" s="510"/>
      <c r="C1652" s="498"/>
      <c r="D1652" s="501"/>
      <c r="E1652" s="488"/>
      <c r="F1652" s="488"/>
      <c r="G1652" s="488"/>
      <c r="H1652" s="488"/>
      <c r="I1652" s="59" t="s">
        <v>18</v>
      </c>
      <c r="J1652" s="496"/>
      <c r="K1652" s="95" t="s">
        <v>17</v>
      </c>
      <c r="L1652" s="44"/>
      <c r="M1652" s="44"/>
      <c r="N1652" s="44"/>
      <c r="O1652" s="177">
        <v>1.0489999999999999</v>
      </c>
      <c r="P1652" s="177"/>
      <c r="Q1652" s="177"/>
      <c r="R1652" s="45">
        <f t="shared" si="542"/>
        <v>1.0489999999999999</v>
      </c>
      <c r="S1652" s="173"/>
      <c r="T1652" s="339"/>
      <c r="U1652" s="2"/>
      <c r="V1652" s="2"/>
      <c r="W1652" s="2"/>
      <c r="X1652" s="2"/>
      <c r="Y1652" s="2"/>
      <c r="Z1652" s="2"/>
    </row>
    <row r="1653" spans="1:26" ht="25.5">
      <c r="A1653" s="496"/>
      <c r="B1653" s="510"/>
      <c r="C1653" s="498"/>
      <c r="D1653" s="501"/>
      <c r="E1653" s="488"/>
      <c r="F1653" s="488"/>
      <c r="G1653" s="488"/>
      <c r="H1653" s="488"/>
      <c r="I1653" s="43" t="s">
        <v>177</v>
      </c>
      <c r="J1653" s="496"/>
      <c r="K1653" s="96" t="s">
        <v>51</v>
      </c>
      <c r="L1653" s="177"/>
      <c r="M1653" s="177"/>
      <c r="N1653" s="101"/>
      <c r="O1653" s="101">
        <f t="shared" ref="O1653:Q1653" si="547">O1654</f>
        <v>1.825</v>
      </c>
      <c r="P1653" s="101">
        <f t="shared" si="547"/>
        <v>1.208</v>
      </c>
      <c r="Q1653" s="101">
        <f t="shared" si="547"/>
        <v>0.82099999999999995</v>
      </c>
      <c r="R1653" s="45">
        <f t="shared" si="542"/>
        <v>3.8540000000000001</v>
      </c>
      <c r="S1653" s="173"/>
      <c r="T1653" s="339"/>
      <c r="U1653" s="2"/>
      <c r="V1653" s="2"/>
      <c r="W1653" s="2"/>
      <c r="X1653" s="2"/>
      <c r="Y1653" s="2"/>
      <c r="Z1653" s="2"/>
    </row>
    <row r="1654" spans="1:26">
      <c r="A1654" s="496"/>
      <c r="B1654" s="510"/>
      <c r="C1654" s="498"/>
      <c r="D1654" s="501"/>
      <c r="E1654" s="488"/>
      <c r="F1654" s="488"/>
      <c r="G1654" s="488"/>
      <c r="H1654" s="488"/>
      <c r="I1654" s="59" t="s">
        <v>16</v>
      </c>
      <c r="J1654" s="496"/>
      <c r="K1654" s="95" t="s">
        <v>12</v>
      </c>
      <c r="L1654" s="44"/>
      <c r="M1654" s="44"/>
      <c r="N1654" s="44"/>
      <c r="O1654" s="177">
        <v>1.825</v>
      </c>
      <c r="P1654" s="177">
        <v>1.208</v>
      </c>
      <c r="Q1654" s="177">
        <v>0.82099999999999995</v>
      </c>
      <c r="R1654" s="45">
        <f t="shared" si="542"/>
        <v>3.8540000000000001</v>
      </c>
      <c r="S1654" s="173"/>
      <c r="T1654" s="339"/>
      <c r="U1654" s="2"/>
      <c r="V1654" s="2"/>
      <c r="W1654" s="2"/>
      <c r="X1654" s="2"/>
      <c r="Y1654" s="2"/>
      <c r="Z1654" s="2"/>
    </row>
    <row r="1655" spans="1:26" ht="25.5">
      <c r="A1655" s="496"/>
      <c r="B1655" s="510"/>
      <c r="C1655" s="498"/>
      <c r="D1655" s="501"/>
      <c r="E1655" s="488"/>
      <c r="F1655" s="488"/>
      <c r="G1655" s="488"/>
      <c r="H1655" s="488"/>
      <c r="I1655" s="43" t="s">
        <v>178</v>
      </c>
      <c r="J1655" s="496"/>
      <c r="K1655" s="96" t="s">
        <v>45</v>
      </c>
      <c r="L1655" s="177"/>
      <c r="M1655" s="177"/>
      <c r="N1655" s="101"/>
      <c r="O1655" s="101">
        <f>O1656</f>
        <v>0.70699999999999996</v>
      </c>
      <c r="P1655" s="101">
        <f t="shared" ref="P1655:Q1655" si="548">P1656</f>
        <v>0.39950000000000002</v>
      </c>
      <c r="Q1655" s="101">
        <f t="shared" si="548"/>
        <v>0.2</v>
      </c>
      <c r="R1655" s="45">
        <f t="shared" si="542"/>
        <v>1.3065</v>
      </c>
      <c r="S1655" s="173"/>
      <c r="T1655" s="339"/>
      <c r="U1655" s="2"/>
      <c r="V1655" s="2"/>
      <c r="W1655" s="2"/>
      <c r="X1655" s="2"/>
      <c r="Y1655" s="2"/>
      <c r="Z1655" s="2"/>
    </row>
    <row r="1656" spans="1:26">
      <c r="A1656" s="496"/>
      <c r="B1656" s="510"/>
      <c r="C1656" s="498"/>
      <c r="D1656" s="501"/>
      <c r="E1656" s="488"/>
      <c r="F1656" s="488"/>
      <c r="G1656" s="488"/>
      <c r="H1656" s="488"/>
      <c r="I1656" s="59" t="s">
        <v>16</v>
      </c>
      <c r="J1656" s="496"/>
      <c r="K1656" s="95" t="s">
        <v>12</v>
      </c>
      <c r="L1656" s="44"/>
      <c r="M1656" s="44"/>
      <c r="N1656" s="44"/>
      <c r="O1656" s="177">
        <v>0.70699999999999996</v>
      </c>
      <c r="P1656" s="177">
        <v>0.39950000000000002</v>
      </c>
      <c r="Q1656" s="177">
        <v>0.2</v>
      </c>
      <c r="R1656" s="45">
        <f t="shared" si="542"/>
        <v>1.3065</v>
      </c>
      <c r="S1656" s="173"/>
      <c r="T1656" s="339"/>
      <c r="U1656" s="2"/>
      <c r="V1656" s="2"/>
      <c r="W1656" s="2"/>
      <c r="X1656" s="2"/>
      <c r="Y1656" s="2"/>
      <c r="Z1656" s="2"/>
    </row>
    <row r="1657" spans="1:26" ht="25.5">
      <c r="A1657" s="496"/>
      <c r="B1657" s="510"/>
      <c r="C1657" s="498"/>
      <c r="D1657" s="501"/>
      <c r="E1657" s="488"/>
      <c r="F1657" s="488"/>
      <c r="G1657" s="488"/>
      <c r="H1657" s="488"/>
      <c r="I1657" s="43" t="s">
        <v>179</v>
      </c>
      <c r="J1657" s="496"/>
      <c r="K1657" s="96" t="s">
        <v>11</v>
      </c>
      <c r="L1657" s="177"/>
      <c r="M1657" s="177"/>
      <c r="N1657" s="101"/>
      <c r="O1657" s="101">
        <f>O1658</f>
        <v>0.98699999999999999</v>
      </c>
      <c r="P1657" s="101">
        <f t="shared" ref="P1657:Q1657" si="549">P1658</f>
        <v>0.82199999999999995</v>
      </c>
      <c r="Q1657" s="101">
        <f t="shared" si="549"/>
        <v>0.39</v>
      </c>
      <c r="R1657" s="45">
        <f t="shared" si="542"/>
        <v>2.1989999999999998</v>
      </c>
      <c r="S1657" s="173"/>
      <c r="T1657" s="339"/>
      <c r="U1657" s="2"/>
      <c r="V1657" s="2"/>
      <c r="W1657" s="2"/>
      <c r="X1657" s="2"/>
      <c r="Y1657" s="2"/>
      <c r="Z1657" s="2"/>
    </row>
    <row r="1658" spans="1:26">
      <c r="A1658" s="496"/>
      <c r="B1658" s="510"/>
      <c r="C1658" s="498"/>
      <c r="D1658" s="501"/>
      <c r="E1658" s="488"/>
      <c r="F1658" s="488"/>
      <c r="G1658" s="488"/>
      <c r="H1658" s="488"/>
      <c r="I1658" s="59" t="s">
        <v>16</v>
      </c>
      <c r="J1658" s="496"/>
      <c r="K1658" s="95" t="s">
        <v>12</v>
      </c>
      <c r="L1658" s="44"/>
      <c r="M1658" s="44"/>
      <c r="N1658" s="44"/>
      <c r="O1658" s="177">
        <v>0.98699999999999999</v>
      </c>
      <c r="P1658" s="177">
        <v>0.82199999999999995</v>
      </c>
      <c r="Q1658" s="177">
        <v>0.39</v>
      </c>
      <c r="R1658" s="45">
        <f t="shared" si="542"/>
        <v>2.1989999999999998</v>
      </c>
      <c r="S1658" s="173"/>
      <c r="T1658" s="339"/>
      <c r="U1658" s="2"/>
      <c r="V1658" s="2"/>
      <c r="W1658" s="2"/>
      <c r="X1658" s="2"/>
      <c r="Y1658" s="2"/>
      <c r="Z1658" s="2"/>
    </row>
    <row r="1659" spans="1:26" ht="51">
      <c r="A1659" s="496"/>
      <c r="B1659" s="510"/>
      <c r="C1659" s="498"/>
      <c r="D1659" s="501"/>
      <c r="E1659" s="488"/>
      <c r="F1659" s="488"/>
      <c r="G1659" s="488"/>
      <c r="H1659" s="488"/>
      <c r="I1659" s="239" t="s">
        <v>180</v>
      </c>
      <c r="J1659" s="496"/>
      <c r="K1659" s="96" t="s">
        <v>52</v>
      </c>
      <c r="L1659" s="177"/>
      <c r="M1659" s="177"/>
      <c r="N1659" s="101"/>
      <c r="O1659" s="101">
        <f>O1660</f>
        <v>6.6260000000000003</v>
      </c>
      <c r="P1659" s="101">
        <f t="shared" ref="P1659:Q1659" si="550">P1660</f>
        <v>6.234</v>
      </c>
      <c r="Q1659" s="101">
        <f t="shared" si="550"/>
        <v>1.169</v>
      </c>
      <c r="R1659" s="45">
        <f t="shared" si="542"/>
        <v>14.029</v>
      </c>
      <c r="S1659" s="173"/>
      <c r="T1659" s="339"/>
      <c r="U1659" s="2"/>
      <c r="V1659" s="2"/>
      <c r="W1659" s="2"/>
      <c r="X1659" s="2"/>
      <c r="Y1659" s="2"/>
      <c r="Z1659" s="2"/>
    </row>
    <row r="1660" spans="1:26">
      <c r="A1660" s="496"/>
      <c r="B1660" s="510"/>
      <c r="C1660" s="498"/>
      <c r="D1660" s="501"/>
      <c r="E1660" s="488"/>
      <c r="F1660" s="488"/>
      <c r="G1660" s="488"/>
      <c r="H1660" s="488"/>
      <c r="I1660" s="59" t="s">
        <v>16</v>
      </c>
      <c r="J1660" s="496"/>
      <c r="K1660" s="95" t="s">
        <v>12</v>
      </c>
      <c r="L1660" s="44"/>
      <c r="M1660" s="44"/>
      <c r="N1660" s="44"/>
      <c r="O1660" s="177">
        <v>6.6260000000000003</v>
      </c>
      <c r="P1660" s="177">
        <v>6.234</v>
      </c>
      <c r="Q1660" s="177">
        <v>1.169</v>
      </c>
      <c r="R1660" s="45">
        <f t="shared" si="542"/>
        <v>14.029</v>
      </c>
      <c r="S1660" s="173"/>
      <c r="T1660" s="339"/>
      <c r="U1660" s="2"/>
      <c r="V1660" s="2"/>
      <c r="W1660" s="2"/>
      <c r="X1660" s="2"/>
      <c r="Y1660" s="2"/>
      <c r="Z1660" s="2"/>
    </row>
    <row r="1661" spans="1:26" ht="25.5">
      <c r="A1661" s="496"/>
      <c r="B1661" s="510"/>
      <c r="C1661" s="498"/>
      <c r="D1661" s="501"/>
      <c r="E1661" s="488"/>
      <c r="F1661" s="488"/>
      <c r="G1661" s="488"/>
      <c r="H1661" s="488"/>
      <c r="I1661" s="43" t="s">
        <v>29</v>
      </c>
      <c r="J1661" s="496"/>
      <c r="K1661" s="96" t="s">
        <v>54</v>
      </c>
      <c r="L1661" s="177"/>
      <c r="M1661" s="177"/>
      <c r="N1661" s="101"/>
      <c r="O1661" s="101">
        <f>O1662</f>
        <v>0.4128</v>
      </c>
      <c r="P1661" s="101">
        <f t="shared" ref="P1661" si="551">P1662</f>
        <v>0</v>
      </c>
      <c r="Q1661" s="101"/>
      <c r="R1661" s="45">
        <f t="shared" si="542"/>
        <v>0.4128</v>
      </c>
      <c r="S1661" s="173"/>
      <c r="T1661" s="339"/>
      <c r="U1661" s="2"/>
      <c r="V1661" s="2"/>
      <c r="W1661" s="2"/>
      <c r="X1661" s="2"/>
      <c r="Y1661" s="2"/>
      <c r="Z1661" s="2"/>
    </row>
    <row r="1662" spans="1:26">
      <c r="A1662" s="496"/>
      <c r="B1662" s="510"/>
      <c r="C1662" s="498"/>
      <c r="D1662" s="501"/>
      <c r="E1662" s="488"/>
      <c r="F1662" s="488"/>
      <c r="G1662" s="488"/>
      <c r="H1662" s="488"/>
      <c r="I1662" s="59" t="s">
        <v>16</v>
      </c>
      <c r="J1662" s="496"/>
      <c r="K1662" s="95" t="s">
        <v>12</v>
      </c>
      <c r="L1662" s="44"/>
      <c r="M1662" s="44"/>
      <c r="N1662" s="44"/>
      <c r="O1662" s="177">
        <v>0.4128</v>
      </c>
      <c r="P1662" s="177">
        <v>0</v>
      </c>
      <c r="Q1662" s="177"/>
      <c r="R1662" s="45">
        <f t="shared" si="542"/>
        <v>0.4128</v>
      </c>
      <c r="S1662" s="173"/>
      <c r="T1662" s="339"/>
      <c r="U1662" s="2"/>
      <c r="V1662" s="2"/>
      <c r="W1662" s="2"/>
      <c r="X1662" s="2"/>
      <c r="Y1662" s="2"/>
      <c r="Z1662" s="2"/>
    </row>
    <row r="1663" spans="1:26" ht="15" customHeight="1">
      <c r="A1663" s="496">
        <v>8</v>
      </c>
      <c r="B1663" s="510" t="s">
        <v>527</v>
      </c>
      <c r="C1663" s="498"/>
      <c r="D1663" s="501"/>
      <c r="E1663" s="488"/>
      <c r="F1663" s="488"/>
      <c r="G1663" s="488"/>
      <c r="H1663" s="488"/>
      <c r="I1663" s="43" t="s">
        <v>13</v>
      </c>
      <c r="J1663" s="496">
        <v>124</v>
      </c>
      <c r="K1663" s="93"/>
      <c r="L1663" s="101"/>
      <c r="M1663" s="101"/>
      <c r="N1663" s="101"/>
      <c r="O1663" s="101">
        <f t="shared" ref="O1663:Q1663" si="552">+O1664+O1669+O1671+O1673+O1675</f>
        <v>63.347000000000001</v>
      </c>
      <c r="P1663" s="101">
        <f t="shared" si="552"/>
        <v>75.36</v>
      </c>
      <c r="Q1663" s="101">
        <f t="shared" si="552"/>
        <v>40.756999999999998</v>
      </c>
      <c r="R1663" s="45">
        <f t="shared" si="542"/>
        <v>179.464</v>
      </c>
      <c r="S1663" s="173"/>
      <c r="T1663" s="339"/>
      <c r="U1663" s="2"/>
      <c r="V1663" s="2"/>
      <c r="W1663" s="2"/>
      <c r="X1663" s="2"/>
      <c r="Y1663" s="2"/>
      <c r="Z1663" s="2"/>
    </row>
    <row r="1664" spans="1:26" ht="51">
      <c r="A1664" s="496"/>
      <c r="B1664" s="510"/>
      <c r="C1664" s="498"/>
      <c r="D1664" s="501"/>
      <c r="E1664" s="488"/>
      <c r="F1664" s="488"/>
      <c r="G1664" s="488"/>
      <c r="H1664" s="488"/>
      <c r="I1664" s="43" t="s">
        <v>176</v>
      </c>
      <c r="J1664" s="496"/>
      <c r="K1664" s="96" t="s">
        <v>10</v>
      </c>
      <c r="L1664" s="177"/>
      <c r="M1664" s="177"/>
      <c r="N1664" s="101"/>
      <c r="O1664" s="101">
        <f t="shared" ref="O1664" si="553">SUM(O1665:O1668)</f>
        <v>53.783000000000001</v>
      </c>
      <c r="P1664" s="101">
        <f>P1665+P1666+P1667+P1668</f>
        <v>69.668999999999997</v>
      </c>
      <c r="Q1664" s="101">
        <f t="shared" ref="Q1664" si="554">SUM(Q1665:Q1668)</f>
        <v>37.835000000000001</v>
      </c>
      <c r="R1664" s="45">
        <f t="shared" si="542"/>
        <v>161.28700000000001</v>
      </c>
      <c r="S1664" s="173"/>
      <c r="T1664" s="339"/>
      <c r="U1664" s="2"/>
      <c r="V1664" s="2"/>
      <c r="W1664" s="2"/>
      <c r="X1664" s="2"/>
      <c r="Y1664" s="2"/>
      <c r="Z1664" s="2"/>
    </row>
    <row r="1665" spans="1:26" ht="25.5">
      <c r="A1665" s="496"/>
      <c r="B1665" s="510"/>
      <c r="C1665" s="498"/>
      <c r="D1665" s="501"/>
      <c r="E1665" s="488"/>
      <c r="F1665" s="488"/>
      <c r="G1665" s="488"/>
      <c r="H1665" s="488"/>
      <c r="I1665" s="59" t="s">
        <v>164</v>
      </c>
      <c r="J1665" s="496"/>
      <c r="K1665" s="95" t="s">
        <v>11</v>
      </c>
      <c r="L1665" s="44"/>
      <c r="M1665" s="44"/>
      <c r="N1665" s="44"/>
      <c r="O1665" s="177">
        <v>0.71399999999999997</v>
      </c>
      <c r="P1665" s="177"/>
      <c r="Q1665" s="177">
        <v>3.4000000000000002E-2</v>
      </c>
      <c r="R1665" s="45">
        <f t="shared" si="542"/>
        <v>0.748</v>
      </c>
      <c r="S1665" s="173"/>
      <c r="T1665" s="339"/>
      <c r="U1665" s="2"/>
      <c r="V1665" s="2"/>
      <c r="W1665" s="2"/>
      <c r="X1665" s="2"/>
      <c r="Y1665" s="2"/>
      <c r="Z1665" s="2"/>
    </row>
    <row r="1666" spans="1:26">
      <c r="A1666" s="496"/>
      <c r="B1666" s="510"/>
      <c r="C1666" s="498"/>
      <c r="D1666" s="501"/>
      <c r="E1666" s="488"/>
      <c r="F1666" s="488"/>
      <c r="G1666" s="488"/>
      <c r="H1666" s="488"/>
      <c r="I1666" s="59" t="s">
        <v>16</v>
      </c>
      <c r="J1666" s="496"/>
      <c r="K1666" s="95" t="s">
        <v>12</v>
      </c>
      <c r="L1666" s="44"/>
      <c r="M1666" s="44"/>
      <c r="N1666" s="44"/>
      <c r="O1666" s="177">
        <v>4.9930000000000003</v>
      </c>
      <c r="P1666" s="177">
        <v>69.668999999999997</v>
      </c>
      <c r="Q1666" s="177">
        <v>37.801000000000002</v>
      </c>
      <c r="R1666" s="45">
        <f t="shared" si="542"/>
        <v>112.46299999999999</v>
      </c>
      <c r="S1666" s="173"/>
      <c r="T1666" s="339"/>
      <c r="U1666" s="2"/>
      <c r="V1666" s="2"/>
      <c r="W1666" s="2"/>
      <c r="X1666" s="2"/>
      <c r="Y1666" s="2"/>
      <c r="Z1666" s="2"/>
    </row>
    <row r="1667" spans="1:26" ht="38.25">
      <c r="A1667" s="496"/>
      <c r="B1667" s="510"/>
      <c r="C1667" s="498"/>
      <c r="D1667" s="501"/>
      <c r="E1667" s="488"/>
      <c r="F1667" s="488"/>
      <c r="G1667" s="488"/>
      <c r="H1667" s="488"/>
      <c r="I1667" s="59" t="s">
        <v>27</v>
      </c>
      <c r="J1667" s="496"/>
      <c r="K1667" s="95" t="s">
        <v>28</v>
      </c>
      <c r="L1667" s="44"/>
      <c r="M1667" s="44"/>
      <c r="N1667" s="44"/>
      <c r="O1667" s="177">
        <v>47.045999999999999</v>
      </c>
      <c r="P1667" s="177"/>
      <c r="Q1667" s="177"/>
      <c r="R1667" s="45">
        <f t="shared" si="542"/>
        <v>47.045999999999999</v>
      </c>
      <c r="S1667" s="173"/>
      <c r="T1667" s="339"/>
      <c r="U1667" s="2"/>
      <c r="V1667" s="2"/>
      <c r="W1667" s="2"/>
      <c r="X1667" s="2"/>
      <c r="Y1667" s="2"/>
      <c r="Z1667" s="2"/>
    </row>
    <row r="1668" spans="1:26" ht="38.25">
      <c r="A1668" s="496"/>
      <c r="B1668" s="510"/>
      <c r="C1668" s="498"/>
      <c r="D1668" s="501"/>
      <c r="E1668" s="488"/>
      <c r="F1668" s="488"/>
      <c r="G1668" s="488"/>
      <c r="H1668" s="488"/>
      <c r="I1668" s="59" t="s">
        <v>18</v>
      </c>
      <c r="J1668" s="496"/>
      <c r="K1668" s="95" t="s">
        <v>17</v>
      </c>
      <c r="L1668" s="44"/>
      <c r="M1668" s="44"/>
      <c r="N1668" s="44"/>
      <c r="O1668" s="177">
        <v>1.03</v>
      </c>
      <c r="P1668" s="177"/>
      <c r="Q1668" s="177"/>
      <c r="R1668" s="45">
        <f t="shared" si="542"/>
        <v>1.03</v>
      </c>
      <c r="S1668" s="173"/>
      <c r="T1668" s="339"/>
      <c r="U1668" s="2"/>
      <c r="V1668" s="2"/>
      <c r="W1668" s="2"/>
      <c r="X1668" s="2"/>
      <c r="Y1668" s="2"/>
      <c r="Z1668" s="2"/>
    </row>
    <row r="1669" spans="1:26" ht="25.5">
      <c r="A1669" s="496"/>
      <c r="B1669" s="510"/>
      <c r="C1669" s="498"/>
      <c r="D1669" s="501"/>
      <c r="E1669" s="488"/>
      <c r="F1669" s="488"/>
      <c r="G1669" s="488"/>
      <c r="H1669" s="488"/>
      <c r="I1669" s="43" t="s">
        <v>177</v>
      </c>
      <c r="J1669" s="496"/>
      <c r="K1669" s="96" t="s">
        <v>51</v>
      </c>
      <c r="L1669" s="44"/>
      <c r="M1669" s="44"/>
      <c r="N1669" s="44"/>
      <c r="O1669" s="101">
        <f t="shared" ref="O1669" si="555">O1670</f>
        <v>5.0860000000000003</v>
      </c>
      <c r="P1669" s="101">
        <f t="shared" ref="P1669:Q1669" si="556">P1670</f>
        <v>1.218</v>
      </c>
      <c r="Q1669" s="101">
        <f t="shared" si="556"/>
        <v>0.48</v>
      </c>
      <c r="R1669" s="45">
        <f t="shared" si="542"/>
        <v>6.7840000000000007</v>
      </c>
      <c r="S1669" s="173"/>
      <c r="T1669" s="339"/>
      <c r="U1669" s="2"/>
      <c r="V1669" s="2"/>
      <c r="W1669" s="2"/>
      <c r="X1669" s="2"/>
      <c r="Y1669" s="2"/>
      <c r="Z1669" s="2"/>
    </row>
    <row r="1670" spans="1:26">
      <c r="A1670" s="496"/>
      <c r="B1670" s="510"/>
      <c r="C1670" s="498"/>
      <c r="D1670" s="501"/>
      <c r="E1670" s="488"/>
      <c r="F1670" s="488"/>
      <c r="G1670" s="488"/>
      <c r="H1670" s="488"/>
      <c r="I1670" s="59" t="s">
        <v>16</v>
      </c>
      <c r="J1670" s="496"/>
      <c r="K1670" s="95" t="s">
        <v>12</v>
      </c>
      <c r="L1670" s="44"/>
      <c r="M1670" s="44"/>
      <c r="N1670" s="44"/>
      <c r="O1670" s="177">
        <v>5.0860000000000003</v>
      </c>
      <c r="P1670" s="177">
        <v>1.218</v>
      </c>
      <c r="Q1670" s="177">
        <v>0.48</v>
      </c>
      <c r="R1670" s="45">
        <f t="shared" si="542"/>
        <v>6.7840000000000007</v>
      </c>
      <c r="S1670" s="173"/>
      <c r="T1670" s="339"/>
      <c r="U1670" s="2"/>
      <c r="V1670" s="2"/>
      <c r="W1670" s="2"/>
      <c r="X1670" s="2"/>
      <c r="Y1670" s="2"/>
      <c r="Z1670" s="2"/>
    </row>
    <row r="1671" spans="1:26" ht="25.5">
      <c r="A1671" s="496"/>
      <c r="B1671" s="510"/>
      <c r="C1671" s="498"/>
      <c r="D1671" s="501"/>
      <c r="E1671" s="488"/>
      <c r="F1671" s="488"/>
      <c r="G1671" s="488"/>
      <c r="H1671" s="488"/>
      <c r="I1671" s="43" t="s">
        <v>178</v>
      </c>
      <c r="J1671" s="496"/>
      <c r="K1671" s="96" t="s">
        <v>45</v>
      </c>
      <c r="L1671" s="44"/>
      <c r="M1671" s="44"/>
      <c r="N1671" s="45"/>
      <c r="O1671" s="101">
        <f>O1672</f>
        <v>1.8380000000000001</v>
      </c>
      <c r="P1671" s="101">
        <f t="shared" ref="P1671:Q1671" si="557">P1672</f>
        <v>1.5</v>
      </c>
      <c r="Q1671" s="101">
        <f t="shared" si="557"/>
        <v>1.19</v>
      </c>
      <c r="R1671" s="45">
        <f t="shared" si="542"/>
        <v>4.5280000000000005</v>
      </c>
      <c r="S1671" s="173"/>
      <c r="T1671" s="339"/>
      <c r="U1671" s="2"/>
      <c r="V1671" s="2"/>
      <c r="W1671" s="2"/>
      <c r="X1671" s="2"/>
      <c r="Y1671" s="2"/>
      <c r="Z1671" s="2"/>
    </row>
    <row r="1672" spans="1:26">
      <c r="A1672" s="496"/>
      <c r="B1672" s="510"/>
      <c r="C1672" s="498"/>
      <c r="D1672" s="501"/>
      <c r="E1672" s="488"/>
      <c r="F1672" s="488"/>
      <c r="G1672" s="488"/>
      <c r="H1672" s="488"/>
      <c r="I1672" s="59" t="s">
        <v>16</v>
      </c>
      <c r="J1672" s="496"/>
      <c r="K1672" s="95" t="s">
        <v>12</v>
      </c>
      <c r="L1672" s="44"/>
      <c r="M1672" s="44"/>
      <c r="N1672" s="44"/>
      <c r="O1672" s="177">
        <v>1.8380000000000001</v>
      </c>
      <c r="P1672" s="177">
        <v>1.5</v>
      </c>
      <c r="Q1672" s="177">
        <v>1.19</v>
      </c>
      <c r="R1672" s="45">
        <f t="shared" si="542"/>
        <v>4.5280000000000005</v>
      </c>
      <c r="S1672" s="173"/>
      <c r="T1672" s="339"/>
      <c r="U1672" s="2"/>
      <c r="V1672" s="2"/>
      <c r="W1672" s="2"/>
      <c r="X1672" s="2"/>
      <c r="Y1672" s="2"/>
      <c r="Z1672" s="2"/>
    </row>
    <row r="1673" spans="1:26" ht="25.5">
      <c r="A1673" s="496"/>
      <c r="B1673" s="510"/>
      <c r="C1673" s="498"/>
      <c r="D1673" s="501"/>
      <c r="E1673" s="488"/>
      <c r="F1673" s="488"/>
      <c r="G1673" s="488"/>
      <c r="H1673" s="488"/>
      <c r="I1673" s="43" t="s">
        <v>179</v>
      </c>
      <c r="J1673" s="496"/>
      <c r="K1673" s="96" t="s">
        <v>11</v>
      </c>
      <c r="L1673" s="44"/>
      <c r="M1673" s="44"/>
      <c r="N1673" s="44"/>
      <c r="O1673" s="101">
        <f>O1674</f>
        <v>1.8979999999999999</v>
      </c>
      <c r="P1673" s="101">
        <f t="shared" ref="P1673:Q1673" si="558">P1674</f>
        <v>1.887</v>
      </c>
      <c r="Q1673" s="101">
        <f t="shared" si="558"/>
        <v>1.252</v>
      </c>
      <c r="R1673" s="45">
        <f t="shared" si="542"/>
        <v>5.0369999999999999</v>
      </c>
      <c r="S1673" s="173"/>
      <c r="T1673" s="339"/>
      <c r="U1673" s="2"/>
      <c r="V1673" s="2"/>
      <c r="W1673" s="2"/>
      <c r="X1673" s="2"/>
      <c r="Y1673" s="2"/>
      <c r="Z1673" s="2"/>
    </row>
    <row r="1674" spans="1:26">
      <c r="A1674" s="496"/>
      <c r="B1674" s="510"/>
      <c r="C1674" s="498"/>
      <c r="D1674" s="501"/>
      <c r="E1674" s="488"/>
      <c r="F1674" s="488"/>
      <c r="G1674" s="488"/>
      <c r="H1674" s="488"/>
      <c r="I1674" s="59" t="s">
        <v>16</v>
      </c>
      <c r="J1674" s="496"/>
      <c r="K1674" s="95" t="s">
        <v>12</v>
      </c>
      <c r="L1674" s="44"/>
      <c r="M1674" s="44"/>
      <c r="N1674" s="44"/>
      <c r="O1674" s="177">
        <v>1.8979999999999999</v>
      </c>
      <c r="P1674" s="177">
        <v>1.887</v>
      </c>
      <c r="Q1674" s="177">
        <v>1.252</v>
      </c>
      <c r="R1674" s="45">
        <f t="shared" si="542"/>
        <v>5.0369999999999999</v>
      </c>
      <c r="S1674" s="173"/>
      <c r="T1674" s="339"/>
      <c r="U1674" s="2"/>
      <c r="V1674" s="2"/>
      <c r="W1674" s="2"/>
      <c r="X1674" s="2"/>
      <c r="Y1674" s="2"/>
      <c r="Z1674" s="2"/>
    </row>
    <row r="1675" spans="1:26" ht="51">
      <c r="A1675" s="496"/>
      <c r="B1675" s="510"/>
      <c r="C1675" s="498"/>
      <c r="D1675" s="501"/>
      <c r="E1675" s="488"/>
      <c r="F1675" s="488"/>
      <c r="G1675" s="488"/>
      <c r="H1675" s="488"/>
      <c r="I1675" s="239" t="s">
        <v>180</v>
      </c>
      <c r="J1675" s="496"/>
      <c r="K1675" s="96" t="s">
        <v>52</v>
      </c>
      <c r="L1675" s="44"/>
      <c r="M1675" s="44"/>
      <c r="N1675" s="44"/>
      <c r="O1675" s="101">
        <f>O1676</f>
        <v>0.74199999999999999</v>
      </c>
      <c r="P1675" s="101">
        <f>P1676</f>
        <v>1.0860000000000001</v>
      </c>
      <c r="Q1675" s="101">
        <f>Q1676</f>
        <v>0</v>
      </c>
      <c r="R1675" s="45">
        <f t="shared" si="542"/>
        <v>1.8280000000000001</v>
      </c>
      <c r="S1675" s="173"/>
      <c r="T1675" s="339"/>
      <c r="U1675" s="2"/>
      <c r="V1675" s="2"/>
      <c r="W1675" s="2"/>
      <c r="X1675" s="2"/>
      <c r="Y1675" s="2"/>
      <c r="Z1675" s="2"/>
    </row>
    <row r="1676" spans="1:26">
      <c r="A1676" s="496"/>
      <c r="B1676" s="510"/>
      <c r="C1676" s="498"/>
      <c r="D1676" s="501"/>
      <c r="E1676" s="488"/>
      <c r="F1676" s="488"/>
      <c r="G1676" s="488"/>
      <c r="H1676" s="488"/>
      <c r="I1676" s="59" t="s">
        <v>16</v>
      </c>
      <c r="J1676" s="496"/>
      <c r="K1676" s="95" t="s">
        <v>12</v>
      </c>
      <c r="L1676" s="44"/>
      <c r="M1676" s="44"/>
      <c r="N1676" s="44"/>
      <c r="O1676" s="177">
        <v>0.74199999999999999</v>
      </c>
      <c r="P1676" s="177">
        <v>1.0860000000000001</v>
      </c>
      <c r="Q1676" s="177"/>
      <c r="R1676" s="45">
        <f t="shared" si="542"/>
        <v>1.8280000000000001</v>
      </c>
      <c r="S1676" s="173"/>
      <c r="T1676" s="339"/>
      <c r="U1676" s="2"/>
      <c r="V1676" s="2"/>
      <c r="W1676" s="2"/>
      <c r="X1676" s="2"/>
      <c r="Y1676" s="2"/>
      <c r="Z1676" s="2"/>
    </row>
    <row r="1677" spans="1:26" ht="15" customHeight="1">
      <c r="A1677" s="496">
        <v>9</v>
      </c>
      <c r="B1677" s="510" t="s">
        <v>528</v>
      </c>
      <c r="C1677" s="498"/>
      <c r="D1677" s="501"/>
      <c r="E1677" s="488"/>
      <c r="F1677" s="488"/>
      <c r="G1677" s="488"/>
      <c r="H1677" s="488"/>
      <c r="I1677" s="43" t="s">
        <v>13</v>
      </c>
      <c r="J1677" s="496">
        <v>124</v>
      </c>
      <c r="K1677" s="93"/>
      <c r="L1677" s="101"/>
      <c r="M1677" s="101"/>
      <c r="N1677" s="101"/>
      <c r="O1677" s="101">
        <f>+O1678+O1683+O1685+O1687+O1689</f>
        <v>97.107000000000014</v>
      </c>
      <c r="P1677" s="85">
        <f t="shared" ref="P1677:Q1677" si="559">+P1678+P1683+P1685+P1687+P1689</f>
        <v>124.745</v>
      </c>
      <c r="Q1677" s="85">
        <f t="shared" si="559"/>
        <v>55.13</v>
      </c>
      <c r="R1677" s="45">
        <f t="shared" si="542"/>
        <v>276.98200000000003</v>
      </c>
      <c r="S1677" s="173"/>
      <c r="T1677" s="339"/>
      <c r="U1677" s="2"/>
      <c r="V1677" s="2"/>
      <c r="W1677" s="2"/>
      <c r="X1677" s="2"/>
      <c r="Y1677" s="2"/>
      <c r="Z1677" s="2"/>
    </row>
    <row r="1678" spans="1:26" ht="51">
      <c r="A1678" s="496"/>
      <c r="B1678" s="510"/>
      <c r="C1678" s="498"/>
      <c r="D1678" s="501"/>
      <c r="E1678" s="488"/>
      <c r="F1678" s="488"/>
      <c r="G1678" s="488"/>
      <c r="H1678" s="488"/>
      <c r="I1678" s="43" t="s">
        <v>176</v>
      </c>
      <c r="J1678" s="496"/>
      <c r="K1678" s="96" t="s">
        <v>10</v>
      </c>
      <c r="L1678" s="177"/>
      <c r="M1678" s="177"/>
      <c r="N1678" s="101"/>
      <c r="O1678" s="85">
        <f t="shared" ref="O1678" si="560">SUM(O1679:O1682)</f>
        <v>63.416000000000004</v>
      </c>
      <c r="P1678" s="85">
        <f t="shared" ref="P1678:Q1678" si="561">SUM(P1679:P1682)</f>
        <v>77.34</v>
      </c>
      <c r="Q1678" s="85">
        <f t="shared" si="561"/>
        <v>38.987000000000002</v>
      </c>
      <c r="R1678" s="45">
        <f t="shared" si="542"/>
        <v>179.74299999999999</v>
      </c>
      <c r="S1678" s="173"/>
      <c r="T1678" s="339"/>
      <c r="U1678" s="2"/>
      <c r="V1678" s="2"/>
      <c r="W1678" s="2"/>
      <c r="X1678" s="2"/>
      <c r="Y1678" s="2"/>
      <c r="Z1678" s="2"/>
    </row>
    <row r="1679" spans="1:26" ht="25.5">
      <c r="A1679" s="496"/>
      <c r="B1679" s="510"/>
      <c r="C1679" s="498"/>
      <c r="D1679" s="501"/>
      <c r="E1679" s="488"/>
      <c r="F1679" s="488"/>
      <c r="G1679" s="488"/>
      <c r="H1679" s="488"/>
      <c r="I1679" s="59" t="s">
        <v>164</v>
      </c>
      <c r="J1679" s="496"/>
      <c r="K1679" s="95" t="s">
        <v>11</v>
      </c>
      <c r="L1679" s="44"/>
      <c r="M1679" s="44"/>
      <c r="N1679" s="44"/>
      <c r="O1679" s="431">
        <v>0.81899999999999995</v>
      </c>
      <c r="P1679" s="132">
        <v>0</v>
      </c>
      <c r="Q1679" s="431">
        <v>4.5999999999999999E-2</v>
      </c>
      <c r="R1679" s="45">
        <f t="shared" si="542"/>
        <v>0.86499999999999999</v>
      </c>
      <c r="S1679" s="173"/>
      <c r="T1679" s="339"/>
      <c r="U1679" s="2"/>
      <c r="V1679" s="2"/>
      <c r="W1679" s="2"/>
      <c r="X1679" s="2"/>
      <c r="Y1679" s="2"/>
      <c r="Z1679" s="2"/>
    </row>
    <row r="1680" spans="1:26">
      <c r="A1680" s="496"/>
      <c r="B1680" s="510"/>
      <c r="C1680" s="498"/>
      <c r="D1680" s="501"/>
      <c r="E1680" s="488"/>
      <c r="F1680" s="488"/>
      <c r="G1680" s="488"/>
      <c r="H1680" s="488"/>
      <c r="I1680" s="59" t="s">
        <v>16</v>
      </c>
      <c r="J1680" s="496"/>
      <c r="K1680" s="95" t="s">
        <v>12</v>
      </c>
      <c r="L1680" s="44"/>
      <c r="M1680" s="44"/>
      <c r="N1680" s="44"/>
      <c r="O1680" s="431">
        <v>4.1980000000000004</v>
      </c>
      <c r="P1680" s="132">
        <v>77.34</v>
      </c>
      <c r="Q1680" s="431">
        <v>38.941000000000003</v>
      </c>
      <c r="R1680" s="45">
        <f t="shared" si="542"/>
        <v>120.47900000000001</v>
      </c>
      <c r="S1680" s="173"/>
      <c r="T1680" s="339"/>
      <c r="U1680" s="2"/>
      <c r="V1680" s="2"/>
      <c r="W1680" s="2"/>
      <c r="X1680" s="2"/>
      <c r="Y1680" s="2"/>
      <c r="Z1680" s="2"/>
    </row>
    <row r="1681" spans="1:26" ht="38.25">
      <c r="A1681" s="496"/>
      <c r="B1681" s="510"/>
      <c r="C1681" s="498"/>
      <c r="D1681" s="501"/>
      <c r="E1681" s="488"/>
      <c r="F1681" s="488"/>
      <c r="G1681" s="488"/>
      <c r="H1681" s="488"/>
      <c r="I1681" s="59" t="s">
        <v>27</v>
      </c>
      <c r="J1681" s="496"/>
      <c r="K1681" s="95" t="s">
        <v>28</v>
      </c>
      <c r="L1681" s="44"/>
      <c r="M1681" s="44"/>
      <c r="N1681" s="44"/>
      <c r="O1681" s="431">
        <v>57.292000000000002</v>
      </c>
      <c r="P1681" s="132">
        <v>0</v>
      </c>
      <c r="Q1681" s="431">
        <v>0</v>
      </c>
      <c r="R1681" s="45">
        <f t="shared" si="542"/>
        <v>57.292000000000002</v>
      </c>
      <c r="S1681" s="173"/>
      <c r="T1681" s="339"/>
      <c r="U1681" s="2"/>
      <c r="V1681" s="2"/>
      <c r="W1681" s="2"/>
      <c r="X1681" s="2"/>
      <c r="Y1681" s="2"/>
      <c r="Z1681" s="2"/>
    </row>
    <row r="1682" spans="1:26" ht="38.25">
      <c r="A1682" s="496"/>
      <c r="B1682" s="510"/>
      <c r="C1682" s="498"/>
      <c r="D1682" s="501"/>
      <c r="E1682" s="488"/>
      <c r="F1682" s="488"/>
      <c r="G1682" s="488"/>
      <c r="H1682" s="488"/>
      <c r="I1682" s="59" t="s">
        <v>18</v>
      </c>
      <c r="J1682" s="496"/>
      <c r="K1682" s="95" t="s">
        <v>17</v>
      </c>
      <c r="L1682" s="44"/>
      <c r="M1682" s="44"/>
      <c r="N1682" s="44"/>
      <c r="O1682" s="431">
        <v>1.107</v>
      </c>
      <c r="P1682" s="132">
        <v>0</v>
      </c>
      <c r="Q1682" s="431">
        <v>0</v>
      </c>
      <c r="R1682" s="45">
        <f t="shared" si="542"/>
        <v>1.107</v>
      </c>
      <c r="S1682" s="173"/>
      <c r="T1682" s="339"/>
      <c r="U1682" s="2"/>
      <c r="V1682" s="2"/>
      <c r="W1682" s="2"/>
      <c r="X1682" s="2"/>
      <c r="Y1682" s="2"/>
      <c r="Z1682" s="2"/>
    </row>
    <row r="1683" spans="1:26" ht="25.5">
      <c r="A1683" s="496"/>
      <c r="B1683" s="510"/>
      <c r="C1683" s="498"/>
      <c r="D1683" s="501"/>
      <c r="E1683" s="488"/>
      <c r="F1683" s="488"/>
      <c r="G1683" s="488"/>
      <c r="H1683" s="488"/>
      <c r="I1683" s="43" t="s">
        <v>177</v>
      </c>
      <c r="J1683" s="496"/>
      <c r="K1683" s="96" t="s">
        <v>51</v>
      </c>
      <c r="L1683" s="177"/>
      <c r="M1683" s="177"/>
      <c r="N1683" s="101"/>
      <c r="O1683" s="85">
        <f t="shared" ref="O1683" si="562">+O1684</f>
        <v>17.984000000000002</v>
      </c>
      <c r="P1683" s="85">
        <f t="shared" ref="P1683:Q1683" si="563">+P1684</f>
        <v>16.596</v>
      </c>
      <c r="Q1683" s="85">
        <f t="shared" si="563"/>
        <v>9.9510000000000005</v>
      </c>
      <c r="R1683" s="45">
        <f t="shared" si="542"/>
        <v>44.530999999999999</v>
      </c>
      <c r="S1683" s="173"/>
      <c r="T1683" s="339"/>
      <c r="U1683" s="2"/>
      <c r="V1683" s="2"/>
      <c r="W1683" s="2"/>
      <c r="X1683" s="2"/>
      <c r="Y1683" s="2"/>
      <c r="Z1683" s="2"/>
    </row>
    <row r="1684" spans="1:26">
      <c r="A1684" s="496"/>
      <c r="B1684" s="510"/>
      <c r="C1684" s="498"/>
      <c r="D1684" s="501"/>
      <c r="E1684" s="488"/>
      <c r="F1684" s="488"/>
      <c r="G1684" s="488"/>
      <c r="H1684" s="488"/>
      <c r="I1684" s="59" t="s">
        <v>16</v>
      </c>
      <c r="J1684" s="496"/>
      <c r="K1684" s="95" t="s">
        <v>12</v>
      </c>
      <c r="L1684" s="44"/>
      <c r="M1684" s="44"/>
      <c r="N1684" s="44"/>
      <c r="O1684" s="431">
        <v>17.984000000000002</v>
      </c>
      <c r="P1684" s="132">
        <v>16.596</v>
      </c>
      <c r="Q1684" s="431">
        <v>9.9510000000000005</v>
      </c>
      <c r="R1684" s="45">
        <f t="shared" si="542"/>
        <v>44.530999999999999</v>
      </c>
      <c r="S1684" s="173"/>
      <c r="T1684" s="339"/>
      <c r="U1684" s="2"/>
      <c r="V1684" s="2"/>
      <c r="W1684" s="2"/>
      <c r="X1684" s="2"/>
      <c r="Y1684" s="2"/>
      <c r="Z1684" s="2"/>
    </row>
    <row r="1685" spans="1:26" ht="25.5">
      <c r="A1685" s="496"/>
      <c r="B1685" s="510"/>
      <c r="C1685" s="498"/>
      <c r="D1685" s="501"/>
      <c r="E1685" s="488"/>
      <c r="F1685" s="488"/>
      <c r="G1685" s="488"/>
      <c r="H1685" s="488"/>
      <c r="I1685" s="43" t="s">
        <v>178</v>
      </c>
      <c r="J1685" s="496"/>
      <c r="K1685" s="96" t="s">
        <v>45</v>
      </c>
      <c r="L1685" s="177"/>
      <c r="M1685" s="177"/>
      <c r="N1685" s="101"/>
      <c r="O1685" s="85">
        <f t="shared" ref="O1685" si="564">+O1686</f>
        <v>3.67</v>
      </c>
      <c r="P1685" s="85">
        <f t="shared" ref="P1685:Q1685" si="565">+P1686</f>
        <v>3.9910000000000001</v>
      </c>
      <c r="Q1685" s="85">
        <f t="shared" si="565"/>
        <v>2.1970000000000001</v>
      </c>
      <c r="R1685" s="45">
        <f t="shared" si="542"/>
        <v>9.8580000000000005</v>
      </c>
      <c r="S1685" s="173"/>
      <c r="T1685" s="339"/>
      <c r="U1685" s="2"/>
      <c r="V1685" s="2"/>
      <c r="W1685" s="2"/>
      <c r="X1685" s="2"/>
      <c r="Y1685" s="2"/>
      <c r="Z1685" s="2"/>
    </row>
    <row r="1686" spans="1:26">
      <c r="A1686" s="496"/>
      <c r="B1686" s="510"/>
      <c r="C1686" s="498"/>
      <c r="D1686" s="501"/>
      <c r="E1686" s="488"/>
      <c r="F1686" s="488"/>
      <c r="G1686" s="488"/>
      <c r="H1686" s="488"/>
      <c r="I1686" s="59" t="s">
        <v>16</v>
      </c>
      <c r="J1686" s="496"/>
      <c r="K1686" s="95" t="s">
        <v>12</v>
      </c>
      <c r="L1686" s="44"/>
      <c r="M1686" s="44"/>
      <c r="N1686" s="44"/>
      <c r="O1686" s="431">
        <v>3.67</v>
      </c>
      <c r="P1686" s="132">
        <v>3.9910000000000001</v>
      </c>
      <c r="Q1686" s="431">
        <v>2.1970000000000001</v>
      </c>
      <c r="R1686" s="45">
        <f t="shared" si="542"/>
        <v>9.8580000000000005</v>
      </c>
      <c r="S1686" s="173"/>
      <c r="T1686" s="339"/>
      <c r="U1686" s="2"/>
      <c r="V1686" s="2"/>
      <c r="W1686" s="2"/>
      <c r="X1686" s="2"/>
      <c r="Y1686" s="2"/>
      <c r="Z1686" s="2"/>
    </row>
    <row r="1687" spans="1:26" ht="25.5">
      <c r="A1687" s="496"/>
      <c r="B1687" s="510"/>
      <c r="C1687" s="498"/>
      <c r="D1687" s="501"/>
      <c r="E1687" s="488"/>
      <c r="F1687" s="488"/>
      <c r="G1687" s="488"/>
      <c r="H1687" s="488"/>
      <c r="I1687" s="43" t="s">
        <v>179</v>
      </c>
      <c r="J1687" s="496"/>
      <c r="K1687" s="96" t="s">
        <v>11</v>
      </c>
      <c r="L1687" s="177"/>
      <c r="M1687" s="177"/>
      <c r="N1687" s="101"/>
      <c r="O1687" s="85">
        <f t="shared" ref="O1687" si="566">+O1688</f>
        <v>6.7569999999999997</v>
      </c>
      <c r="P1687" s="85">
        <f t="shared" ref="P1687:Q1687" si="567">+P1688</f>
        <v>13.724</v>
      </c>
      <c r="Q1687" s="85">
        <f t="shared" si="567"/>
        <v>3.9950000000000001</v>
      </c>
      <c r="R1687" s="45">
        <f t="shared" si="542"/>
        <v>24.476000000000003</v>
      </c>
      <c r="S1687" s="173"/>
      <c r="T1687" s="339"/>
      <c r="U1687" s="2"/>
      <c r="V1687" s="2"/>
      <c r="W1687" s="2"/>
      <c r="X1687" s="2"/>
      <c r="Y1687" s="2"/>
      <c r="Z1687" s="2"/>
    </row>
    <row r="1688" spans="1:26">
      <c r="A1688" s="496"/>
      <c r="B1688" s="510"/>
      <c r="C1688" s="498"/>
      <c r="D1688" s="501"/>
      <c r="E1688" s="488"/>
      <c r="F1688" s="488"/>
      <c r="G1688" s="488"/>
      <c r="H1688" s="488"/>
      <c r="I1688" s="59" t="s">
        <v>16</v>
      </c>
      <c r="J1688" s="496"/>
      <c r="K1688" s="95" t="s">
        <v>12</v>
      </c>
      <c r="L1688" s="44"/>
      <c r="M1688" s="44"/>
      <c r="N1688" s="44"/>
      <c r="O1688" s="88">
        <v>6.7569999999999997</v>
      </c>
      <c r="P1688" s="132">
        <v>13.724</v>
      </c>
      <c r="Q1688" s="431">
        <v>3.9950000000000001</v>
      </c>
      <c r="R1688" s="45">
        <f t="shared" si="542"/>
        <v>24.476000000000003</v>
      </c>
      <c r="S1688" s="173"/>
      <c r="T1688" s="339"/>
      <c r="U1688" s="2"/>
      <c r="V1688" s="2"/>
      <c r="W1688" s="2"/>
      <c r="X1688" s="2"/>
      <c r="Y1688" s="2"/>
      <c r="Z1688" s="2"/>
    </row>
    <row r="1689" spans="1:26" ht="51">
      <c r="A1689" s="496"/>
      <c r="B1689" s="510"/>
      <c r="C1689" s="498"/>
      <c r="D1689" s="501"/>
      <c r="E1689" s="488"/>
      <c r="F1689" s="488"/>
      <c r="G1689" s="488"/>
      <c r="H1689" s="488"/>
      <c r="I1689" s="239" t="s">
        <v>180</v>
      </c>
      <c r="J1689" s="496"/>
      <c r="K1689" s="96" t="s">
        <v>52</v>
      </c>
      <c r="L1689" s="177"/>
      <c r="M1689" s="177"/>
      <c r="N1689" s="101"/>
      <c r="O1689" s="85">
        <f t="shared" ref="O1689" si="568">+O1690</f>
        <v>5.28</v>
      </c>
      <c r="P1689" s="85">
        <f t="shared" ref="P1689:Q1689" si="569">+P1690</f>
        <v>13.093999999999999</v>
      </c>
      <c r="Q1689" s="85">
        <f t="shared" si="569"/>
        <v>0</v>
      </c>
      <c r="R1689" s="45">
        <f t="shared" si="542"/>
        <v>18.373999999999999</v>
      </c>
      <c r="S1689" s="173"/>
      <c r="T1689" s="339"/>
      <c r="U1689" s="2"/>
      <c r="V1689" s="2"/>
      <c r="W1689" s="2"/>
      <c r="X1689" s="2"/>
      <c r="Y1689" s="2"/>
      <c r="Z1689" s="2"/>
    </row>
    <row r="1690" spans="1:26">
      <c r="A1690" s="496"/>
      <c r="B1690" s="510"/>
      <c r="C1690" s="498"/>
      <c r="D1690" s="501"/>
      <c r="E1690" s="488"/>
      <c r="F1690" s="488"/>
      <c r="G1690" s="488"/>
      <c r="H1690" s="488"/>
      <c r="I1690" s="59" t="s">
        <v>16</v>
      </c>
      <c r="J1690" s="496"/>
      <c r="K1690" s="95" t="s">
        <v>12</v>
      </c>
      <c r="L1690" s="44"/>
      <c r="M1690" s="44"/>
      <c r="N1690" s="44"/>
      <c r="O1690" s="88">
        <v>5.28</v>
      </c>
      <c r="P1690" s="132">
        <v>13.093999999999999</v>
      </c>
      <c r="Q1690" s="432"/>
      <c r="R1690" s="45">
        <f t="shared" ref="R1690:R1753" si="570">N1690+O1690+P1690+Q1690</f>
        <v>18.373999999999999</v>
      </c>
      <c r="S1690" s="173"/>
      <c r="T1690" s="339"/>
      <c r="U1690" s="2"/>
      <c r="V1690" s="2"/>
      <c r="W1690" s="2"/>
      <c r="X1690" s="2"/>
      <c r="Y1690" s="2"/>
      <c r="Z1690" s="2"/>
    </row>
    <row r="1691" spans="1:26" ht="15" customHeight="1">
      <c r="A1691" s="496">
        <v>10</v>
      </c>
      <c r="B1691" s="510" t="s">
        <v>529</v>
      </c>
      <c r="C1691" s="498"/>
      <c r="D1691" s="501"/>
      <c r="E1691" s="488"/>
      <c r="F1691" s="488"/>
      <c r="G1691" s="488"/>
      <c r="H1691" s="488"/>
      <c r="I1691" s="43" t="s">
        <v>13</v>
      </c>
      <c r="J1691" s="496">
        <v>124</v>
      </c>
      <c r="K1691" s="93"/>
      <c r="L1691" s="101"/>
      <c r="M1691" s="101"/>
      <c r="N1691" s="101"/>
      <c r="O1691" s="101">
        <f>+O1692+O1697+O1699+O1701+O1703</f>
        <v>71.275999999999996</v>
      </c>
      <c r="P1691" s="85">
        <f t="shared" ref="P1691:Q1691" si="571">+P1692+P1697+P1699+P1701+P1703</f>
        <v>87.157999999999987</v>
      </c>
      <c r="Q1691" s="85">
        <f t="shared" si="571"/>
        <v>36.067</v>
      </c>
      <c r="R1691" s="45">
        <f t="shared" si="570"/>
        <v>194.50099999999998</v>
      </c>
      <c r="S1691" s="173"/>
      <c r="T1691" s="339"/>
      <c r="U1691" s="2"/>
      <c r="V1691" s="2"/>
      <c r="W1691" s="2"/>
      <c r="X1691" s="2"/>
      <c r="Y1691" s="2"/>
      <c r="Z1691" s="2"/>
    </row>
    <row r="1692" spans="1:26" ht="38.25">
      <c r="A1692" s="496"/>
      <c r="B1692" s="510"/>
      <c r="C1692" s="498"/>
      <c r="D1692" s="501"/>
      <c r="E1692" s="488"/>
      <c r="F1692" s="488"/>
      <c r="G1692" s="488"/>
      <c r="H1692" s="488"/>
      <c r="I1692" s="59" t="s">
        <v>176</v>
      </c>
      <c r="J1692" s="496"/>
      <c r="K1692" s="96" t="s">
        <v>10</v>
      </c>
      <c r="L1692" s="177"/>
      <c r="M1692" s="177"/>
      <c r="N1692" s="177"/>
      <c r="O1692" s="85">
        <f t="shared" ref="O1692" si="572">SUM(O1693:O1696)</f>
        <v>61.518000000000001</v>
      </c>
      <c r="P1692" s="85">
        <f t="shared" ref="P1692:Q1692" si="573">SUM(P1693:P1696)</f>
        <v>77.638999999999996</v>
      </c>
      <c r="Q1692" s="85">
        <f t="shared" si="573"/>
        <v>34.859000000000002</v>
      </c>
      <c r="R1692" s="45">
        <f t="shared" si="570"/>
        <v>174.01599999999999</v>
      </c>
      <c r="S1692" s="173"/>
      <c r="T1692" s="339"/>
      <c r="U1692" s="2"/>
      <c r="V1692" s="2"/>
      <c r="W1692" s="2"/>
      <c r="X1692" s="2"/>
      <c r="Y1692" s="2"/>
      <c r="Z1692" s="2"/>
    </row>
    <row r="1693" spans="1:26" ht="25.5">
      <c r="A1693" s="496"/>
      <c r="B1693" s="510"/>
      <c r="C1693" s="498"/>
      <c r="D1693" s="501"/>
      <c r="E1693" s="488"/>
      <c r="F1693" s="488"/>
      <c r="G1693" s="488"/>
      <c r="H1693" s="488"/>
      <c r="I1693" s="59" t="s">
        <v>164</v>
      </c>
      <c r="J1693" s="496"/>
      <c r="K1693" s="95" t="s">
        <v>11</v>
      </c>
      <c r="L1693" s="44"/>
      <c r="M1693" s="44"/>
      <c r="N1693" s="44"/>
      <c r="O1693" s="88">
        <v>0.76800000000000002</v>
      </c>
      <c r="P1693" s="132">
        <v>0</v>
      </c>
      <c r="Q1693" s="132">
        <v>3.4000000000000002E-2</v>
      </c>
      <c r="R1693" s="45">
        <f t="shared" si="570"/>
        <v>0.80200000000000005</v>
      </c>
      <c r="S1693" s="173"/>
      <c r="T1693" s="339"/>
      <c r="U1693" s="2"/>
      <c r="V1693" s="2"/>
      <c r="W1693" s="2"/>
      <c r="X1693" s="2"/>
      <c r="Y1693" s="2"/>
      <c r="Z1693" s="2"/>
    </row>
    <row r="1694" spans="1:26">
      <c r="A1694" s="496"/>
      <c r="B1694" s="510"/>
      <c r="C1694" s="498"/>
      <c r="D1694" s="501"/>
      <c r="E1694" s="488"/>
      <c r="F1694" s="488"/>
      <c r="G1694" s="488"/>
      <c r="H1694" s="488"/>
      <c r="I1694" s="59" t="s">
        <v>16</v>
      </c>
      <c r="J1694" s="496"/>
      <c r="K1694" s="95" t="s">
        <v>12</v>
      </c>
      <c r="L1694" s="44"/>
      <c r="M1694" s="44"/>
      <c r="N1694" s="44"/>
      <c r="O1694" s="88">
        <v>14.183</v>
      </c>
      <c r="P1694" s="132">
        <v>77.638999999999996</v>
      </c>
      <c r="Q1694" s="132">
        <v>34.825000000000003</v>
      </c>
      <c r="R1694" s="45">
        <f t="shared" si="570"/>
        <v>126.64700000000001</v>
      </c>
      <c r="S1694" s="173"/>
      <c r="T1694" s="339"/>
      <c r="U1694" s="2"/>
      <c r="V1694" s="2"/>
      <c r="W1694" s="2"/>
      <c r="X1694" s="2"/>
      <c r="Y1694" s="2"/>
      <c r="Z1694" s="2"/>
    </row>
    <row r="1695" spans="1:26" ht="38.25">
      <c r="A1695" s="496"/>
      <c r="B1695" s="510"/>
      <c r="C1695" s="498"/>
      <c r="D1695" s="501"/>
      <c r="E1695" s="488"/>
      <c r="F1695" s="488"/>
      <c r="G1695" s="488"/>
      <c r="H1695" s="488"/>
      <c r="I1695" s="59" t="s">
        <v>27</v>
      </c>
      <c r="J1695" s="496"/>
      <c r="K1695" s="95" t="s">
        <v>28</v>
      </c>
      <c r="L1695" s="44"/>
      <c r="M1695" s="44"/>
      <c r="N1695" s="44"/>
      <c r="O1695" s="88">
        <v>45.39</v>
      </c>
      <c r="P1695" s="132">
        <v>0</v>
      </c>
      <c r="Q1695" s="132">
        <v>0</v>
      </c>
      <c r="R1695" s="45">
        <f t="shared" si="570"/>
        <v>45.39</v>
      </c>
      <c r="S1695" s="173"/>
      <c r="T1695" s="339"/>
      <c r="U1695" s="2"/>
      <c r="V1695" s="2"/>
      <c r="W1695" s="2"/>
      <c r="X1695" s="2"/>
      <c r="Y1695" s="2"/>
      <c r="Z1695" s="2"/>
    </row>
    <row r="1696" spans="1:26" ht="38.25">
      <c r="A1696" s="496"/>
      <c r="B1696" s="510"/>
      <c r="C1696" s="498"/>
      <c r="D1696" s="501"/>
      <c r="E1696" s="488"/>
      <c r="F1696" s="488"/>
      <c r="G1696" s="488"/>
      <c r="H1696" s="488"/>
      <c r="I1696" s="59" t="s">
        <v>18</v>
      </c>
      <c r="J1696" s="496"/>
      <c r="K1696" s="95" t="s">
        <v>17</v>
      </c>
      <c r="L1696" s="44"/>
      <c r="M1696" s="44"/>
      <c r="N1696" s="44"/>
      <c r="O1696" s="88">
        <v>1.177</v>
      </c>
      <c r="P1696" s="132">
        <v>0</v>
      </c>
      <c r="Q1696" s="132">
        <v>0</v>
      </c>
      <c r="R1696" s="45">
        <f t="shared" si="570"/>
        <v>1.177</v>
      </c>
      <c r="S1696" s="173"/>
      <c r="T1696" s="339"/>
      <c r="U1696" s="2"/>
      <c r="V1696" s="2"/>
      <c r="W1696" s="2"/>
      <c r="X1696" s="2"/>
      <c r="Y1696" s="2"/>
      <c r="Z1696" s="2"/>
    </row>
    <row r="1697" spans="1:26" ht="25.5">
      <c r="A1697" s="496"/>
      <c r="B1697" s="510"/>
      <c r="C1697" s="498"/>
      <c r="D1697" s="501"/>
      <c r="E1697" s="488"/>
      <c r="F1697" s="488"/>
      <c r="G1697" s="488"/>
      <c r="H1697" s="488"/>
      <c r="I1697" s="59" t="s">
        <v>177</v>
      </c>
      <c r="J1697" s="496"/>
      <c r="K1697" s="96" t="s">
        <v>51</v>
      </c>
      <c r="L1697" s="177"/>
      <c r="M1697" s="177"/>
      <c r="N1697" s="177"/>
      <c r="O1697" s="85">
        <f t="shared" ref="O1697" si="574">O1698</f>
        <v>2.9820000000000002</v>
      </c>
      <c r="P1697" s="85">
        <f t="shared" ref="P1697:Q1697" si="575">P1698</f>
        <v>1.8180000000000001</v>
      </c>
      <c r="Q1697" s="85">
        <f t="shared" si="575"/>
        <v>0</v>
      </c>
      <c r="R1697" s="45">
        <f t="shared" si="570"/>
        <v>4.8000000000000007</v>
      </c>
      <c r="S1697" s="173"/>
      <c r="T1697" s="339"/>
      <c r="U1697" s="2"/>
      <c r="V1697" s="2"/>
      <c r="W1697" s="2"/>
      <c r="X1697" s="2"/>
      <c r="Y1697" s="2"/>
      <c r="Z1697" s="2"/>
    </row>
    <row r="1698" spans="1:26">
      <c r="A1698" s="496"/>
      <c r="B1698" s="510"/>
      <c r="C1698" s="498"/>
      <c r="D1698" s="501"/>
      <c r="E1698" s="488"/>
      <c r="F1698" s="488"/>
      <c r="G1698" s="488"/>
      <c r="H1698" s="488"/>
      <c r="I1698" s="59" t="s">
        <v>16</v>
      </c>
      <c r="J1698" s="496"/>
      <c r="K1698" s="95" t="s">
        <v>12</v>
      </c>
      <c r="L1698" s="44"/>
      <c r="M1698" s="44"/>
      <c r="N1698" s="44"/>
      <c r="O1698" s="88">
        <v>2.9820000000000002</v>
      </c>
      <c r="P1698" s="132">
        <v>1.8180000000000001</v>
      </c>
      <c r="Q1698" s="132">
        <v>0</v>
      </c>
      <c r="R1698" s="45">
        <f t="shared" si="570"/>
        <v>4.8000000000000007</v>
      </c>
      <c r="S1698" s="173"/>
      <c r="T1698" s="339"/>
      <c r="U1698" s="2"/>
      <c r="V1698" s="2"/>
      <c r="W1698" s="2"/>
      <c r="X1698" s="2"/>
      <c r="Y1698" s="2"/>
      <c r="Z1698" s="2"/>
    </row>
    <row r="1699" spans="1:26" ht="25.5">
      <c r="A1699" s="496"/>
      <c r="B1699" s="510"/>
      <c r="C1699" s="498"/>
      <c r="D1699" s="501"/>
      <c r="E1699" s="488"/>
      <c r="F1699" s="488"/>
      <c r="G1699" s="488"/>
      <c r="H1699" s="488"/>
      <c r="I1699" s="59" t="s">
        <v>178</v>
      </c>
      <c r="J1699" s="496"/>
      <c r="K1699" s="96" t="s">
        <v>45</v>
      </c>
      <c r="L1699" s="177"/>
      <c r="M1699" s="177"/>
      <c r="N1699" s="177"/>
      <c r="O1699" s="85">
        <f t="shared" ref="O1699" si="576">O1700</f>
        <v>0.434</v>
      </c>
      <c r="P1699" s="85">
        <f t="shared" ref="P1699:Q1699" si="577">P1700</f>
        <v>0.42599999999999999</v>
      </c>
      <c r="Q1699" s="85">
        <f t="shared" si="577"/>
        <v>0.51500000000000001</v>
      </c>
      <c r="R1699" s="45">
        <f t="shared" si="570"/>
        <v>1.375</v>
      </c>
      <c r="S1699" s="173"/>
      <c r="T1699" s="339"/>
      <c r="U1699" s="2"/>
      <c r="V1699" s="2"/>
      <c r="W1699" s="2"/>
      <c r="X1699" s="2"/>
      <c r="Y1699" s="2"/>
      <c r="Z1699" s="2"/>
    </row>
    <row r="1700" spans="1:26">
      <c r="A1700" s="496"/>
      <c r="B1700" s="510"/>
      <c r="C1700" s="498"/>
      <c r="D1700" s="501"/>
      <c r="E1700" s="488"/>
      <c r="F1700" s="488"/>
      <c r="G1700" s="488"/>
      <c r="H1700" s="488"/>
      <c r="I1700" s="59" t="s">
        <v>16</v>
      </c>
      <c r="J1700" s="496"/>
      <c r="K1700" s="95" t="s">
        <v>12</v>
      </c>
      <c r="L1700" s="44"/>
      <c r="M1700" s="44"/>
      <c r="N1700" s="44"/>
      <c r="O1700" s="88">
        <v>0.434</v>
      </c>
      <c r="P1700" s="132">
        <v>0.42599999999999999</v>
      </c>
      <c r="Q1700" s="132">
        <v>0.51500000000000001</v>
      </c>
      <c r="R1700" s="45">
        <f t="shared" si="570"/>
        <v>1.375</v>
      </c>
      <c r="S1700" s="173"/>
      <c r="T1700" s="339"/>
      <c r="U1700" s="2"/>
      <c r="V1700" s="2"/>
      <c r="W1700" s="2"/>
      <c r="X1700" s="2"/>
      <c r="Y1700" s="2"/>
      <c r="Z1700" s="2"/>
    </row>
    <row r="1701" spans="1:26" ht="25.5">
      <c r="A1701" s="496"/>
      <c r="B1701" s="510"/>
      <c r="C1701" s="498"/>
      <c r="D1701" s="501"/>
      <c r="E1701" s="488"/>
      <c r="F1701" s="488"/>
      <c r="G1701" s="488"/>
      <c r="H1701" s="488"/>
      <c r="I1701" s="59" t="s">
        <v>179</v>
      </c>
      <c r="J1701" s="496"/>
      <c r="K1701" s="96" t="s">
        <v>11</v>
      </c>
      <c r="L1701" s="177"/>
      <c r="M1701" s="177"/>
      <c r="N1701" s="177"/>
      <c r="O1701" s="85">
        <f t="shared" ref="O1701" si="578">O1702</f>
        <v>2.3719999999999999</v>
      </c>
      <c r="P1701" s="85">
        <f t="shared" ref="P1701:Q1701" si="579">P1702</f>
        <v>0.89200000000000002</v>
      </c>
      <c r="Q1701" s="85">
        <f t="shared" si="579"/>
        <v>0.69299999999999995</v>
      </c>
      <c r="R1701" s="45">
        <f t="shared" si="570"/>
        <v>3.9569999999999999</v>
      </c>
      <c r="S1701" s="173"/>
      <c r="T1701" s="339"/>
      <c r="U1701" s="2"/>
      <c r="V1701" s="2"/>
      <c r="W1701" s="2"/>
      <c r="X1701" s="2"/>
      <c r="Y1701" s="2"/>
      <c r="Z1701" s="2"/>
    </row>
    <row r="1702" spans="1:26">
      <c r="A1702" s="496"/>
      <c r="B1702" s="510"/>
      <c r="C1702" s="498"/>
      <c r="D1702" s="501"/>
      <c r="E1702" s="488"/>
      <c r="F1702" s="488"/>
      <c r="G1702" s="488"/>
      <c r="H1702" s="488"/>
      <c r="I1702" s="59" t="s">
        <v>16</v>
      </c>
      <c r="J1702" s="496"/>
      <c r="K1702" s="95" t="s">
        <v>12</v>
      </c>
      <c r="L1702" s="44"/>
      <c r="M1702" s="44"/>
      <c r="N1702" s="44"/>
      <c r="O1702" s="88">
        <v>2.3719999999999999</v>
      </c>
      <c r="P1702" s="132">
        <v>0.89200000000000002</v>
      </c>
      <c r="Q1702" s="132">
        <v>0.69299999999999995</v>
      </c>
      <c r="R1702" s="45">
        <f t="shared" si="570"/>
        <v>3.9569999999999999</v>
      </c>
      <c r="S1702" s="173"/>
      <c r="T1702" s="339"/>
      <c r="U1702" s="2"/>
      <c r="V1702" s="2"/>
      <c r="W1702" s="2"/>
      <c r="X1702" s="2"/>
      <c r="Y1702" s="2"/>
      <c r="Z1702" s="2"/>
    </row>
    <row r="1703" spans="1:26" ht="51">
      <c r="A1703" s="496"/>
      <c r="B1703" s="510"/>
      <c r="C1703" s="498"/>
      <c r="D1703" s="501"/>
      <c r="E1703" s="488"/>
      <c r="F1703" s="488"/>
      <c r="G1703" s="488"/>
      <c r="H1703" s="488"/>
      <c r="I1703" s="238" t="s">
        <v>180</v>
      </c>
      <c r="J1703" s="496"/>
      <c r="K1703" s="96" t="s">
        <v>52</v>
      </c>
      <c r="L1703" s="177"/>
      <c r="M1703" s="177"/>
      <c r="N1703" s="177"/>
      <c r="O1703" s="85">
        <f t="shared" ref="O1703" si="580">O1704</f>
        <v>3.97</v>
      </c>
      <c r="P1703" s="85">
        <f t="shared" ref="P1703:Q1703" si="581">P1704</f>
        <v>6.383</v>
      </c>
      <c r="Q1703" s="85">
        <f t="shared" si="581"/>
        <v>0</v>
      </c>
      <c r="R1703" s="45">
        <f t="shared" si="570"/>
        <v>10.353</v>
      </c>
      <c r="S1703" s="173"/>
      <c r="T1703" s="339"/>
      <c r="U1703" s="2"/>
      <c r="V1703" s="2"/>
      <c r="W1703" s="2"/>
      <c r="X1703" s="2"/>
      <c r="Y1703" s="2"/>
      <c r="Z1703" s="2"/>
    </row>
    <row r="1704" spans="1:26">
      <c r="A1704" s="496"/>
      <c r="B1704" s="510"/>
      <c r="C1704" s="498"/>
      <c r="D1704" s="501"/>
      <c r="E1704" s="488"/>
      <c r="F1704" s="488"/>
      <c r="G1704" s="488"/>
      <c r="H1704" s="488"/>
      <c r="I1704" s="59" t="s">
        <v>16</v>
      </c>
      <c r="J1704" s="496"/>
      <c r="K1704" s="95" t="s">
        <v>12</v>
      </c>
      <c r="L1704" s="44"/>
      <c r="M1704" s="44"/>
      <c r="N1704" s="44"/>
      <c r="O1704" s="88">
        <v>3.97</v>
      </c>
      <c r="P1704" s="132">
        <v>6.383</v>
      </c>
      <c r="Q1704" s="132">
        <v>0</v>
      </c>
      <c r="R1704" s="45">
        <f t="shared" si="570"/>
        <v>10.353</v>
      </c>
      <c r="S1704" s="173"/>
      <c r="T1704" s="339"/>
      <c r="U1704" s="2"/>
      <c r="V1704" s="2"/>
      <c r="W1704" s="2"/>
      <c r="X1704" s="2"/>
      <c r="Y1704" s="2"/>
      <c r="Z1704" s="2"/>
    </row>
    <row r="1705" spans="1:26" ht="22.5" customHeight="1">
      <c r="A1705" s="496">
        <v>11</v>
      </c>
      <c r="B1705" s="510" t="s">
        <v>530</v>
      </c>
      <c r="C1705" s="498"/>
      <c r="D1705" s="501"/>
      <c r="E1705" s="488"/>
      <c r="F1705" s="488"/>
      <c r="G1705" s="488"/>
      <c r="H1705" s="488"/>
      <c r="I1705" s="43" t="s">
        <v>13</v>
      </c>
      <c r="J1705" s="496">
        <v>124</v>
      </c>
      <c r="K1705" s="93"/>
      <c r="L1705" s="101"/>
      <c r="M1705" s="101"/>
      <c r="N1705" s="101"/>
      <c r="O1705" s="101">
        <f>+O1706+O1711+O1713+O1715+O1717</f>
        <v>68.298000000000002</v>
      </c>
      <c r="P1705" s="101">
        <f t="shared" ref="P1705:Q1705" si="582">+P1706+P1711+P1713+P1715+P1717</f>
        <v>83.459000000000003</v>
      </c>
      <c r="Q1705" s="101">
        <f t="shared" si="582"/>
        <v>41.037000000000006</v>
      </c>
      <c r="R1705" s="45">
        <f t="shared" si="570"/>
        <v>192.79400000000001</v>
      </c>
      <c r="S1705" s="173"/>
      <c r="T1705" s="339"/>
      <c r="U1705" s="2"/>
      <c r="V1705" s="2"/>
      <c r="W1705" s="2"/>
      <c r="X1705" s="2"/>
      <c r="Y1705" s="2"/>
      <c r="Z1705" s="2"/>
    </row>
    <row r="1706" spans="1:26" ht="38.25">
      <c r="A1706" s="496"/>
      <c r="B1706" s="510"/>
      <c r="C1706" s="498"/>
      <c r="D1706" s="501"/>
      <c r="E1706" s="488"/>
      <c r="F1706" s="488"/>
      <c r="G1706" s="488"/>
      <c r="H1706" s="488"/>
      <c r="I1706" s="59" t="s">
        <v>176</v>
      </c>
      <c r="J1706" s="496"/>
      <c r="K1706" s="96" t="s">
        <v>10</v>
      </c>
      <c r="L1706" s="177"/>
      <c r="M1706" s="177"/>
      <c r="N1706" s="101"/>
      <c r="O1706" s="101">
        <f t="shared" ref="O1706" si="583">SUM(O1707:O1710)</f>
        <v>61.447000000000003</v>
      </c>
      <c r="P1706" s="101">
        <f t="shared" ref="P1706:Q1706" si="584">SUM(P1707:P1710)</f>
        <v>69.497</v>
      </c>
      <c r="Q1706" s="101">
        <f t="shared" si="584"/>
        <v>37.255000000000003</v>
      </c>
      <c r="R1706" s="45">
        <f t="shared" si="570"/>
        <v>168.19900000000001</v>
      </c>
      <c r="S1706" s="173"/>
      <c r="T1706" s="339"/>
      <c r="U1706" s="2"/>
      <c r="V1706" s="2"/>
      <c r="W1706" s="2"/>
      <c r="X1706" s="2"/>
      <c r="Y1706" s="2"/>
      <c r="Z1706" s="2"/>
    </row>
    <row r="1707" spans="1:26" ht="25.5">
      <c r="A1707" s="496"/>
      <c r="B1707" s="510"/>
      <c r="C1707" s="498"/>
      <c r="D1707" s="501"/>
      <c r="E1707" s="488"/>
      <c r="F1707" s="488"/>
      <c r="G1707" s="488"/>
      <c r="H1707" s="488"/>
      <c r="I1707" s="59" t="s">
        <v>164</v>
      </c>
      <c r="J1707" s="496"/>
      <c r="K1707" s="95" t="s">
        <v>11</v>
      </c>
      <c r="L1707" s="44"/>
      <c r="M1707" s="44"/>
      <c r="N1707" s="44"/>
      <c r="O1707" s="177">
        <v>0.69499999999999995</v>
      </c>
      <c r="P1707" s="177"/>
      <c r="Q1707" s="177">
        <v>4.5999999999999999E-2</v>
      </c>
      <c r="R1707" s="45">
        <f t="shared" si="570"/>
        <v>0.74099999999999999</v>
      </c>
      <c r="S1707" s="173"/>
      <c r="T1707" s="339"/>
      <c r="U1707" s="2"/>
      <c r="V1707" s="2"/>
      <c r="W1707" s="2"/>
      <c r="X1707" s="2"/>
      <c r="Y1707" s="2"/>
      <c r="Z1707" s="2"/>
    </row>
    <row r="1708" spans="1:26">
      <c r="A1708" s="496"/>
      <c r="B1708" s="510"/>
      <c r="C1708" s="498"/>
      <c r="D1708" s="501"/>
      <c r="E1708" s="488"/>
      <c r="F1708" s="488"/>
      <c r="G1708" s="488"/>
      <c r="H1708" s="488"/>
      <c r="I1708" s="59" t="s">
        <v>16</v>
      </c>
      <c r="J1708" s="496"/>
      <c r="K1708" s="95" t="s">
        <v>12</v>
      </c>
      <c r="L1708" s="44"/>
      <c r="M1708" s="44"/>
      <c r="N1708" s="44"/>
      <c r="O1708" s="177">
        <v>3.68</v>
      </c>
      <c r="P1708" s="177">
        <v>69.497</v>
      </c>
      <c r="Q1708" s="177">
        <v>37.209000000000003</v>
      </c>
      <c r="R1708" s="45">
        <f t="shared" si="570"/>
        <v>110.38600000000001</v>
      </c>
      <c r="S1708" s="173"/>
      <c r="T1708" s="339"/>
      <c r="U1708" s="2"/>
      <c r="V1708" s="2"/>
      <c r="W1708" s="2"/>
      <c r="X1708" s="2"/>
      <c r="Y1708" s="2"/>
      <c r="Z1708" s="2"/>
    </row>
    <row r="1709" spans="1:26" ht="38.25">
      <c r="A1709" s="496"/>
      <c r="B1709" s="510"/>
      <c r="C1709" s="498"/>
      <c r="D1709" s="501"/>
      <c r="E1709" s="488"/>
      <c r="F1709" s="488"/>
      <c r="G1709" s="488"/>
      <c r="H1709" s="488"/>
      <c r="I1709" s="59" t="s">
        <v>27</v>
      </c>
      <c r="J1709" s="496"/>
      <c r="K1709" s="95" t="s">
        <v>28</v>
      </c>
      <c r="L1709" s="44"/>
      <c r="M1709" s="44"/>
      <c r="N1709" s="44"/>
      <c r="O1709" s="177">
        <v>56.012</v>
      </c>
      <c r="P1709" s="177"/>
      <c r="Q1709" s="177"/>
      <c r="R1709" s="45">
        <f t="shared" si="570"/>
        <v>56.012</v>
      </c>
      <c r="S1709" s="173"/>
      <c r="T1709" s="339"/>
      <c r="U1709" s="2"/>
      <c r="V1709" s="2"/>
      <c r="W1709" s="2"/>
      <c r="X1709" s="2"/>
      <c r="Y1709" s="2"/>
      <c r="Z1709" s="2"/>
    </row>
    <row r="1710" spans="1:26" ht="38.25">
      <c r="A1710" s="496"/>
      <c r="B1710" s="510"/>
      <c r="C1710" s="498"/>
      <c r="D1710" s="501"/>
      <c r="E1710" s="488"/>
      <c r="F1710" s="488"/>
      <c r="G1710" s="488"/>
      <c r="H1710" s="488"/>
      <c r="I1710" s="59" t="s">
        <v>18</v>
      </c>
      <c r="J1710" s="496"/>
      <c r="K1710" s="95" t="s">
        <v>17</v>
      </c>
      <c r="L1710" s="44"/>
      <c r="M1710" s="44"/>
      <c r="N1710" s="44"/>
      <c r="O1710" s="177">
        <v>1.06</v>
      </c>
      <c r="P1710" s="177"/>
      <c r="Q1710" s="177"/>
      <c r="R1710" s="45">
        <f t="shared" si="570"/>
        <v>1.06</v>
      </c>
      <c r="S1710" s="173"/>
      <c r="T1710" s="339"/>
      <c r="U1710" s="2"/>
      <c r="V1710" s="2"/>
      <c r="W1710" s="2"/>
      <c r="X1710" s="2"/>
      <c r="Y1710" s="2"/>
      <c r="Z1710" s="2"/>
    </row>
    <row r="1711" spans="1:26" ht="25.5">
      <c r="A1711" s="496"/>
      <c r="B1711" s="510"/>
      <c r="C1711" s="498"/>
      <c r="D1711" s="501"/>
      <c r="E1711" s="488"/>
      <c r="F1711" s="488"/>
      <c r="G1711" s="488"/>
      <c r="H1711" s="488"/>
      <c r="I1711" s="59" t="s">
        <v>177</v>
      </c>
      <c r="J1711" s="496"/>
      <c r="K1711" s="96" t="s">
        <v>51</v>
      </c>
      <c r="L1711" s="177"/>
      <c r="M1711" s="177"/>
      <c r="N1711" s="101"/>
      <c r="O1711" s="101">
        <f t="shared" ref="O1711" si="585">O1712</f>
        <v>0.6</v>
      </c>
      <c r="P1711" s="101">
        <f t="shared" ref="P1711:Q1711" si="586">P1712</f>
        <v>3.14</v>
      </c>
      <c r="Q1711" s="101">
        <f t="shared" si="586"/>
        <v>1.9630000000000001</v>
      </c>
      <c r="R1711" s="45">
        <f t="shared" si="570"/>
        <v>5.7030000000000003</v>
      </c>
      <c r="S1711" s="173"/>
      <c r="T1711" s="339"/>
      <c r="U1711" s="2"/>
      <c r="V1711" s="2"/>
      <c r="W1711" s="2"/>
      <c r="X1711" s="2"/>
      <c r="Y1711" s="2"/>
      <c r="Z1711" s="2"/>
    </row>
    <row r="1712" spans="1:26">
      <c r="A1712" s="496"/>
      <c r="B1712" s="510"/>
      <c r="C1712" s="498"/>
      <c r="D1712" s="501"/>
      <c r="E1712" s="488"/>
      <c r="F1712" s="488"/>
      <c r="G1712" s="488"/>
      <c r="H1712" s="488"/>
      <c r="I1712" s="59" t="s">
        <v>16</v>
      </c>
      <c r="J1712" s="496"/>
      <c r="K1712" s="95" t="s">
        <v>12</v>
      </c>
      <c r="L1712" s="44"/>
      <c r="M1712" s="44"/>
      <c r="N1712" s="44"/>
      <c r="O1712" s="177">
        <v>0.6</v>
      </c>
      <c r="P1712" s="177">
        <v>3.14</v>
      </c>
      <c r="Q1712" s="177">
        <v>1.9630000000000001</v>
      </c>
      <c r="R1712" s="45">
        <f t="shared" si="570"/>
        <v>5.7030000000000003</v>
      </c>
      <c r="S1712" s="173"/>
      <c r="T1712" s="339"/>
      <c r="U1712" s="2"/>
      <c r="V1712" s="2"/>
      <c r="W1712" s="2"/>
      <c r="X1712" s="2"/>
      <c r="Y1712" s="2"/>
      <c r="Z1712" s="2"/>
    </row>
    <row r="1713" spans="1:26" ht="25.5">
      <c r="A1713" s="496"/>
      <c r="B1713" s="510"/>
      <c r="C1713" s="498"/>
      <c r="D1713" s="501"/>
      <c r="E1713" s="488"/>
      <c r="F1713" s="488"/>
      <c r="G1713" s="488"/>
      <c r="H1713" s="488"/>
      <c r="I1713" s="59" t="s">
        <v>178</v>
      </c>
      <c r="J1713" s="496"/>
      <c r="K1713" s="96" t="s">
        <v>45</v>
      </c>
      <c r="L1713" s="177"/>
      <c r="M1713" s="177"/>
      <c r="N1713" s="101"/>
      <c r="O1713" s="101">
        <f>O1714</f>
        <v>0.55000000000000004</v>
      </c>
      <c r="P1713" s="101">
        <f t="shared" ref="P1713:Q1713" si="587">P1714</f>
        <v>0.504</v>
      </c>
      <c r="Q1713" s="101">
        <f t="shared" si="587"/>
        <v>0.11</v>
      </c>
      <c r="R1713" s="45">
        <f t="shared" si="570"/>
        <v>1.1640000000000001</v>
      </c>
      <c r="S1713" s="173"/>
      <c r="T1713" s="339"/>
      <c r="U1713" s="2"/>
      <c r="V1713" s="2"/>
      <c r="W1713" s="2"/>
      <c r="X1713" s="2"/>
      <c r="Y1713" s="2"/>
      <c r="Z1713" s="2"/>
    </row>
    <row r="1714" spans="1:26">
      <c r="A1714" s="496"/>
      <c r="B1714" s="510"/>
      <c r="C1714" s="498"/>
      <c r="D1714" s="501"/>
      <c r="E1714" s="488"/>
      <c r="F1714" s="488"/>
      <c r="G1714" s="488"/>
      <c r="H1714" s="488"/>
      <c r="I1714" s="59" t="s">
        <v>16</v>
      </c>
      <c r="J1714" s="496"/>
      <c r="K1714" s="95" t="s">
        <v>12</v>
      </c>
      <c r="L1714" s="44"/>
      <c r="M1714" s="44"/>
      <c r="N1714" s="44"/>
      <c r="O1714" s="177">
        <v>0.55000000000000004</v>
      </c>
      <c r="P1714" s="177">
        <v>0.504</v>
      </c>
      <c r="Q1714" s="177">
        <v>0.11</v>
      </c>
      <c r="R1714" s="45">
        <f t="shared" si="570"/>
        <v>1.1640000000000001</v>
      </c>
      <c r="S1714" s="173"/>
      <c r="T1714" s="339"/>
      <c r="U1714" s="2"/>
      <c r="V1714" s="2"/>
      <c r="W1714" s="2"/>
      <c r="X1714" s="2"/>
      <c r="Y1714" s="2"/>
      <c r="Z1714" s="2"/>
    </row>
    <row r="1715" spans="1:26" ht="25.5">
      <c r="A1715" s="496"/>
      <c r="B1715" s="510"/>
      <c r="C1715" s="498"/>
      <c r="D1715" s="501"/>
      <c r="E1715" s="488"/>
      <c r="F1715" s="488"/>
      <c r="G1715" s="488"/>
      <c r="H1715" s="488"/>
      <c r="I1715" s="59" t="s">
        <v>179</v>
      </c>
      <c r="J1715" s="496"/>
      <c r="K1715" s="96" t="s">
        <v>11</v>
      </c>
      <c r="L1715" s="177"/>
      <c r="M1715" s="177"/>
      <c r="N1715" s="101"/>
      <c r="O1715" s="101">
        <f>O1716</f>
        <v>1.2190000000000001</v>
      </c>
      <c r="P1715" s="101">
        <f t="shared" ref="P1715:Q1715" si="588">P1716</f>
        <v>1.431</v>
      </c>
      <c r="Q1715" s="101">
        <f t="shared" si="588"/>
        <v>1.7090000000000001</v>
      </c>
      <c r="R1715" s="45">
        <f t="shared" si="570"/>
        <v>4.359</v>
      </c>
      <c r="S1715" s="173"/>
      <c r="T1715" s="339"/>
      <c r="U1715" s="2"/>
      <c r="V1715" s="2"/>
      <c r="W1715" s="2"/>
      <c r="X1715" s="2"/>
      <c r="Y1715" s="2"/>
      <c r="Z1715" s="2"/>
    </row>
    <row r="1716" spans="1:26">
      <c r="A1716" s="496"/>
      <c r="B1716" s="510"/>
      <c r="C1716" s="498"/>
      <c r="D1716" s="501"/>
      <c r="E1716" s="488"/>
      <c r="F1716" s="488"/>
      <c r="G1716" s="488"/>
      <c r="H1716" s="488"/>
      <c r="I1716" s="59" t="s">
        <v>16</v>
      </c>
      <c r="J1716" s="496"/>
      <c r="K1716" s="95" t="s">
        <v>12</v>
      </c>
      <c r="L1716" s="44"/>
      <c r="M1716" s="44"/>
      <c r="N1716" s="44"/>
      <c r="O1716" s="177">
        <v>1.2190000000000001</v>
      </c>
      <c r="P1716" s="177">
        <v>1.431</v>
      </c>
      <c r="Q1716" s="177">
        <v>1.7090000000000001</v>
      </c>
      <c r="R1716" s="45">
        <f t="shared" si="570"/>
        <v>4.359</v>
      </c>
      <c r="S1716" s="173"/>
      <c r="T1716" s="339"/>
      <c r="U1716" s="2"/>
      <c r="V1716" s="2"/>
      <c r="W1716" s="2"/>
      <c r="X1716" s="2"/>
      <c r="Y1716" s="2"/>
      <c r="Z1716" s="2"/>
    </row>
    <row r="1717" spans="1:26" ht="51">
      <c r="A1717" s="496"/>
      <c r="B1717" s="510"/>
      <c r="C1717" s="498"/>
      <c r="D1717" s="501"/>
      <c r="E1717" s="488"/>
      <c r="F1717" s="488"/>
      <c r="G1717" s="488"/>
      <c r="H1717" s="488"/>
      <c r="I1717" s="238" t="s">
        <v>180</v>
      </c>
      <c r="J1717" s="496"/>
      <c r="K1717" s="96" t="s">
        <v>52</v>
      </c>
      <c r="L1717" s="177"/>
      <c r="M1717" s="177"/>
      <c r="N1717" s="101"/>
      <c r="O1717" s="101">
        <f>O1718</f>
        <v>4.4820000000000002</v>
      </c>
      <c r="P1717" s="101">
        <f t="shared" ref="P1717:Q1717" si="589">P1718</f>
        <v>8.8870000000000005</v>
      </c>
      <c r="Q1717" s="101">
        <f t="shared" si="589"/>
        <v>0</v>
      </c>
      <c r="R1717" s="45">
        <f t="shared" si="570"/>
        <v>13.369</v>
      </c>
      <c r="S1717" s="173"/>
      <c r="T1717" s="339"/>
      <c r="U1717" s="2"/>
      <c r="V1717" s="2"/>
      <c r="W1717" s="2"/>
      <c r="X1717" s="2"/>
      <c r="Y1717" s="2"/>
      <c r="Z1717" s="2"/>
    </row>
    <row r="1718" spans="1:26" ht="13.5" customHeight="1">
      <c r="A1718" s="496"/>
      <c r="B1718" s="510"/>
      <c r="C1718" s="498"/>
      <c r="D1718" s="501"/>
      <c r="E1718" s="488"/>
      <c r="F1718" s="488"/>
      <c r="G1718" s="488"/>
      <c r="H1718" s="488"/>
      <c r="I1718" s="59" t="s">
        <v>16</v>
      </c>
      <c r="J1718" s="496"/>
      <c r="K1718" s="95" t="s">
        <v>12</v>
      </c>
      <c r="L1718" s="44"/>
      <c r="M1718" s="44"/>
      <c r="N1718" s="44"/>
      <c r="O1718" s="177">
        <v>4.4820000000000002</v>
      </c>
      <c r="P1718" s="177">
        <v>8.8870000000000005</v>
      </c>
      <c r="Q1718" s="177"/>
      <c r="R1718" s="45">
        <f t="shared" si="570"/>
        <v>13.369</v>
      </c>
      <c r="S1718" s="173"/>
      <c r="T1718" s="339"/>
      <c r="U1718" s="2"/>
      <c r="V1718" s="2"/>
      <c r="W1718" s="2"/>
      <c r="X1718" s="2"/>
      <c r="Y1718" s="2"/>
      <c r="Z1718" s="2"/>
    </row>
    <row r="1719" spans="1:26" ht="15" customHeight="1">
      <c r="A1719" s="496">
        <v>12</v>
      </c>
      <c r="B1719" s="510" t="s">
        <v>531</v>
      </c>
      <c r="C1719" s="498"/>
      <c r="D1719" s="501"/>
      <c r="E1719" s="488"/>
      <c r="F1719" s="488"/>
      <c r="G1719" s="488"/>
      <c r="H1719" s="488"/>
      <c r="I1719" s="43" t="s">
        <v>13</v>
      </c>
      <c r="J1719" s="496">
        <v>124</v>
      </c>
      <c r="K1719" s="93"/>
      <c r="L1719" s="101"/>
      <c r="M1719" s="101"/>
      <c r="N1719" s="101"/>
      <c r="O1719" s="101">
        <f>+O1720+O1725+O1727+O1729+O1733+O1731</f>
        <v>68.932999999999993</v>
      </c>
      <c r="P1719" s="45">
        <f t="shared" ref="P1719:Q1719" si="590">+P1720+P1725+P1727+P1729+P1731+P1733</f>
        <v>85.335000000000008</v>
      </c>
      <c r="Q1719" s="45">
        <f t="shared" si="590"/>
        <v>36.414999999999992</v>
      </c>
      <c r="R1719" s="45">
        <f t="shared" si="570"/>
        <v>190.68299999999999</v>
      </c>
      <c r="S1719" s="173"/>
      <c r="T1719" s="339"/>
      <c r="U1719" s="2"/>
      <c r="V1719" s="2"/>
      <c r="W1719" s="2"/>
      <c r="X1719" s="2"/>
      <c r="Y1719" s="2"/>
      <c r="Z1719" s="2"/>
    </row>
    <row r="1720" spans="1:26" ht="51">
      <c r="A1720" s="496"/>
      <c r="B1720" s="510"/>
      <c r="C1720" s="498"/>
      <c r="D1720" s="501"/>
      <c r="E1720" s="488"/>
      <c r="F1720" s="488"/>
      <c r="G1720" s="488"/>
      <c r="H1720" s="488"/>
      <c r="I1720" s="43" t="s">
        <v>176</v>
      </c>
      <c r="J1720" s="496"/>
      <c r="K1720" s="96" t="s">
        <v>10</v>
      </c>
      <c r="L1720" s="177"/>
      <c r="M1720" s="177"/>
      <c r="N1720" s="177"/>
      <c r="O1720" s="45">
        <f t="shared" ref="O1720" si="591">SUM(O1721:O1724)</f>
        <v>61.994999999999997</v>
      </c>
      <c r="P1720" s="45">
        <f t="shared" ref="P1720:Q1720" si="592">SUM(P1721:P1724)</f>
        <v>60.871000000000002</v>
      </c>
      <c r="Q1720" s="45">
        <f t="shared" si="592"/>
        <v>34.647999999999996</v>
      </c>
      <c r="R1720" s="45">
        <f t="shared" si="570"/>
        <v>157.51400000000001</v>
      </c>
      <c r="S1720" s="173"/>
      <c r="T1720" s="339"/>
      <c r="U1720" s="2"/>
      <c r="V1720" s="2"/>
      <c r="W1720" s="2"/>
      <c r="X1720" s="2"/>
      <c r="Y1720" s="2"/>
      <c r="Z1720" s="2"/>
    </row>
    <row r="1721" spans="1:26" ht="25.5">
      <c r="A1721" s="496"/>
      <c r="B1721" s="510"/>
      <c r="C1721" s="498"/>
      <c r="D1721" s="501"/>
      <c r="E1721" s="488"/>
      <c r="F1721" s="488"/>
      <c r="G1721" s="488"/>
      <c r="H1721" s="488"/>
      <c r="I1721" s="59" t="s">
        <v>164</v>
      </c>
      <c r="J1721" s="496"/>
      <c r="K1721" s="95" t="s">
        <v>11</v>
      </c>
      <c r="L1721" s="44"/>
      <c r="M1721" s="44"/>
      <c r="N1721" s="44"/>
      <c r="O1721" s="177">
        <v>0.66400000000000003</v>
      </c>
      <c r="P1721" s="177"/>
      <c r="Q1721" s="177">
        <v>4.5999999999999999E-2</v>
      </c>
      <c r="R1721" s="45">
        <f t="shared" si="570"/>
        <v>0.71000000000000008</v>
      </c>
      <c r="S1721" s="173"/>
      <c r="T1721" s="339"/>
      <c r="U1721" s="2"/>
      <c r="V1721" s="2"/>
      <c r="W1721" s="2"/>
      <c r="X1721" s="2"/>
      <c r="Y1721" s="2"/>
      <c r="Z1721" s="2"/>
    </row>
    <row r="1722" spans="1:26">
      <c r="A1722" s="496"/>
      <c r="B1722" s="510"/>
      <c r="C1722" s="498"/>
      <c r="D1722" s="501"/>
      <c r="E1722" s="488"/>
      <c r="F1722" s="488"/>
      <c r="G1722" s="488"/>
      <c r="H1722" s="488"/>
      <c r="I1722" s="59" t="s">
        <v>16</v>
      </c>
      <c r="J1722" s="496"/>
      <c r="K1722" s="95" t="s">
        <v>12</v>
      </c>
      <c r="L1722" s="44"/>
      <c r="M1722" s="44"/>
      <c r="N1722" s="44"/>
      <c r="O1722" s="177">
        <v>4.782</v>
      </c>
      <c r="P1722" s="177">
        <v>60.871000000000002</v>
      </c>
      <c r="Q1722" s="177">
        <v>34.601999999999997</v>
      </c>
      <c r="R1722" s="45">
        <f t="shared" si="570"/>
        <v>100.255</v>
      </c>
      <c r="S1722" s="173"/>
      <c r="T1722" s="339"/>
      <c r="U1722" s="2"/>
      <c r="V1722" s="2"/>
      <c r="W1722" s="2"/>
      <c r="X1722" s="2"/>
      <c r="Y1722" s="2"/>
      <c r="Z1722" s="2"/>
    </row>
    <row r="1723" spans="1:26" ht="38.25">
      <c r="A1723" s="496"/>
      <c r="B1723" s="510"/>
      <c r="C1723" s="498"/>
      <c r="D1723" s="501"/>
      <c r="E1723" s="488"/>
      <c r="F1723" s="488"/>
      <c r="G1723" s="488"/>
      <c r="H1723" s="488"/>
      <c r="I1723" s="59" t="s">
        <v>27</v>
      </c>
      <c r="J1723" s="496"/>
      <c r="K1723" s="95" t="s">
        <v>28</v>
      </c>
      <c r="L1723" s="44"/>
      <c r="M1723" s="44"/>
      <c r="N1723" s="44"/>
      <c r="O1723" s="44">
        <v>55.545999999999999</v>
      </c>
      <c r="P1723" s="44"/>
      <c r="Q1723" s="44"/>
      <c r="R1723" s="45">
        <f t="shared" si="570"/>
        <v>55.545999999999999</v>
      </c>
      <c r="S1723" s="173"/>
      <c r="T1723" s="339"/>
      <c r="U1723" s="2"/>
      <c r="V1723" s="2"/>
      <c r="W1723" s="2"/>
      <c r="X1723" s="2"/>
      <c r="Y1723" s="2"/>
      <c r="Z1723" s="2"/>
    </row>
    <row r="1724" spans="1:26" ht="38.25">
      <c r="A1724" s="496"/>
      <c r="B1724" s="510"/>
      <c r="C1724" s="498"/>
      <c r="D1724" s="501"/>
      <c r="E1724" s="488"/>
      <c r="F1724" s="488"/>
      <c r="G1724" s="488"/>
      <c r="H1724" s="488"/>
      <c r="I1724" s="59" t="s">
        <v>18</v>
      </c>
      <c r="J1724" s="496"/>
      <c r="K1724" s="95" t="s">
        <v>17</v>
      </c>
      <c r="L1724" s="44"/>
      <c r="M1724" s="44"/>
      <c r="N1724" s="44"/>
      <c r="O1724" s="44">
        <v>1.0029999999999999</v>
      </c>
      <c r="P1724" s="44"/>
      <c r="Q1724" s="44"/>
      <c r="R1724" s="45">
        <f t="shared" si="570"/>
        <v>1.0029999999999999</v>
      </c>
      <c r="S1724" s="173"/>
      <c r="T1724" s="339"/>
      <c r="U1724" s="2"/>
      <c r="V1724" s="2"/>
      <c r="W1724" s="2"/>
      <c r="X1724" s="2"/>
      <c r="Y1724" s="2"/>
      <c r="Z1724" s="2"/>
    </row>
    <row r="1725" spans="1:26" ht="25.5">
      <c r="A1725" s="496"/>
      <c r="B1725" s="510"/>
      <c r="C1725" s="498"/>
      <c r="D1725" s="501"/>
      <c r="E1725" s="488"/>
      <c r="F1725" s="488"/>
      <c r="G1725" s="488"/>
      <c r="H1725" s="488"/>
      <c r="I1725" s="43" t="s">
        <v>177</v>
      </c>
      <c r="J1725" s="496"/>
      <c r="K1725" s="96" t="s">
        <v>51</v>
      </c>
      <c r="L1725" s="177"/>
      <c r="M1725" s="177"/>
      <c r="N1725" s="101"/>
      <c r="O1725" s="45">
        <f t="shared" ref="O1725" si="593">+O1726</f>
        <v>5.9089999999999998</v>
      </c>
      <c r="P1725" s="45">
        <f t="shared" ref="P1725:Q1725" si="594">+P1726</f>
        <v>8.625</v>
      </c>
      <c r="Q1725" s="45">
        <f t="shared" si="594"/>
        <v>1.7569999999999999</v>
      </c>
      <c r="R1725" s="45">
        <f t="shared" si="570"/>
        <v>16.291</v>
      </c>
      <c r="S1725" s="173"/>
      <c r="T1725" s="339"/>
      <c r="U1725" s="2"/>
      <c r="V1725" s="2"/>
      <c r="W1725" s="2"/>
      <c r="X1725" s="2"/>
      <c r="Y1725" s="2"/>
      <c r="Z1725" s="2"/>
    </row>
    <row r="1726" spans="1:26">
      <c r="A1726" s="496"/>
      <c r="B1726" s="510"/>
      <c r="C1726" s="498"/>
      <c r="D1726" s="501"/>
      <c r="E1726" s="488"/>
      <c r="F1726" s="488"/>
      <c r="G1726" s="488"/>
      <c r="H1726" s="488"/>
      <c r="I1726" s="59" t="s">
        <v>16</v>
      </c>
      <c r="J1726" s="496"/>
      <c r="K1726" s="95" t="s">
        <v>12</v>
      </c>
      <c r="L1726" s="44"/>
      <c r="M1726" s="44"/>
      <c r="N1726" s="44"/>
      <c r="O1726" s="177">
        <v>5.9089999999999998</v>
      </c>
      <c r="P1726" s="177">
        <v>8.625</v>
      </c>
      <c r="Q1726" s="177">
        <v>1.7569999999999999</v>
      </c>
      <c r="R1726" s="45">
        <f t="shared" si="570"/>
        <v>16.291</v>
      </c>
      <c r="S1726" s="173"/>
      <c r="T1726" s="339"/>
      <c r="U1726" s="2"/>
      <c r="V1726" s="2"/>
      <c r="W1726" s="2"/>
      <c r="X1726" s="2"/>
      <c r="Y1726" s="2"/>
      <c r="Z1726" s="2"/>
    </row>
    <row r="1727" spans="1:26" ht="25.5">
      <c r="A1727" s="496"/>
      <c r="B1727" s="510"/>
      <c r="C1727" s="498"/>
      <c r="D1727" s="501"/>
      <c r="E1727" s="488"/>
      <c r="F1727" s="488"/>
      <c r="G1727" s="488"/>
      <c r="H1727" s="488"/>
      <c r="I1727" s="43" t="s">
        <v>178</v>
      </c>
      <c r="J1727" s="496"/>
      <c r="K1727" s="96" t="s">
        <v>45</v>
      </c>
      <c r="L1727" s="177"/>
      <c r="M1727" s="177"/>
      <c r="N1727" s="101"/>
      <c r="O1727" s="45">
        <f t="shared" ref="O1727" si="595">+O1728</f>
        <v>0.8</v>
      </c>
      <c r="P1727" s="45">
        <f t="shared" ref="P1727:Q1727" si="596">+P1728</f>
        <v>0.85599999999999998</v>
      </c>
      <c r="Q1727" s="45">
        <f t="shared" si="596"/>
        <v>0</v>
      </c>
      <c r="R1727" s="45">
        <f t="shared" si="570"/>
        <v>1.6560000000000001</v>
      </c>
      <c r="S1727" s="173"/>
      <c r="T1727" s="339"/>
      <c r="U1727" s="2"/>
      <c r="V1727" s="2"/>
      <c r="W1727" s="2"/>
      <c r="X1727" s="2"/>
      <c r="Y1727" s="2"/>
      <c r="Z1727" s="2"/>
    </row>
    <row r="1728" spans="1:26">
      <c r="A1728" s="496"/>
      <c r="B1728" s="510"/>
      <c r="C1728" s="498"/>
      <c r="D1728" s="501"/>
      <c r="E1728" s="488"/>
      <c r="F1728" s="488"/>
      <c r="G1728" s="488"/>
      <c r="H1728" s="488"/>
      <c r="I1728" s="59" t="s">
        <v>16</v>
      </c>
      <c r="J1728" s="496"/>
      <c r="K1728" s="95" t="s">
        <v>12</v>
      </c>
      <c r="L1728" s="44"/>
      <c r="M1728" s="44"/>
      <c r="N1728" s="44"/>
      <c r="O1728" s="44">
        <v>0.8</v>
      </c>
      <c r="P1728" s="44">
        <v>0.85599999999999998</v>
      </c>
      <c r="Q1728" s="44"/>
      <c r="R1728" s="45">
        <f t="shared" si="570"/>
        <v>1.6560000000000001</v>
      </c>
      <c r="S1728" s="173"/>
      <c r="T1728" s="339"/>
      <c r="U1728" s="2"/>
      <c r="V1728" s="2"/>
      <c r="W1728" s="2"/>
      <c r="X1728" s="2"/>
      <c r="Y1728" s="2"/>
      <c r="Z1728" s="2"/>
    </row>
    <row r="1729" spans="1:26" ht="25.5">
      <c r="A1729" s="496"/>
      <c r="B1729" s="510"/>
      <c r="C1729" s="498"/>
      <c r="D1729" s="501"/>
      <c r="E1729" s="488"/>
      <c r="F1729" s="488"/>
      <c r="G1729" s="488"/>
      <c r="H1729" s="488"/>
      <c r="I1729" s="43" t="s">
        <v>179</v>
      </c>
      <c r="J1729" s="496"/>
      <c r="K1729" s="96" t="s">
        <v>11</v>
      </c>
      <c r="L1729" s="177"/>
      <c r="M1729" s="177"/>
      <c r="N1729" s="101"/>
      <c r="O1729" s="45">
        <f t="shared" ref="O1729" si="597">+O1730</f>
        <v>0.22900000000000001</v>
      </c>
      <c r="P1729" s="45">
        <f t="shared" ref="P1729:Q1729" si="598">+P1730</f>
        <v>2.653</v>
      </c>
      <c r="Q1729" s="45">
        <f t="shared" si="598"/>
        <v>0.01</v>
      </c>
      <c r="R1729" s="45">
        <f t="shared" si="570"/>
        <v>2.8919999999999999</v>
      </c>
      <c r="S1729" s="173"/>
      <c r="T1729" s="339"/>
      <c r="U1729" s="2"/>
      <c r="V1729" s="2"/>
      <c r="W1729" s="2"/>
      <c r="X1729" s="2"/>
      <c r="Y1729" s="2"/>
      <c r="Z1729" s="2"/>
    </row>
    <row r="1730" spans="1:26">
      <c r="A1730" s="496"/>
      <c r="B1730" s="510"/>
      <c r="C1730" s="498"/>
      <c r="D1730" s="501"/>
      <c r="E1730" s="488"/>
      <c r="F1730" s="488"/>
      <c r="G1730" s="488"/>
      <c r="H1730" s="488"/>
      <c r="I1730" s="59" t="s">
        <v>16</v>
      </c>
      <c r="J1730" s="496"/>
      <c r="K1730" s="95" t="s">
        <v>12</v>
      </c>
      <c r="L1730" s="44"/>
      <c r="M1730" s="44"/>
      <c r="N1730" s="44"/>
      <c r="O1730" s="44">
        <v>0.22900000000000001</v>
      </c>
      <c r="P1730" s="44">
        <v>2.653</v>
      </c>
      <c r="Q1730" s="44">
        <v>0.01</v>
      </c>
      <c r="R1730" s="45">
        <f t="shared" si="570"/>
        <v>2.8919999999999999</v>
      </c>
      <c r="S1730" s="173"/>
      <c r="T1730" s="339"/>
      <c r="U1730" s="2"/>
      <c r="V1730" s="2"/>
      <c r="W1730" s="2"/>
      <c r="X1730" s="2"/>
      <c r="Y1730" s="2"/>
      <c r="Z1730" s="2"/>
    </row>
    <row r="1731" spans="1:26" ht="51">
      <c r="A1731" s="496"/>
      <c r="B1731" s="510"/>
      <c r="C1731" s="498"/>
      <c r="D1731" s="501"/>
      <c r="E1731" s="488"/>
      <c r="F1731" s="488"/>
      <c r="G1731" s="488"/>
      <c r="H1731" s="488"/>
      <c r="I1731" s="205" t="s">
        <v>180</v>
      </c>
      <c r="J1731" s="496"/>
      <c r="K1731" s="96" t="s">
        <v>52</v>
      </c>
      <c r="L1731" s="45"/>
      <c r="M1731" s="45"/>
      <c r="N1731" s="45"/>
      <c r="O1731" s="45">
        <f t="shared" ref="O1731" si="599">+O1732</f>
        <v>0</v>
      </c>
      <c r="P1731" s="45">
        <f t="shared" ref="P1731:Q1731" si="600">+P1732</f>
        <v>5.41</v>
      </c>
      <c r="Q1731" s="45">
        <f t="shared" si="600"/>
        <v>0</v>
      </c>
      <c r="R1731" s="45">
        <f t="shared" si="570"/>
        <v>5.41</v>
      </c>
      <c r="S1731" s="179"/>
      <c r="T1731" s="416"/>
      <c r="U1731" s="2"/>
      <c r="V1731" s="2"/>
      <c r="W1731" s="2"/>
      <c r="X1731" s="2"/>
      <c r="Y1731" s="2"/>
      <c r="Z1731" s="2"/>
    </row>
    <row r="1732" spans="1:26">
      <c r="A1732" s="496"/>
      <c r="B1732" s="510"/>
      <c r="C1732" s="498"/>
      <c r="D1732" s="501"/>
      <c r="E1732" s="488"/>
      <c r="F1732" s="488"/>
      <c r="G1732" s="488"/>
      <c r="H1732" s="488"/>
      <c r="I1732" s="425" t="s">
        <v>16</v>
      </c>
      <c r="J1732" s="496"/>
      <c r="K1732" s="95" t="s">
        <v>12</v>
      </c>
      <c r="L1732" s="44"/>
      <c r="M1732" s="44"/>
      <c r="N1732" s="44"/>
      <c r="O1732" s="44"/>
      <c r="P1732" s="44">
        <v>5.41</v>
      </c>
      <c r="Q1732" s="44"/>
      <c r="R1732" s="45">
        <f t="shared" si="570"/>
        <v>5.41</v>
      </c>
      <c r="S1732" s="173"/>
      <c r="T1732" s="416"/>
      <c r="U1732" s="2"/>
      <c r="V1732" s="2"/>
      <c r="W1732" s="2"/>
      <c r="X1732" s="2"/>
      <c r="Y1732" s="2"/>
      <c r="Z1732" s="2"/>
    </row>
    <row r="1733" spans="1:26" ht="25.5">
      <c r="A1733" s="496"/>
      <c r="B1733" s="510"/>
      <c r="C1733" s="498"/>
      <c r="D1733" s="501"/>
      <c r="E1733" s="488"/>
      <c r="F1733" s="488"/>
      <c r="G1733" s="488"/>
      <c r="H1733" s="488"/>
      <c r="I1733" s="43" t="s">
        <v>29</v>
      </c>
      <c r="J1733" s="496"/>
      <c r="K1733" s="96" t="s">
        <v>54</v>
      </c>
      <c r="L1733" s="177"/>
      <c r="M1733" s="177"/>
      <c r="N1733" s="101"/>
      <c r="O1733" s="45">
        <f t="shared" ref="O1733" si="601">+O1734</f>
        <v>0</v>
      </c>
      <c r="P1733" s="45">
        <f t="shared" ref="P1733:Q1733" si="602">+P1734</f>
        <v>6.92</v>
      </c>
      <c r="Q1733" s="45">
        <f t="shared" si="602"/>
        <v>0</v>
      </c>
      <c r="R1733" s="45">
        <f t="shared" si="570"/>
        <v>6.92</v>
      </c>
      <c r="S1733" s="173"/>
      <c r="T1733" s="339"/>
      <c r="U1733" s="2"/>
      <c r="V1733" s="2"/>
      <c r="W1733" s="2"/>
      <c r="X1733" s="2"/>
      <c r="Y1733" s="2"/>
      <c r="Z1733" s="2"/>
    </row>
    <row r="1734" spans="1:26">
      <c r="A1734" s="496"/>
      <c r="B1734" s="510"/>
      <c r="C1734" s="498"/>
      <c r="D1734" s="501"/>
      <c r="E1734" s="488"/>
      <c r="F1734" s="488"/>
      <c r="G1734" s="488"/>
      <c r="H1734" s="488"/>
      <c r="I1734" s="59" t="s">
        <v>16</v>
      </c>
      <c r="J1734" s="496"/>
      <c r="K1734" s="95" t="s">
        <v>12</v>
      </c>
      <c r="L1734" s="44"/>
      <c r="M1734" s="44"/>
      <c r="N1734" s="44"/>
      <c r="O1734" s="44"/>
      <c r="P1734" s="44">
        <v>6.92</v>
      </c>
      <c r="Q1734" s="44"/>
      <c r="R1734" s="45">
        <f t="shared" si="570"/>
        <v>6.92</v>
      </c>
      <c r="S1734" s="173"/>
      <c r="T1734" s="339"/>
      <c r="U1734" s="2"/>
      <c r="V1734" s="2"/>
      <c r="W1734" s="2"/>
      <c r="X1734" s="2"/>
      <c r="Y1734" s="2"/>
      <c r="Z1734" s="2"/>
    </row>
    <row r="1735" spans="1:26" ht="15" customHeight="1">
      <c r="A1735" s="496">
        <v>13</v>
      </c>
      <c r="B1735" s="510" t="s">
        <v>532</v>
      </c>
      <c r="C1735" s="498"/>
      <c r="D1735" s="501"/>
      <c r="E1735" s="488"/>
      <c r="F1735" s="488"/>
      <c r="G1735" s="488"/>
      <c r="H1735" s="488"/>
      <c r="I1735" s="43" t="s">
        <v>13</v>
      </c>
      <c r="J1735" s="490">
        <v>124</v>
      </c>
      <c r="K1735" s="93"/>
      <c r="L1735" s="101"/>
      <c r="M1735" s="101"/>
      <c r="N1735" s="101"/>
      <c r="O1735" s="101">
        <f>+O1736+O1741+O1743+O1745+O1747</f>
        <v>58.743999999999993</v>
      </c>
      <c r="P1735" s="45">
        <f t="shared" ref="P1735:Q1735" si="603">+P1736+P1741+P1743+P1745+P1747</f>
        <v>60.684000000000005</v>
      </c>
      <c r="Q1735" s="45">
        <f t="shared" si="603"/>
        <v>34.64</v>
      </c>
      <c r="R1735" s="45">
        <f t="shared" si="570"/>
        <v>154.06799999999998</v>
      </c>
      <c r="S1735" s="173"/>
      <c r="T1735" s="339"/>
      <c r="U1735" s="2"/>
      <c r="V1735" s="2"/>
      <c r="W1735" s="2"/>
      <c r="X1735" s="2"/>
      <c r="Y1735" s="2"/>
      <c r="Z1735" s="2"/>
    </row>
    <row r="1736" spans="1:26" ht="51">
      <c r="A1736" s="496"/>
      <c r="B1736" s="510"/>
      <c r="C1736" s="498"/>
      <c r="D1736" s="501"/>
      <c r="E1736" s="488"/>
      <c r="F1736" s="488"/>
      <c r="G1736" s="488"/>
      <c r="H1736" s="488"/>
      <c r="I1736" s="43" t="s">
        <v>176</v>
      </c>
      <c r="J1736" s="491"/>
      <c r="K1736" s="96" t="s">
        <v>10</v>
      </c>
      <c r="L1736" s="177"/>
      <c r="M1736" s="177"/>
      <c r="N1736" s="101"/>
      <c r="O1736" s="45">
        <f t="shared" ref="O1736" si="604">SUM(O1737:O1740)</f>
        <v>50.492999999999995</v>
      </c>
      <c r="P1736" s="45">
        <f t="shared" ref="P1736:Q1736" si="605">SUM(P1737:P1740)</f>
        <v>53.774999999999999</v>
      </c>
      <c r="Q1736" s="45">
        <f t="shared" si="605"/>
        <v>30.823999999999998</v>
      </c>
      <c r="R1736" s="45">
        <f t="shared" si="570"/>
        <v>135.09199999999998</v>
      </c>
      <c r="S1736" s="173"/>
      <c r="T1736" s="339"/>
      <c r="U1736" s="2"/>
      <c r="V1736" s="2"/>
      <c r="W1736" s="2"/>
      <c r="X1736" s="2"/>
      <c r="Y1736" s="2"/>
      <c r="Z1736" s="2"/>
    </row>
    <row r="1737" spans="1:26" ht="25.5">
      <c r="A1737" s="496"/>
      <c r="B1737" s="510"/>
      <c r="C1737" s="498"/>
      <c r="D1737" s="501"/>
      <c r="E1737" s="488"/>
      <c r="F1737" s="488"/>
      <c r="G1737" s="488"/>
      <c r="H1737" s="488"/>
      <c r="I1737" s="59" t="s">
        <v>164</v>
      </c>
      <c r="J1737" s="491"/>
      <c r="K1737" s="95" t="s">
        <v>11</v>
      </c>
      <c r="L1737" s="44"/>
      <c r="M1737" s="44"/>
      <c r="N1737" s="44"/>
      <c r="O1737" s="177">
        <v>0.72799999999999998</v>
      </c>
      <c r="P1737" s="177"/>
      <c r="Q1737" s="177">
        <v>3.4000000000000002E-2</v>
      </c>
      <c r="R1737" s="45">
        <f t="shared" si="570"/>
        <v>0.76200000000000001</v>
      </c>
      <c r="S1737" s="173"/>
      <c r="T1737" s="339"/>
      <c r="U1737" s="2"/>
      <c r="V1737" s="2"/>
      <c r="W1737" s="2"/>
      <c r="X1737" s="2"/>
      <c r="Y1737" s="2"/>
      <c r="Z1737" s="2"/>
    </row>
    <row r="1738" spans="1:26">
      <c r="A1738" s="496"/>
      <c r="B1738" s="510"/>
      <c r="C1738" s="498"/>
      <c r="D1738" s="501"/>
      <c r="E1738" s="488"/>
      <c r="F1738" s="488"/>
      <c r="G1738" s="488"/>
      <c r="H1738" s="488"/>
      <c r="I1738" s="59" t="s">
        <v>16</v>
      </c>
      <c r="J1738" s="491"/>
      <c r="K1738" s="95" t="s">
        <v>12</v>
      </c>
      <c r="L1738" s="44"/>
      <c r="M1738" s="44"/>
      <c r="N1738" s="44"/>
      <c r="O1738" s="177">
        <v>1.5780000000000001</v>
      </c>
      <c r="P1738" s="177">
        <v>53.774999999999999</v>
      </c>
      <c r="Q1738" s="177">
        <v>30.79</v>
      </c>
      <c r="R1738" s="45">
        <f t="shared" si="570"/>
        <v>86.143000000000001</v>
      </c>
      <c r="S1738" s="173"/>
      <c r="T1738" s="339"/>
      <c r="U1738" s="2"/>
      <c r="V1738" s="2"/>
      <c r="W1738" s="2"/>
      <c r="X1738" s="2"/>
      <c r="Y1738" s="2"/>
      <c r="Z1738" s="2"/>
    </row>
    <row r="1739" spans="1:26" ht="38.25">
      <c r="A1739" s="496"/>
      <c r="B1739" s="510"/>
      <c r="C1739" s="498"/>
      <c r="D1739" s="501"/>
      <c r="E1739" s="488"/>
      <c r="F1739" s="488"/>
      <c r="G1739" s="488"/>
      <c r="H1739" s="488"/>
      <c r="I1739" s="59" t="s">
        <v>27</v>
      </c>
      <c r="J1739" s="491"/>
      <c r="K1739" s="95" t="s">
        <v>28</v>
      </c>
      <c r="L1739" s="44"/>
      <c r="M1739" s="44"/>
      <c r="N1739" s="44"/>
      <c r="O1739" s="44">
        <v>47.241</v>
      </c>
      <c r="P1739" s="44"/>
      <c r="Q1739" s="44"/>
      <c r="R1739" s="45">
        <f t="shared" si="570"/>
        <v>47.241</v>
      </c>
      <c r="S1739" s="173"/>
      <c r="T1739" s="339"/>
      <c r="U1739" s="2"/>
      <c r="V1739" s="2"/>
      <c r="W1739" s="2"/>
      <c r="X1739" s="2"/>
      <c r="Y1739" s="2"/>
      <c r="Z1739" s="2"/>
    </row>
    <row r="1740" spans="1:26" ht="38.25">
      <c r="A1740" s="496"/>
      <c r="B1740" s="510"/>
      <c r="C1740" s="498"/>
      <c r="D1740" s="501"/>
      <c r="E1740" s="488"/>
      <c r="F1740" s="488"/>
      <c r="G1740" s="488"/>
      <c r="H1740" s="488"/>
      <c r="I1740" s="59" t="s">
        <v>18</v>
      </c>
      <c r="J1740" s="491"/>
      <c r="K1740" s="95" t="s">
        <v>17</v>
      </c>
      <c r="L1740" s="44"/>
      <c r="M1740" s="44"/>
      <c r="N1740" s="44"/>
      <c r="O1740" s="44">
        <v>0.94599999999999995</v>
      </c>
      <c r="P1740" s="44"/>
      <c r="Q1740" s="44"/>
      <c r="R1740" s="45">
        <f t="shared" si="570"/>
        <v>0.94599999999999995</v>
      </c>
      <c r="S1740" s="173"/>
      <c r="T1740" s="339"/>
      <c r="U1740" s="2"/>
      <c r="V1740" s="2"/>
      <c r="W1740" s="2"/>
      <c r="X1740" s="2"/>
      <c r="Y1740" s="2"/>
      <c r="Z1740" s="2"/>
    </row>
    <row r="1741" spans="1:26" ht="25.5">
      <c r="A1741" s="496"/>
      <c r="B1741" s="510"/>
      <c r="C1741" s="498"/>
      <c r="D1741" s="501"/>
      <c r="E1741" s="488"/>
      <c r="F1741" s="488"/>
      <c r="G1741" s="488"/>
      <c r="H1741" s="488"/>
      <c r="I1741" s="43" t="s">
        <v>177</v>
      </c>
      <c r="J1741" s="491"/>
      <c r="K1741" s="96" t="s">
        <v>51</v>
      </c>
      <c r="L1741" s="177"/>
      <c r="M1741" s="177"/>
      <c r="N1741" s="101"/>
      <c r="O1741" s="45">
        <f t="shared" ref="O1741" si="606">+O1742</f>
        <v>0.625</v>
      </c>
      <c r="P1741" s="45">
        <f t="shared" ref="P1741:Q1741" si="607">+P1742</f>
        <v>1.02</v>
      </c>
      <c r="Q1741" s="45">
        <f t="shared" si="607"/>
        <v>1.3160000000000001</v>
      </c>
      <c r="R1741" s="45">
        <f t="shared" si="570"/>
        <v>2.9610000000000003</v>
      </c>
      <c r="S1741" s="173"/>
      <c r="T1741" s="339"/>
      <c r="U1741" s="2"/>
      <c r="V1741" s="2"/>
      <c r="W1741" s="2"/>
      <c r="X1741" s="2"/>
      <c r="Y1741" s="2"/>
      <c r="Z1741" s="2"/>
    </row>
    <row r="1742" spans="1:26">
      <c r="A1742" s="496"/>
      <c r="B1742" s="510"/>
      <c r="C1742" s="498"/>
      <c r="D1742" s="501"/>
      <c r="E1742" s="488"/>
      <c r="F1742" s="488"/>
      <c r="G1742" s="488"/>
      <c r="H1742" s="488"/>
      <c r="I1742" s="59" t="s">
        <v>16</v>
      </c>
      <c r="J1742" s="491"/>
      <c r="K1742" s="95" t="s">
        <v>12</v>
      </c>
      <c r="L1742" s="44"/>
      <c r="M1742" s="44"/>
      <c r="N1742" s="44"/>
      <c r="O1742" s="177">
        <v>0.625</v>
      </c>
      <c r="P1742" s="177">
        <v>1.02</v>
      </c>
      <c r="Q1742" s="177">
        <v>1.3160000000000001</v>
      </c>
      <c r="R1742" s="45">
        <f t="shared" si="570"/>
        <v>2.9610000000000003</v>
      </c>
      <c r="S1742" s="173"/>
      <c r="T1742" s="339"/>
      <c r="U1742" s="2"/>
      <c r="V1742" s="2"/>
      <c r="W1742" s="2"/>
      <c r="X1742" s="2"/>
      <c r="Y1742" s="2"/>
      <c r="Z1742" s="2"/>
    </row>
    <row r="1743" spans="1:26" ht="25.5">
      <c r="A1743" s="496"/>
      <c r="B1743" s="510"/>
      <c r="C1743" s="498"/>
      <c r="D1743" s="501"/>
      <c r="E1743" s="488"/>
      <c r="F1743" s="488"/>
      <c r="G1743" s="488"/>
      <c r="H1743" s="488"/>
      <c r="I1743" s="43" t="s">
        <v>178</v>
      </c>
      <c r="J1743" s="491"/>
      <c r="K1743" s="96" t="s">
        <v>45</v>
      </c>
      <c r="L1743" s="101"/>
      <c r="M1743" s="101"/>
      <c r="N1743" s="101"/>
      <c r="O1743" s="45">
        <f t="shared" ref="O1743" si="608">+O1744</f>
        <v>0.35699999999999998</v>
      </c>
      <c r="P1743" s="45">
        <f t="shared" ref="P1743:Q1743" si="609">+P1744</f>
        <v>0.73099999999999998</v>
      </c>
      <c r="Q1743" s="45">
        <f t="shared" si="609"/>
        <v>0.3</v>
      </c>
      <c r="R1743" s="45">
        <f t="shared" si="570"/>
        <v>1.3880000000000001</v>
      </c>
      <c r="S1743" s="173"/>
      <c r="T1743" s="339"/>
      <c r="U1743" s="2"/>
      <c r="V1743" s="2"/>
      <c r="W1743" s="2"/>
      <c r="X1743" s="2"/>
      <c r="Y1743" s="2"/>
      <c r="Z1743" s="2"/>
    </row>
    <row r="1744" spans="1:26">
      <c r="A1744" s="496"/>
      <c r="B1744" s="510"/>
      <c r="C1744" s="498"/>
      <c r="D1744" s="501"/>
      <c r="E1744" s="488"/>
      <c r="F1744" s="488"/>
      <c r="G1744" s="488"/>
      <c r="H1744" s="488"/>
      <c r="I1744" s="59" t="s">
        <v>16</v>
      </c>
      <c r="J1744" s="491"/>
      <c r="K1744" s="95" t="s">
        <v>12</v>
      </c>
      <c r="L1744" s="44"/>
      <c r="M1744" s="44"/>
      <c r="N1744" s="44"/>
      <c r="O1744" s="44">
        <v>0.35699999999999998</v>
      </c>
      <c r="P1744" s="44">
        <v>0.73099999999999998</v>
      </c>
      <c r="Q1744" s="44">
        <v>0.3</v>
      </c>
      <c r="R1744" s="45">
        <f t="shared" si="570"/>
        <v>1.3880000000000001</v>
      </c>
      <c r="S1744" s="173"/>
      <c r="T1744" s="339"/>
      <c r="U1744" s="2"/>
      <c r="V1744" s="2"/>
      <c r="W1744" s="2"/>
      <c r="X1744" s="2"/>
      <c r="Y1744" s="2"/>
      <c r="Z1744" s="2"/>
    </row>
    <row r="1745" spans="1:26" ht="25.5">
      <c r="A1745" s="496"/>
      <c r="B1745" s="510"/>
      <c r="C1745" s="498"/>
      <c r="D1745" s="501"/>
      <c r="E1745" s="488"/>
      <c r="F1745" s="488"/>
      <c r="G1745" s="488"/>
      <c r="H1745" s="488"/>
      <c r="I1745" s="43" t="s">
        <v>179</v>
      </c>
      <c r="J1745" s="491"/>
      <c r="K1745" s="96" t="s">
        <v>11</v>
      </c>
      <c r="L1745" s="101"/>
      <c r="M1745" s="101"/>
      <c r="N1745" s="101"/>
      <c r="O1745" s="45">
        <f t="shared" ref="O1745" si="610">+O1746</f>
        <v>0.68100000000000005</v>
      </c>
      <c r="P1745" s="45">
        <f t="shared" ref="P1745:Q1745" si="611">+P1746</f>
        <v>1.482</v>
      </c>
      <c r="Q1745" s="45">
        <f t="shared" si="611"/>
        <v>0</v>
      </c>
      <c r="R1745" s="45">
        <f t="shared" si="570"/>
        <v>2.1630000000000003</v>
      </c>
      <c r="S1745" s="173"/>
      <c r="T1745" s="339"/>
      <c r="U1745" s="2"/>
      <c r="V1745" s="2"/>
      <c r="W1745" s="2"/>
      <c r="X1745" s="2"/>
      <c r="Y1745" s="2"/>
      <c r="Z1745" s="2"/>
    </row>
    <row r="1746" spans="1:26">
      <c r="A1746" s="496"/>
      <c r="B1746" s="510"/>
      <c r="C1746" s="498"/>
      <c r="D1746" s="501"/>
      <c r="E1746" s="488"/>
      <c r="F1746" s="488"/>
      <c r="G1746" s="488"/>
      <c r="H1746" s="488"/>
      <c r="I1746" s="59" t="s">
        <v>16</v>
      </c>
      <c r="J1746" s="491"/>
      <c r="K1746" s="95" t="s">
        <v>12</v>
      </c>
      <c r="L1746" s="44"/>
      <c r="M1746" s="44"/>
      <c r="N1746" s="44"/>
      <c r="O1746" s="44">
        <v>0.68100000000000005</v>
      </c>
      <c r="P1746" s="44">
        <v>1.482</v>
      </c>
      <c r="Q1746" s="44"/>
      <c r="R1746" s="45">
        <f t="shared" si="570"/>
        <v>2.1630000000000003</v>
      </c>
      <c r="S1746" s="173"/>
      <c r="T1746" s="339"/>
      <c r="U1746" s="2"/>
      <c r="V1746" s="2"/>
      <c r="W1746" s="2"/>
      <c r="X1746" s="2"/>
      <c r="Y1746" s="2"/>
      <c r="Z1746" s="2"/>
    </row>
    <row r="1747" spans="1:26" ht="51">
      <c r="A1747" s="496"/>
      <c r="B1747" s="510"/>
      <c r="C1747" s="498"/>
      <c r="D1747" s="501"/>
      <c r="E1747" s="488"/>
      <c r="F1747" s="488"/>
      <c r="G1747" s="488"/>
      <c r="H1747" s="488"/>
      <c r="I1747" s="238" t="s">
        <v>180</v>
      </c>
      <c r="J1747" s="491"/>
      <c r="K1747" s="96" t="s">
        <v>52</v>
      </c>
      <c r="L1747" s="177"/>
      <c r="M1747" s="177"/>
      <c r="N1747" s="177"/>
      <c r="O1747" s="45">
        <f t="shared" ref="O1747" si="612">+O1748</f>
        <v>6.5880000000000001</v>
      </c>
      <c r="P1747" s="45">
        <f t="shared" ref="P1747:Q1747" si="613">+P1748</f>
        <v>3.6760000000000002</v>
      </c>
      <c r="Q1747" s="45">
        <f t="shared" si="613"/>
        <v>2.2000000000000002</v>
      </c>
      <c r="R1747" s="45">
        <f t="shared" si="570"/>
        <v>12.463999999999999</v>
      </c>
      <c r="S1747" s="173"/>
      <c r="T1747" s="339"/>
      <c r="U1747" s="2"/>
      <c r="V1747" s="2"/>
      <c r="W1747" s="2"/>
      <c r="X1747" s="2"/>
      <c r="Y1747" s="2"/>
      <c r="Z1747" s="2"/>
    </row>
    <row r="1748" spans="1:26">
      <c r="A1748" s="496"/>
      <c r="B1748" s="510"/>
      <c r="C1748" s="498"/>
      <c r="D1748" s="501"/>
      <c r="E1748" s="488"/>
      <c r="F1748" s="488"/>
      <c r="G1748" s="488"/>
      <c r="H1748" s="488"/>
      <c r="I1748" s="59" t="s">
        <v>16</v>
      </c>
      <c r="J1748" s="491"/>
      <c r="K1748" s="95" t="s">
        <v>12</v>
      </c>
      <c r="L1748" s="44"/>
      <c r="M1748" s="44"/>
      <c r="N1748" s="44"/>
      <c r="O1748" s="44">
        <v>6.5880000000000001</v>
      </c>
      <c r="P1748" s="44">
        <v>3.6760000000000002</v>
      </c>
      <c r="Q1748" s="44">
        <v>2.2000000000000002</v>
      </c>
      <c r="R1748" s="45">
        <f t="shared" si="570"/>
        <v>12.463999999999999</v>
      </c>
      <c r="S1748" s="173"/>
      <c r="T1748" s="339"/>
      <c r="U1748" s="2"/>
      <c r="V1748" s="2"/>
      <c r="W1748" s="2"/>
      <c r="X1748" s="2"/>
      <c r="Y1748" s="2"/>
      <c r="Z1748" s="2"/>
    </row>
    <row r="1749" spans="1:26">
      <c r="A1749" s="496">
        <v>14</v>
      </c>
      <c r="B1749" s="510" t="s">
        <v>533</v>
      </c>
      <c r="C1749" s="498"/>
      <c r="D1749" s="501"/>
      <c r="E1749" s="488"/>
      <c r="F1749" s="488"/>
      <c r="G1749" s="488"/>
      <c r="H1749" s="488"/>
      <c r="I1749" s="43" t="s">
        <v>13</v>
      </c>
      <c r="J1749" s="490">
        <v>124</v>
      </c>
      <c r="K1749" s="93"/>
      <c r="L1749" s="101"/>
      <c r="M1749" s="101"/>
      <c r="N1749" s="101"/>
      <c r="O1749" s="101">
        <f>+O1750+O1755+O1757+O1759+O1761</f>
        <v>43.66</v>
      </c>
      <c r="P1749" s="85">
        <f t="shared" ref="P1749:Q1749" si="614">+P1750+P1755+P1757+P1759+P1761</f>
        <v>49.074000000000005</v>
      </c>
      <c r="Q1749" s="85">
        <f t="shared" si="614"/>
        <v>26.268999999999998</v>
      </c>
      <c r="R1749" s="45">
        <f t="shared" si="570"/>
        <v>119.00300000000001</v>
      </c>
      <c r="S1749" s="173"/>
      <c r="T1749" s="339"/>
      <c r="U1749" s="2"/>
      <c r="V1749" s="2"/>
      <c r="W1749" s="2"/>
      <c r="X1749" s="2"/>
      <c r="Y1749" s="2"/>
      <c r="Z1749" s="2"/>
    </row>
    <row r="1750" spans="1:26" ht="51">
      <c r="A1750" s="496"/>
      <c r="B1750" s="510"/>
      <c r="C1750" s="498"/>
      <c r="D1750" s="501"/>
      <c r="E1750" s="488"/>
      <c r="F1750" s="488"/>
      <c r="G1750" s="488"/>
      <c r="H1750" s="488"/>
      <c r="I1750" s="43" t="s">
        <v>176</v>
      </c>
      <c r="J1750" s="491"/>
      <c r="K1750" s="96" t="s">
        <v>10</v>
      </c>
      <c r="L1750" s="177"/>
      <c r="M1750" s="177"/>
      <c r="N1750" s="101"/>
      <c r="O1750" s="85">
        <f t="shared" ref="O1750" si="615">SUM(O1751:O1754)</f>
        <v>40.74</v>
      </c>
      <c r="P1750" s="85">
        <f t="shared" ref="P1750:Q1750" si="616">SUM(P1751:P1754)</f>
        <v>44.085000000000001</v>
      </c>
      <c r="Q1750" s="85">
        <f t="shared" si="616"/>
        <v>25.498999999999999</v>
      </c>
      <c r="R1750" s="45">
        <f t="shared" si="570"/>
        <v>110.324</v>
      </c>
      <c r="S1750" s="173"/>
      <c r="T1750" s="339"/>
      <c r="U1750" s="2"/>
      <c r="V1750" s="2"/>
      <c r="W1750" s="2"/>
      <c r="X1750" s="2"/>
      <c r="Y1750" s="2"/>
      <c r="Z1750" s="2"/>
    </row>
    <row r="1751" spans="1:26" ht="25.5">
      <c r="A1751" s="496"/>
      <c r="B1751" s="510"/>
      <c r="C1751" s="498"/>
      <c r="D1751" s="501"/>
      <c r="E1751" s="488"/>
      <c r="F1751" s="488"/>
      <c r="G1751" s="488"/>
      <c r="H1751" s="488"/>
      <c r="I1751" s="59" t="s">
        <v>164</v>
      </c>
      <c r="J1751" s="491"/>
      <c r="K1751" s="95" t="s">
        <v>11</v>
      </c>
      <c r="L1751" s="44"/>
      <c r="M1751" s="44"/>
      <c r="N1751" s="44"/>
      <c r="O1751" s="88">
        <v>0.57799999999999996</v>
      </c>
      <c r="P1751" s="132">
        <v>0</v>
      </c>
      <c r="Q1751" s="132">
        <v>3.4000000000000002E-2</v>
      </c>
      <c r="R1751" s="45">
        <f t="shared" si="570"/>
        <v>0.61199999999999999</v>
      </c>
      <c r="S1751" s="173"/>
      <c r="T1751" s="339"/>
      <c r="U1751" s="2"/>
      <c r="V1751" s="2"/>
      <c r="W1751" s="2"/>
      <c r="X1751" s="2"/>
      <c r="Y1751" s="2"/>
      <c r="Z1751" s="2"/>
    </row>
    <row r="1752" spans="1:26">
      <c r="A1752" s="496"/>
      <c r="B1752" s="510"/>
      <c r="C1752" s="498"/>
      <c r="D1752" s="501"/>
      <c r="E1752" s="488"/>
      <c r="F1752" s="488"/>
      <c r="G1752" s="488"/>
      <c r="H1752" s="488"/>
      <c r="I1752" s="59" t="s">
        <v>16</v>
      </c>
      <c r="J1752" s="491"/>
      <c r="K1752" s="95" t="s">
        <v>12</v>
      </c>
      <c r="L1752" s="44"/>
      <c r="M1752" s="44"/>
      <c r="N1752" s="44"/>
      <c r="O1752" s="88">
        <v>0.9</v>
      </c>
      <c r="P1752" s="132">
        <v>44.085000000000001</v>
      </c>
      <c r="Q1752" s="132">
        <v>25.465</v>
      </c>
      <c r="R1752" s="45">
        <f t="shared" si="570"/>
        <v>70.45</v>
      </c>
      <c r="S1752" s="173"/>
      <c r="T1752" s="339"/>
      <c r="U1752" s="2"/>
      <c r="V1752" s="2"/>
      <c r="W1752" s="2"/>
      <c r="X1752" s="2"/>
      <c r="Y1752" s="2"/>
      <c r="Z1752" s="2"/>
    </row>
    <row r="1753" spans="1:26" ht="38.25">
      <c r="A1753" s="496"/>
      <c r="B1753" s="510"/>
      <c r="C1753" s="498"/>
      <c r="D1753" s="501"/>
      <c r="E1753" s="488"/>
      <c r="F1753" s="488"/>
      <c r="G1753" s="488"/>
      <c r="H1753" s="488"/>
      <c r="I1753" s="59" t="s">
        <v>27</v>
      </c>
      <c r="J1753" s="491"/>
      <c r="K1753" s="95" t="s">
        <v>28</v>
      </c>
      <c r="L1753" s="44"/>
      <c r="M1753" s="44"/>
      <c r="N1753" s="44"/>
      <c r="O1753" s="88">
        <v>38.597000000000001</v>
      </c>
      <c r="P1753" s="132">
        <v>0</v>
      </c>
      <c r="Q1753" s="132">
        <v>0</v>
      </c>
      <c r="R1753" s="45">
        <f t="shared" si="570"/>
        <v>38.597000000000001</v>
      </c>
      <c r="S1753" s="173"/>
      <c r="T1753" s="339"/>
      <c r="U1753" s="2"/>
      <c r="V1753" s="2"/>
      <c r="W1753" s="2"/>
      <c r="X1753" s="2"/>
      <c r="Y1753" s="2"/>
      <c r="Z1753" s="2"/>
    </row>
    <row r="1754" spans="1:26" ht="38.25">
      <c r="A1754" s="496"/>
      <c r="B1754" s="510"/>
      <c r="C1754" s="498"/>
      <c r="D1754" s="501"/>
      <c r="E1754" s="488"/>
      <c r="F1754" s="488"/>
      <c r="G1754" s="488"/>
      <c r="H1754" s="488"/>
      <c r="I1754" s="59" t="s">
        <v>18</v>
      </c>
      <c r="J1754" s="491"/>
      <c r="K1754" s="95" t="s">
        <v>17</v>
      </c>
      <c r="L1754" s="44"/>
      <c r="M1754" s="44"/>
      <c r="N1754" s="44"/>
      <c r="O1754" s="88">
        <v>0.66500000000000004</v>
      </c>
      <c r="P1754" s="132">
        <v>0</v>
      </c>
      <c r="Q1754" s="132">
        <v>0</v>
      </c>
      <c r="R1754" s="45">
        <f t="shared" ref="R1754:R1817" si="617">N1754+O1754+P1754+Q1754</f>
        <v>0.66500000000000004</v>
      </c>
      <c r="S1754" s="173"/>
      <c r="T1754" s="339"/>
      <c r="U1754" s="2"/>
      <c r="V1754" s="2"/>
      <c r="W1754" s="2"/>
      <c r="X1754" s="2"/>
      <c r="Y1754" s="2"/>
      <c r="Z1754" s="2"/>
    </row>
    <row r="1755" spans="1:26" ht="25.5">
      <c r="A1755" s="496"/>
      <c r="B1755" s="510"/>
      <c r="C1755" s="498"/>
      <c r="D1755" s="501"/>
      <c r="E1755" s="488"/>
      <c r="F1755" s="488"/>
      <c r="G1755" s="488"/>
      <c r="H1755" s="488"/>
      <c r="I1755" s="43" t="s">
        <v>177</v>
      </c>
      <c r="J1755" s="491"/>
      <c r="K1755" s="96" t="s">
        <v>51</v>
      </c>
      <c r="L1755" s="177"/>
      <c r="M1755" s="177"/>
      <c r="N1755" s="101"/>
      <c r="O1755" s="85">
        <f t="shared" ref="O1755" si="618">+O1756</f>
        <v>1.0620000000000001</v>
      </c>
      <c r="P1755" s="85">
        <f t="shared" ref="P1755:Q1755" si="619">+P1756</f>
        <v>2.5819999999999999</v>
      </c>
      <c r="Q1755" s="85">
        <f t="shared" si="619"/>
        <v>0.52600000000000002</v>
      </c>
      <c r="R1755" s="45">
        <f t="shared" si="617"/>
        <v>4.17</v>
      </c>
      <c r="S1755" s="173"/>
      <c r="T1755" s="339"/>
      <c r="U1755" s="2"/>
      <c r="V1755" s="2"/>
      <c r="W1755" s="2"/>
      <c r="X1755" s="2"/>
      <c r="Y1755" s="2"/>
      <c r="Z1755" s="2"/>
    </row>
    <row r="1756" spans="1:26">
      <c r="A1756" s="496"/>
      <c r="B1756" s="510"/>
      <c r="C1756" s="498"/>
      <c r="D1756" s="501"/>
      <c r="E1756" s="488"/>
      <c r="F1756" s="488"/>
      <c r="G1756" s="488"/>
      <c r="H1756" s="488"/>
      <c r="I1756" s="59" t="s">
        <v>16</v>
      </c>
      <c r="J1756" s="491"/>
      <c r="K1756" s="95" t="s">
        <v>12</v>
      </c>
      <c r="L1756" s="44"/>
      <c r="M1756" s="44"/>
      <c r="N1756" s="44"/>
      <c r="O1756" s="88">
        <v>1.0620000000000001</v>
      </c>
      <c r="P1756" s="132">
        <v>2.5819999999999999</v>
      </c>
      <c r="Q1756" s="132">
        <v>0.52600000000000002</v>
      </c>
      <c r="R1756" s="45">
        <f t="shared" si="617"/>
        <v>4.17</v>
      </c>
      <c r="S1756" s="173"/>
      <c r="T1756" s="339"/>
      <c r="U1756" s="2"/>
      <c r="V1756" s="2"/>
      <c r="W1756" s="2"/>
      <c r="X1756" s="2"/>
      <c r="Y1756" s="2"/>
      <c r="Z1756" s="2"/>
    </row>
    <row r="1757" spans="1:26" ht="25.5">
      <c r="A1757" s="496"/>
      <c r="B1757" s="510"/>
      <c r="C1757" s="498"/>
      <c r="D1757" s="501"/>
      <c r="E1757" s="488"/>
      <c r="F1757" s="488"/>
      <c r="G1757" s="488"/>
      <c r="H1757" s="488"/>
      <c r="I1757" s="43" t="s">
        <v>178</v>
      </c>
      <c r="J1757" s="491"/>
      <c r="K1757" s="96" t="s">
        <v>45</v>
      </c>
      <c r="L1757" s="177"/>
      <c r="M1757" s="177"/>
      <c r="N1757" s="101"/>
      <c r="O1757" s="85">
        <f t="shared" ref="O1757" si="620">+O1758</f>
        <v>0.157</v>
      </c>
      <c r="P1757" s="85">
        <f t="shared" ref="P1757:Q1757" si="621">+P1758</f>
        <v>0</v>
      </c>
      <c r="Q1757" s="85">
        <f t="shared" si="621"/>
        <v>0</v>
      </c>
      <c r="R1757" s="45">
        <f t="shared" si="617"/>
        <v>0.157</v>
      </c>
      <c r="S1757" s="173"/>
      <c r="T1757" s="339"/>
      <c r="U1757" s="2"/>
      <c r="V1757" s="2"/>
      <c r="W1757" s="2"/>
      <c r="X1757" s="2"/>
      <c r="Y1757" s="2"/>
      <c r="Z1757" s="2"/>
    </row>
    <row r="1758" spans="1:26">
      <c r="A1758" s="496"/>
      <c r="B1758" s="510"/>
      <c r="C1758" s="498"/>
      <c r="D1758" s="501"/>
      <c r="E1758" s="488"/>
      <c r="F1758" s="488"/>
      <c r="G1758" s="488"/>
      <c r="H1758" s="488"/>
      <c r="I1758" s="59" t="s">
        <v>16</v>
      </c>
      <c r="J1758" s="491"/>
      <c r="K1758" s="95" t="s">
        <v>12</v>
      </c>
      <c r="L1758" s="44"/>
      <c r="M1758" s="44"/>
      <c r="N1758" s="44"/>
      <c r="O1758" s="88">
        <v>0.157</v>
      </c>
      <c r="P1758" s="132">
        <v>0</v>
      </c>
      <c r="Q1758" s="132">
        <v>0</v>
      </c>
      <c r="R1758" s="45">
        <f t="shared" si="617"/>
        <v>0.157</v>
      </c>
      <c r="S1758" s="173"/>
      <c r="T1758" s="339"/>
      <c r="U1758" s="2"/>
      <c r="V1758" s="2"/>
      <c r="W1758" s="2"/>
      <c r="X1758" s="2"/>
      <c r="Y1758" s="2"/>
      <c r="Z1758" s="2"/>
    </row>
    <row r="1759" spans="1:26" ht="25.5">
      <c r="A1759" s="496"/>
      <c r="B1759" s="510"/>
      <c r="C1759" s="498"/>
      <c r="D1759" s="501"/>
      <c r="E1759" s="488"/>
      <c r="F1759" s="488"/>
      <c r="G1759" s="488"/>
      <c r="H1759" s="488"/>
      <c r="I1759" s="43" t="s">
        <v>179</v>
      </c>
      <c r="J1759" s="491"/>
      <c r="K1759" s="96" t="s">
        <v>11</v>
      </c>
      <c r="L1759" s="177"/>
      <c r="M1759" s="177"/>
      <c r="N1759" s="101"/>
      <c r="O1759" s="85">
        <f t="shared" ref="O1759" si="622">+O1760</f>
        <v>1.42</v>
      </c>
      <c r="P1759" s="85">
        <f t="shared" ref="P1759:Q1759" si="623">+P1760</f>
        <v>1.5209999999999999</v>
      </c>
      <c r="Q1759" s="85">
        <f t="shared" si="623"/>
        <v>0.24399999999999999</v>
      </c>
      <c r="R1759" s="45">
        <f t="shared" si="617"/>
        <v>3.1849999999999996</v>
      </c>
      <c r="S1759" s="173"/>
      <c r="T1759" s="339"/>
      <c r="U1759" s="2"/>
      <c r="V1759" s="2"/>
      <c r="W1759" s="2"/>
      <c r="X1759" s="2"/>
      <c r="Y1759" s="2"/>
      <c r="Z1759" s="2"/>
    </row>
    <row r="1760" spans="1:26">
      <c r="A1760" s="496"/>
      <c r="B1760" s="510"/>
      <c r="C1760" s="498"/>
      <c r="D1760" s="501"/>
      <c r="E1760" s="488"/>
      <c r="F1760" s="488"/>
      <c r="G1760" s="488"/>
      <c r="H1760" s="488"/>
      <c r="I1760" s="59" t="s">
        <v>16</v>
      </c>
      <c r="J1760" s="491"/>
      <c r="K1760" s="95" t="s">
        <v>12</v>
      </c>
      <c r="L1760" s="44"/>
      <c r="M1760" s="44"/>
      <c r="N1760" s="44"/>
      <c r="O1760" s="88">
        <v>1.42</v>
      </c>
      <c r="P1760" s="132">
        <v>1.5209999999999999</v>
      </c>
      <c r="Q1760" s="132">
        <v>0.24399999999999999</v>
      </c>
      <c r="R1760" s="45">
        <f t="shared" si="617"/>
        <v>3.1849999999999996</v>
      </c>
      <c r="S1760" s="173"/>
      <c r="T1760" s="339"/>
      <c r="U1760" s="2"/>
      <c r="V1760" s="2"/>
      <c r="W1760" s="2"/>
      <c r="X1760" s="2"/>
      <c r="Y1760" s="2"/>
      <c r="Z1760" s="2"/>
    </row>
    <row r="1761" spans="1:26" ht="51">
      <c r="A1761" s="496"/>
      <c r="B1761" s="510"/>
      <c r="C1761" s="498"/>
      <c r="D1761" s="501"/>
      <c r="E1761" s="488"/>
      <c r="F1761" s="488"/>
      <c r="G1761" s="488"/>
      <c r="H1761" s="488"/>
      <c r="I1761" s="239" t="s">
        <v>180</v>
      </c>
      <c r="J1761" s="491"/>
      <c r="K1761" s="96" t="s">
        <v>52</v>
      </c>
      <c r="L1761" s="177"/>
      <c r="M1761" s="177"/>
      <c r="N1761" s="101"/>
      <c r="O1761" s="85">
        <f t="shared" ref="O1761" si="624">+O1762</f>
        <v>0.28100000000000003</v>
      </c>
      <c r="P1761" s="85">
        <f t="shared" ref="P1761:Q1761" si="625">+P1762</f>
        <v>0.88600000000000001</v>
      </c>
      <c r="Q1761" s="85">
        <f t="shared" si="625"/>
        <v>0</v>
      </c>
      <c r="R1761" s="45">
        <f t="shared" si="617"/>
        <v>1.167</v>
      </c>
      <c r="S1761" s="173"/>
      <c r="T1761" s="339"/>
      <c r="U1761" s="2"/>
      <c r="V1761" s="2"/>
      <c r="W1761" s="2"/>
      <c r="X1761" s="2"/>
      <c r="Y1761" s="2"/>
      <c r="Z1761" s="2"/>
    </row>
    <row r="1762" spans="1:26">
      <c r="A1762" s="496"/>
      <c r="B1762" s="510"/>
      <c r="C1762" s="498"/>
      <c r="D1762" s="501"/>
      <c r="E1762" s="488"/>
      <c r="F1762" s="488"/>
      <c r="G1762" s="488"/>
      <c r="H1762" s="488"/>
      <c r="I1762" s="59" t="s">
        <v>16</v>
      </c>
      <c r="J1762" s="492"/>
      <c r="K1762" s="95" t="s">
        <v>12</v>
      </c>
      <c r="L1762" s="44"/>
      <c r="M1762" s="44"/>
      <c r="N1762" s="44"/>
      <c r="O1762" s="88">
        <v>0.28100000000000003</v>
      </c>
      <c r="P1762" s="132">
        <v>0.88600000000000001</v>
      </c>
      <c r="Q1762" s="132">
        <v>0</v>
      </c>
      <c r="R1762" s="45">
        <f t="shared" si="617"/>
        <v>1.167</v>
      </c>
      <c r="S1762" s="173"/>
      <c r="T1762" s="339"/>
      <c r="U1762" s="2"/>
      <c r="V1762" s="2"/>
      <c r="W1762" s="2"/>
      <c r="X1762" s="2"/>
      <c r="Y1762" s="2"/>
      <c r="Z1762" s="2"/>
    </row>
    <row r="1763" spans="1:26" ht="22.5" customHeight="1">
      <c r="A1763" s="496">
        <v>15</v>
      </c>
      <c r="B1763" s="510" t="s">
        <v>534</v>
      </c>
      <c r="C1763" s="498"/>
      <c r="D1763" s="501"/>
      <c r="E1763" s="488"/>
      <c r="F1763" s="488"/>
      <c r="G1763" s="488"/>
      <c r="H1763" s="488"/>
      <c r="I1763" s="43" t="s">
        <v>13</v>
      </c>
      <c r="J1763" s="496">
        <v>124</v>
      </c>
      <c r="K1763" s="338"/>
      <c r="L1763" s="240"/>
      <c r="M1763" s="240"/>
      <c r="N1763" s="240"/>
      <c r="O1763" s="240">
        <f>+O1764+O1769+O1771+O1773</f>
        <v>52.738999999999997</v>
      </c>
      <c r="P1763" s="240">
        <f t="shared" ref="P1763:Q1763" si="626">+P1764+P1769+P1771+P1773</f>
        <v>60.225999999999999</v>
      </c>
      <c r="Q1763" s="240">
        <f t="shared" si="626"/>
        <v>33.384999999999998</v>
      </c>
      <c r="R1763" s="45">
        <f t="shared" si="617"/>
        <v>146.35</v>
      </c>
      <c r="S1763" s="173"/>
      <c r="T1763" s="339"/>
      <c r="U1763" s="2"/>
      <c r="V1763" s="2"/>
      <c r="W1763" s="2"/>
      <c r="X1763" s="2"/>
      <c r="Y1763" s="2"/>
      <c r="Z1763" s="2"/>
    </row>
    <row r="1764" spans="1:26" ht="51">
      <c r="A1764" s="496"/>
      <c r="B1764" s="510"/>
      <c r="C1764" s="498"/>
      <c r="D1764" s="501"/>
      <c r="E1764" s="488"/>
      <c r="F1764" s="488"/>
      <c r="G1764" s="488"/>
      <c r="H1764" s="488"/>
      <c r="I1764" s="43" t="s">
        <v>176</v>
      </c>
      <c r="J1764" s="496"/>
      <c r="K1764" s="96" t="s">
        <v>10</v>
      </c>
      <c r="L1764" s="177"/>
      <c r="M1764" s="177"/>
      <c r="N1764" s="101"/>
      <c r="O1764" s="101">
        <f t="shared" ref="O1764" si="627">SUM(O1765:O1768)</f>
        <v>50.670999999999999</v>
      </c>
      <c r="P1764" s="101">
        <f t="shared" ref="P1764:Q1764" si="628">SUM(P1765:P1768)</f>
        <v>54.667999999999999</v>
      </c>
      <c r="Q1764" s="101">
        <f t="shared" si="628"/>
        <v>33.384999999999998</v>
      </c>
      <c r="R1764" s="45">
        <f t="shared" si="617"/>
        <v>138.72399999999999</v>
      </c>
      <c r="S1764" s="173"/>
      <c r="T1764" s="339"/>
    </row>
    <row r="1765" spans="1:26" ht="25.5">
      <c r="A1765" s="496"/>
      <c r="B1765" s="510"/>
      <c r="C1765" s="498"/>
      <c r="D1765" s="501"/>
      <c r="E1765" s="488"/>
      <c r="F1765" s="488"/>
      <c r="G1765" s="488"/>
      <c r="H1765" s="488"/>
      <c r="I1765" s="59" t="s">
        <v>164</v>
      </c>
      <c r="J1765" s="496"/>
      <c r="K1765" s="95" t="s">
        <v>11</v>
      </c>
      <c r="L1765" s="44"/>
      <c r="M1765" s="44"/>
      <c r="N1765" s="44"/>
      <c r="O1765" s="177">
        <v>0.44600000000000001</v>
      </c>
      <c r="P1765" s="177"/>
      <c r="Q1765" s="177">
        <v>5.1999999999999998E-2</v>
      </c>
      <c r="R1765" s="45">
        <f t="shared" si="617"/>
        <v>0.498</v>
      </c>
      <c r="S1765" s="173"/>
      <c r="T1765" s="339"/>
    </row>
    <row r="1766" spans="1:26">
      <c r="A1766" s="496"/>
      <c r="B1766" s="510"/>
      <c r="C1766" s="498"/>
      <c r="D1766" s="501"/>
      <c r="E1766" s="488"/>
      <c r="F1766" s="488"/>
      <c r="G1766" s="488"/>
      <c r="H1766" s="488"/>
      <c r="I1766" s="59" t="s">
        <v>16</v>
      </c>
      <c r="J1766" s="496"/>
      <c r="K1766" s="95" t="s">
        <v>12</v>
      </c>
      <c r="L1766" s="44"/>
      <c r="M1766" s="44"/>
      <c r="N1766" s="44"/>
      <c r="O1766" s="177">
        <v>4.1580000000000004</v>
      </c>
      <c r="P1766" s="177">
        <v>54.667999999999999</v>
      </c>
      <c r="Q1766" s="177">
        <v>33.332999999999998</v>
      </c>
      <c r="R1766" s="45">
        <f t="shared" si="617"/>
        <v>92.158999999999992</v>
      </c>
      <c r="S1766" s="173"/>
      <c r="T1766" s="339"/>
    </row>
    <row r="1767" spans="1:26" ht="38.25">
      <c r="A1767" s="496"/>
      <c r="B1767" s="510"/>
      <c r="C1767" s="498"/>
      <c r="D1767" s="501"/>
      <c r="E1767" s="488"/>
      <c r="F1767" s="488"/>
      <c r="G1767" s="488"/>
      <c r="H1767" s="488"/>
      <c r="I1767" s="59" t="s">
        <v>27</v>
      </c>
      <c r="J1767" s="496"/>
      <c r="K1767" s="95" t="s">
        <v>28</v>
      </c>
      <c r="L1767" s="44"/>
      <c r="M1767" s="44"/>
      <c r="N1767" s="44"/>
      <c r="O1767" s="177">
        <v>45.064999999999998</v>
      </c>
      <c r="P1767" s="177"/>
      <c r="Q1767" s="177"/>
      <c r="R1767" s="45">
        <f t="shared" si="617"/>
        <v>45.064999999999998</v>
      </c>
      <c r="S1767" s="173"/>
      <c r="T1767" s="339"/>
    </row>
    <row r="1768" spans="1:26" ht="38.25">
      <c r="A1768" s="496"/>
      <c r="B1768" s="510"/>
      <c r="C1768" s="498"/>
      <c r="D1768" s="501"/>
      <c r="E1768" s="488"/>
      <c r="F1768" s="488"/>
      <c r="G1768" s="488"/>
      <c r="H1768" s="488"/>
      <c r="I1768" s="59" t="s">
        <v>18</v>
      </c>
      <c r="J1768" s="496"/>
      <c r="K1768" s="95" t="s">
        <v>17</v>
      </c>
      <c r="L1768" s="44"/>
      <c r="M1768" s="44"/>
      <c r="N1768" s="44"/>
      <c r="O1768" s="177">
        <v>1.002</v>
      </c>
      <c r="P1768" s="177"/>
      <c r="Q1768" s="177"/>
      <c r="R1768" s="45">
        <f t="shared" si="617"/>
        <v>1.002</v>
      </c>
      <c r="S1768" s="173"/>
      <c r="T1768" s="339"/>
    </row>
    <row r="1769" spans="1:26" ht="25.5">
      <c r="A1769" s="496"/>
      <c r="B1769" s="510"/>
      <c r="C1769" s="498"/>
      <c r="D1769" s="501"/>
      <c r="E1769" s="488"/>
      <c r="F1769" s="488"/>
      <c r="G1769" s="488"/>
      <c r="H1769" s="488"/>
      <c r="I1769" s="43" t="s">
        <v>177</v>
      </c>
      <c r="J1769" s="496"/>
      <c r="K1769" s="96" t="s">
        <v>51</v>
      </c>
      <c r="L1769" s="177"/>
      <c r="M1769" s="177"/>
      <c r="N1769" s="101"/>
      <c r="O1769" s="101">
        <f t="shared" ref="O1769" si="629">O1770</f>
        <v>1.518</v>
      </c>
      <c r="P1769" s="101">
        <f t="shared" ref="P1769:Q1769" si="630">P1770</f>
        <v>2</v>
      </c>
      <c r="Q1769" s="101">
        <f t="shared" si="630"/>
        <v>0</v>
      </c>
      <c r="R1769" s="45">
        <f t="shared" si="617"/>
        <v>3.5179999999999998</v>
      </c>
      <c r="S1769" s="173"/>
      <c r="T1769" s="339"/>
    </row>
    <row r="1770" spans="1:26">
      <c r="A1770" s="496"/>
      <c r="B1770" s="510"/>
      <c r="C1770" s="498"/>
      <c r="D1770" s="501"/>
      <c r="E1770" s="488"/>
      <c r="F1770" s="488"/>
      <c r="G1770" s="488"/>
      <c r="H1770" s="488"/>
      <c r="I1770" s="59" t="s">
        <v>16</v>
      </c>
      <c r="J1770" s="496"/>
      <c r="K1770" s="95" t="s">
        <v>12</v>
      </c>
      <c r="L1770" s="44"/>
      <c r="M1770" s="44"/>
      <c r="N1770" s="44"/>
      <c r="O1770" s="177">
        <v>1.518</v>
      </c>
      <c r="P1770" s="177">
        <v>2</v>
      </c>
      <c r="Q1770" s="177"/>
      <c r="R1770" s="45">
        <f t="shared" si="617"/>
        <v>3.5179999999999998</v>
      </c>
      <c r="S1770" s="173"/>
      <c r="T1770" s="339"/>
    </row>
    <row r="1771" spans="1:26" s="6" customFormat="1" ht="25.5">
      <c r="A1771" s="496"/>
      <c r="B1771" s="510"/>
      <c r="C1771" s="498"/>
      <c r="D1771" s="501"/>
      <c r="E1771" s="488"/>
      <c r="F1771" s="488"/>
      <c r="G1771" s="488"/>
      <c r="H1771" s="488"/>
      <c r="I1771" s="43" t="s">
        <v>178</v>
      </c>
      <c r="J1771" s="496"/>
      <c r="K1771" s="96" t="s">
        <v>45</v>
      </c>
      <c r="L1771" s="101"/>
      <c r="M1771" s="101"/>
      <c r="N1771" s="101"/>
      <c r="O1771" s="101"/>
      <c r="P1771" s="101">
        <f>P1772</f>
        <v>0.495</v>
      </c>
      <c r="Q1771" s="101">
        <f>Q1772</f>
        <v>0</v>
      </c>
      <c r="R1771" s="45">
        <f t="shared" si="617"/>
        <v>0.495</v>
      </c>
      <c r="S1771" s="179"/>
      <c r="T1771" s="343"/>
      <c r="U1771" s="7"/>
      <c r="V1771" s="7"/>
      <c r="W1771" s="7"/>
      <c r="X1771" s="7"/>
      <c r="Y1771" s="7"/>
      <c r="Z1771" s="7"/>
    </row>
    <row r="1772" spans="1:26">
      <c r="A1772" s="496"/>
      <c r="B1772" s="510"/>
      <c r="C1772" s="498"/>
      <c r="D1772" s="501"/>
      <c r="E1772" s="488"/>
      <c r="F1772" s="488"/>
      <c r="G1772" s="488"/>
      <c r="H1772" s="488"/>
      <c r="I1772" s="59" t="s">
        <v>16</v>
      </c>
      <c r="J1772" s="496"/>
      <c r="K1772" s="95" t="s">
        <v>12</v>
      </c>
      <c r="L1772" s="44"/>
      <c r="M1772" s="44"/>
      <c r="N1772" s="44"/>
      <c r="O1772" s="177"/>
      <c r="P1772" s="73">
        <v>0.495</v>
      </c>
      <c r="Q1772" s="73"/>
      <c r="R1772" s="45">
        <f t="shared" si="617"/>
        <v>0.495</v>
      </c>
      <c r="S1772" s="173"/>
      <c r="T1772" s="339"/>
    </row>
    <row r="1773" spans="1:26" s="6" customFormat="1" ht="25.5">
      <c r="A1773" s="496"/>
      <c r="B1773" s="510"/>
      <c r="C1773" s="498"/>
      <c r="D1773" s="501"/>
      <c r="E1773" s="488"/>
      <c r="F1773" s="488"/>
      <c r="G1773" s="488"/>
      <c r="H1773" s="488"/>
      <c r="I1773" s="43" t="s">
        <v>179</v>
      </c>
      <c r="J1773" s="496"/>
      <c r="K1773" s="96" t="s">
        <v>11</v>
      </c>
      <c r="L1773" s="101"/>
      <c r="M1773" s="101"/>
      <c r="N1773" s="101"/>
      <c r="O1773" s="101">
        <f>O1774</f>
        <v>0.55000000000000004</v>
      </c>
      <c r="P1773" s="101">
        <f>P1774</f>
        <v>3.0630000000000002</v>
      </c>
      <c r="Q1773" s="101">
        <f>Q1774</f>
        <v>0</v>
      </c>
      <c r="R1773" s="45">
        <f t="shared" si="617"/>
        <v>3.6130000000000004</v>
      </c>
      <c r="S1773" s="179"/>
      <c r="T1773" s="343"/>
      <c r="U1773" s="7"/>
      <c r="V1773" s="7"/>
      <c r="W1773" s="7"/>
      <c r="X1773" s="7"/>
      <c r="Y1773" s="7"/>
      <c r="Z1773" s="7"/>
    </row>
    <row r="1774" spans="1:26">
      <c r="A1774" s="496"/>
      <c r="B1774" s="510"/>
      <c r="C1774" s="498"/>
      <c r="D1774" s="501"/>
      <c r="E1774" s="488"/>
      <c r="F1774" s="488"/>
      <c r="G1774" s="488"/>
      <c r="H1774" s="488"/>
      <c r="I1774" s="59" t="s">
        <v>16</v>
      </c>
      <c r="J1774" s="496"/>
      <c r="K1774" s="95" t="s">
        <v>12</v>
      </c>
      <c r="L1774" s="44"/>
      <c r="M1774" s="44"/>
      <c r="N1774" s="44"/>
      <c r="O1774" s="177">
        <v>0.55000000000000004</v>
      </c>
      <c r="P1774" s="73">
        <v>3.0630000000000002</v>
      </c>
      <c r="Q1774" s="73"/>
      <c r="R1774" s="45">
        <f t="shared" si="617"/>
        <v>3.6130000000000004</v>
      </c>
      <c r="S1774" s="173"/>
      <c r="T1774" s="339"/>
    </row>
    <row r="1775" spans="1:26" ht="24" customHeight="1">
      <c r="A1775" s="490">
        <v>16</v>
      </c>
      <c r="B1775" s="487" t="s">
        <v>322</v>
      </c>
      <c r="C1775" s="498"/>
      <c r="D1775" s="501"/>
      <c r="E1775" s="488"/>
      <c r="F1775" s="488"/>
      <c r="G1775" s="488"/>
      <c r="H1775" s="488"/>
      <c r="I1775" s="43" t="s">
        <v>13</v>
      </c>
      <c r="J1775" s="490">
        <v>451</v>
      </c>
      <c r="K1775" s="340"/>
      <c r="L1775" s="45"/>
      <c r="M1775" s="45"/>
      <c r="N1775" s="45"/>
      <c r="O1775" s="45">
        <f>O1776+O1781+O1785</f>
        <v>253.12400000000002</v>
      </c>
      <c r="P1775" s="45">
        <f t="shared" ref="P1775:Q1775" si="631">P1776+P1781+P1785</f>
        <v>423.80899999999997</v>
      </c>
      <c r="Q1775" s="45">
        <f t="shared" si="631"/>
        <v>306.16199999999998</v>
      </c>
      <c r="R1775" s="45">
        <f t="shared" si="617"/>
        <v>983.09500000000003</v>
      </c>
      <c r="S1775" s="173"/>
      <c r="T1775" s="339"/>
    </row>
    <row r="1776" spans="1:26" s="6" customFormat="1" ht="76.5">
      <c r="A1776" s="491"/>
      <c r="B1776" s="488"/>
      <c r="C1776" s="498"/>
      <c r="D1776" s="501"/>
      <c r="E1776" s="488"/>
      <c r="F1776" s="488"/>
      <c r="G1776" s="488"/>
      <c r="H1776" s="488"/>
      <c r="I1776" s="47" t="s">
        <v>57</v>
      </c>
      <c r="J1776" s="491"/>
      <c r="K1776" s="80" t="s">
        <v>10</v>
      </c>
      <c r="L1776" s="101"/>
      <c r="M1776" s="101"/>
      <c r="N1776" s="101"/>
      <c r="O1776" s="45">
        <f t="shared" ref="O1776:Q1776" si="632">SUM(O1777:O1780)</f>
        <v>61.196999999999996</v>
      </c>
      <c r="P1776" s="45">
        <f t="shared" si="632"/>
        <v>72.173000000000002</v>
      </c>
      <c r="Q1776" s="45">
        <f t="shared" si="632"/>
        <v>36.116</v>
      </c>
      <c r="R1776" s="45">
        <f t="shared" si="617"/>
        <v>169.48599999999999</v>
      </c>
      <c r="S1776" s="179"/>
      <c r="T1776" s="343"/>
      <c r="U1776" s="7"/>
      <c r="V1776" s="7"/>
      <c r="W1776" s="7"/>
      <c r="X1776" s="7"/>
      <c r="Y1776" s="7"/>
      <c r="Z1776" s="7"/>
    </row>
    <row r="1777" spans="1:26" ht="25.5">
      <c r="A1777" s="491"/>
      <c r="B1777" s="488"/>
      <c r="C1777" s="498"/>
      <c r="D1777" s="501"/>
      <c r="E1777" s="488"/>
      <c r="F1777" s="488"/>
      <c r="G1777" s="488"/>
      <c r="H1777" s="488"/>
      <c r="I1777" s="49" t="s">
        <v>26</v>
      </c>
      <c r="J1777" s="491"/>
      <c r="K1777" s="93" t="s">
        <v>11</v>
      </c>
      <c r="L1777" s="44"/>
      <c r="M1777" s="44"/>
      <c r="N1777" s="44"/>
      <c r="O1777" s="177">
        <v>0.97899999999999998</v>
      </c>
      <c r="P1777" s="177"/>
      <c r="Q1777" s="177">
        <v>5.3999999999999999E-2</v>
      </c>
      <c r="R1777" s="45">
        <f t="shared" si="617"/>
        <v>1.0329999999999999</v>
      </c>
      <c r="S1777" s="173"/>
      <c r="T1777" s="339"/>
    </row>
    <row r="1778" spans="1:26">
      <c r="A1778" s="491"/>
      <c r="B1778" s="488"/>
      <c r="C1778" s="498"/>
      <c r="D1778" s="501"/>
      <c r="E1778" s="488"/>
      <c r="F1778" s="488"/>
      <c r="G1778" s="488"/>
      <c r="H1778" s="488"/>
      <c r="I1778" s="49" t="s">
        <v>16</v>
      </c>
      <c r="J1778" s="491"/>
      <c r="K1778" s="93" t="s">
        <v>12</v>
      </c>
      <c r="L1778" s="44"/>
      <c r="M1778" s="44"/>
      <c r="N1778" s="44"/>
      <c r="O1778" s="177"/>
      <c r="P1778" s="177">
        <v>72.173000000000002</v>
      </c>
      <c r="Q1778" s="177">
        <v>36.061999999999998</v>
      </c>
      <c r="R1778" s="45">
        <f t="shared" si="617"/>
        <v>108.235</v>
      </c>
      <c r="S1778" s="173"/>
      <c r="T1778" s="339"/>
    </row>
    <row r="1779" spans="1:26" ht="51">
      <c r="A1779" s="491"/>
      <c r="B1779" s="488"/>
      <c r="C1779" s="498"/>
      <c r="D1779" s="501"/>
      <c r="E1779" s="488"/>
      <c r="F1779" s="488"/>
      <c r="G1779" s="488"/>
      <c r="H1779" s="488"/>
      <c r="I1779" s="49" t="s">
        <v>58</v>
      </c>
      <c r="J1779" s="491"/>
      <c r="K1779" s="93" t="s">
        <v>65</v>
      </c>
      <c r="L1779" s="44"/>
      <c r="M1779" s="44"/>
      <c r="N1779" s="44"/>
      <c r="O1779" s="44">
        <v>58.796999999999997</v>
      </c>
      <c r="P1779" s="44"/>
      <c r="Q1779" s="44"/>
      <c r="R1779" s="45">
        <f t="shared" si="617"/>
        <v>58.796999999999997</v>
      </c>
      <c r="S1779" s="173"/>
      <c r="T1779" s="339"/>
    </row>
    <row r="1780" spans="1:26" ht="38.25">
      <c r="A1780" s="491"/>
      <c r="B1780" s="488"/>
      <c r="C1780" s="498"/>
      <c r="D1780" s="501"/>
      <c r="E1780" s="488"/>
      <c r="F1780" s="488"/>
      <c r="G1780" s="488"/>
      <c r="H1780" s="488"/>
      <c r="I1780" s="236" t="s">
        <v>18</v>
      </c>
      <c r="J1780" s="491"/>
      <c r="K1780" s="93" t="s">
        <v>17</v>
      </c>
      <c r="L1780" s="44"/>
      <c r="M1780" s="44"/>
      <c r="N1780" s="44"/>
      <c r="O1780" s="44">
        <v>1.421</v>
      </c>
      <c r="P1780" s="44"/>
      <c r="Q1780" s="44"/>
      <c r="R1780" s="45">
        <f t="shared" si="617"/>
        <v>1.421</v>
      </c>
      <c r="S1780" s="173"/>
      <c r="T1780" s="339"/>
    </row>
    <row r="1781" spans="1:26" s="6" customFormat="1" ht="51">
      <c r="A1781" s="491"/>
      <c r="B1781" s="488"/>
      <c r="C1781" s="498"/>
      <c r="D1781" s="501"/>
      <c r="E1781" s="488"/>
      <c r="F1781" s="488"/>
      <c r="G1781" s="488"/>
      <c r="H1781" s="488"/>
      <c r="I1781" s="47" t="s">
        <v>62</v>
      </c>
      <c r="J1781" s="491"/>
      <c r="K1781" s="80" t="s">
        <v>44</v>
      </c>
      <c r="L1781" s="101"/>
      <c r="M1781" s="101"/>
      <c r="N1781" s="101"/>
      <c r="O1781" s="45">
        <f>SUM(O1782:O1782)</f>
        <v>50.042999999999999</v>
      </c>
      <c r="P1781" s="45">
        <f>SUM(P1782:P1782)</f>
        <v>57.551000000000002</v>
      </c>
      <c r="Q1781" s="45">
        <f>SUM(Q1782:Q1782)</f>
        <v>71.947000000000003</v>
      </c>
      <c r="R1781" s="45">
        <f t="shared" si="617"/>
        <v>179.541</v>
      </c>
      <c r="S1781" s="179"/>
      <c r="T1781" s="343"/>
      <c r="U1781" s="7"/>
      <c r="V1781" s="7"/>
      <c r="W1781" s="7"/>
      <c r="X1781" s="7"/>
      <c r="Y1781" s="7"/>
      <c r="Z1781" s="7"/>
    </row>
    <row r="1782" spans="1:26">
      <c r="A1782" s="491"/>
      <c r="B1782" s="488"/>
      <c r="C1782" s="498"/>
      <c r="D1782" s="501"/>
      <c r="E1782" s="488"/>
      <c r="F1782" s="488"/>
      <c r="G1782" s="488"/>
      <c r="H1782" s="488"/>
      <c r="I1782" s="49" t="s">
        <v>60</v>
      </c>
      <c r="J1782" s="491"/>
      <c r="K1782" s="93" t="s">
        <v>12</v>
      </c>
      <c r="L1782" s="44"/>
      <c r="M1782" s="44"/>
      <c r="N1782" s="44"/>
      <c r="O1782" s="44">
        <v>50.042999999999999</v>
      </c>
      <c r="P1782" s="44">
        <v>57.551000000000002</v>
      </c>
      <c r="Q1782" s="44">
        <v>71.947000000000003</v>
      </c>
      <c r="R1782" s="45">
        <f t="shared" si="617"/>
        <v>179.541</v>
      </c>
      <c r="S1782" s="173"/>
      <c r="T1782" s="339"/>
    </row>
    <row r="1783" spans="1:26" ht="25.5">
      <c r="A1783" s="491"/>
      <c r="B1783" s="488"/>
      <c r="C1783" s="498"/>
      <c r="D1783" s="501"/>
      <c r="E1783" s="488"/>
      <c r="F1783" s="488"/>
      <c r="G1783" s="488"/>
      <c r="H1783" s="488"/>
      <c r="I1783" s="49" t="s">
        <v>33</v>
      </c>
      <c r="J1783" s="491"/>
      <c r="K1783" s="93" t="s">
        <v>39</v>
      </c>
      <c r="L1783" s="44"/>
      <c r="M1783" s="44"/>
      <c r="N1783" s="44"/>
      <c r="O1783" s="177"/>
      <c r="P1783" s="177"/>
      <c r="Q1783" s="177"/>
      <c r="R1783" s="45">
        <f t="shared" si="617"/>
        <v>0</v>
      </c>
      <c r="S1783" s="173"/>
      <c r="T1783" s="339"/>
    </row>
    <row r="1784" spans="1:26" ht="51">
      <c r="A1784" s="491"/>
      <c r="B1784" s="488"/>
      <c r="C1784" s="498"/>
      <c r="D1784" s="501"/>
      <c r="E1784" s="488"/>
      <c r="F1784" s="488"/>
      <c r="G1784" s="488"/>
      <c r="H1784" s="488"/>
      <c r="I1784" s="49" t="s">
        <v>58</v>
      </c>
      <c r="J1784" s="491"/>
      <c r="K1784" s="93" t="s">
        <v>65</v>
      </c>
      <c r="L1784" s="44"/>
      <c r="M1784" s="44"/>
      <c r="N1784" s="44"/>
      <c r="O1784" s="177"/>
      <c r="P1784" s="177"/>
      <c r="Q1784" s="177"/>
      <c r="R1784" s="45">
        <f t="shared" si="617"/>
        <v>0</v>
      </c>
      <c r="S1784" s="173"/>
      <c r="T1784" s="339"/>
    </row>
    <row r="1785" spans="1:26" s="6" customFormat="1" ht="76.5">
      <c r="A1785" s="491"/>
      <c r="B1785" s="488"/>
      <c r="C1785" s="498"/>
      <c r="D1785" s="501"/>
      <c r="E1785" s="488"/>
      <c r="F1785" s="488"/>
      <c r="G1785" s="488"/>
      <c r="H1785" s="488"/>
      <c r="I1785" s="47" t="s">
        <v>64</v>
      </c>
      <c r="J1785" s="491"/>
      <c r="K1785" s="80" t="s">
        <v>67</v>
      </c>
      <c r="L1785" s="101"/>
      <c r="M1785" s="101"/>
      <c r="N1785" s="101"/>
      <c r="O1785" s="45">
        <f t="shared" ref="O1785:Q1785" si="633">SUM(O1786:O1789)</f>
        <v>141.88400000000001</v>
      </c>
      <c r="P1785" s="45">
        <f t="shared" si="633"/>
        <v>294.08499999999998</v>
      </c>
      <c r="Q1785" s="45">
        <f t="shared" si="633"/>
        <v>198.09899999999999</v>
      </c>
      <c r="R1785" s="45">
        <f t="shared" si="617"/>
        <v>634.06799999999998</v>
      </c>
      <c r="S1785" s="179"/>
      <c r="T1785" s="343"/>
      <c r="U1785" s="7"/>
      <c r="V1785" s="7"/>
      <c r="W1785" s="7"/>
      <c r="X1785" s="7"/>
      <c r="Y1785" s="7"/>
      <c r="Z1785" s="7"/>
    </row>
    <row r="1786" spans="1:26" ht="25.5">
      <c r="A1786" s="491"/>
      <c r="B1786" s="488"/>
      <c r="C1786" s="498"/>
      <c r="D1786" s="501"/>
      <c r="E1786" s="488"/>
      <c r="F1786" s="488"/>
      <c r="G1786" s="488"/>
      <c r="H1786" s="488"/>
      <c r="I1786" s="49" t="s">
        <v>61</v>
      </c>
      <c r="J1786" s="491"/>
      <c r="K1786" s="93" t="s">
        <v>11</v>
      </c>
      <c r="L1786" s="44"/>
      <c r="M1786" s="44"/>
      <c r="N1786" s="44"/>
      <c r="O1786" s="44">
        <v>74.037999999999997</v>
      </c>
      <c r="P1786" s="44">
        <v>85.447999999999993</v>
      </c>
      <c r="Q1786" s="44">
        <v>22.937000000000001</v>
      </c>
      <c r="R1786" s="45">
        <f t="shared" si="617"/>
        <v>182.423</v>
      </c>
      <c r="S1786" s="173"/>
      <c r="T1786" s="339"/>
    </row>
    <row r="1787" spans="1:26">
      <c r="A1787" s="491"/>
      <c r="B1787" s="488"/>
      <c r="C1787" s="498"/>
      <c r="D1787" s="501"/>
      <c r="E1787" s="488"/>
      <c r="F1787" s="488"/>
      <c r="G1787" s="488"/>
      <c r="H1787" s="488"/>
      <c r="I1787" s="49" t="s">
        <v>60</v>
      </c>
      <c r="J1787" s="491"/>
      <c r="K1787" s="93" t="s">
        <v>12</v>
      </c>
      <c r="L1787" s="44"/>
      <c r="M1787" s="44"/>
      <c r="N1787" s="44"/>
      <c r="O1787" s="44">
        <v>28.202999999999999</v>
      </c>
      <c r="P1787" s="44"/>
      <c r="Q1787" s="44">
        <v>92.738</v>
      </c>
      <c r="R1787" s="45">
        <f t="shared" si="617"/>
        <v>120.941</v>
      </c>
      <c r="S1787" s="173"/>
      <c r="T1787" s="339"/>
    </row>
    <row r="1788" spans="1:26" ht="25.5">
      <c r="A1788" s="491"/>
      <c r="B1788" s="488"/>
      <c r="C1788" s="498"/>
      <c r="D1788" s="501"/>
      <c r="E1788" s="488"/>
      <c r="F1788" s="488"/>
      <c r="G1788" s="488"/>
      <c r="H1788" s="488"/>
      <c r="I1788" s="49" t="s">
        <v>33</v>
      </c>
      <c r="J1788" s="491"/>
      <c r="K1788" s="93" t="s">
        <v>39</v>
      </c>
      <c r="L1788" s="44"/>
      <c r="M1788" s="44"/>
      <c r="N1788" s="44"/>
      <c r="O1788" s="44">
        <v>29.056999999999999</v>
      </c>
      <c r="P1788" s="44">
        <v>208.637</v>
      </c>
      <c r="Q1788" s="44">
        <v>82.424000000000007</v>
      </c>
      <c r="R1788" s="45">
        <f t="shared" si="617"/>
        <v>320.11799999999999</v>
      </c>
      <c r="S1788" s="173"/>
      <c r="T1788" s="339"/>
    </row>
    <row r="1789" spans="1:26" ht="51.75" customHeight="1">
      <c r="A1789" s="492"/>
      <c r="B1789" s="489"/>
      <c r="C1789" s="498"/>
      <c r="D1789" s="501"/>
      <c r="E1789" s="488"/>
      <c r="F1789" s="488"/>
      <c r="G1789" s="488"/>
      <c r="H1789" s="488"/>
      <c r="I1789" s="49" t="s">
        <v>58</v>
      </c>
      <c r="J1789" s="492"/>
      <c r="K1789" s="93" t="s">
        <v>65</v>
      </c>
      <c r="L1789" s="44"/>
      <c r="M1789" s="44"/>
      <c r="N1789" s="44"/>
      <c r="O1789" s="44">
        <v>10.586</v>
      </c>
      <c r="P1789" s="44"/>
      <c r="Q1789" s="44"/>
      <c r="R1789" s="45">
        <f t="shared" si="617"/>
        <v>10.586</v>
      </c>
      <c r="S1789" s="173"/>
      <c r="T1789" s="339"/>
    </row>
    <row r="1790" spans="1:26" ht="22.5" customHeight="1">
      <c r="A1790" s="490">
        <v>17</v>
      </c>
      <c r="B1790" s="487" t="s">
        <v>73</v>
      </c>
      <c r="C1790" s="498"/>
      <c r="D1790" s="501"/>
      <c r="E1790" s="488"/>
      <c r="F1790" s="488"/>
      <c r="G1790" s="488"/>
      <c r="H1790" s="488"/>
      <c r="I1790" s="43" t="s">
        <v>13</v>
      </c>
      <c r="J1790" s="490">
        <v>451</v>
      </c>
      <c r="K1790" s="340"/>
      <c r="L1790" s="45"/>
      <c r="M1790" s="45"/>
      <c r="N1790" s="45"/>
      <c r="O1790" s="45">
        <f>+O1791+O1793+O1799+O1803</f>
        <v>197.339</v>
      </c>
      <c r="P1790" s="45">
        <f t="shared" ref="P1790:Q1790" si="634">+P1791+P1793+P1798+P1802</f>
        <v>236.33700000000002</v>
      </c>
      <c r="Q1790" s="45">
        <f t="shared" si="634"/>
        <v>128.703</v>
      </c>
      <c r="R1790" s="45">
        <f t="shared" si="617"/>
        <v>562.37900000000002</v>
      </c>
      <c r="S1790" s="173"/>
      <c r="T1790" s="339"/>
    </row>
    <row r="1791" spans="1:26" s="6" customFormat="1" ht="38.25">
      <c r="A1791" s="491"/>
      <c r="B1791" s="488"/>
      <c r="C1791" s="498"/>
      <c r="D1791" s="501"/>
      <c r="E1791" s="488"/>
      <c r="F1791" s="488"/>
      <c r="G1791" s="488"/>
      <c r="H1791" s="488"/>
      <c r="I1791" s="47" t="s">
        <v>74</v>
      </c>
      <c r="J1791" s="491"/>
      <c r="K1791" s="80" t="s">
        <v>78</v>
      </c>
      <c r="L1791" s="101"/>
      <c r="M1791" s="101"/>
      <c r="N1791" s="101"/>
      <c r="O1791" s="101">
        <f>O1792</f>
        <v>7.32</v>
      </c>
      <c r="P1791" s="45">
        <f t="shared" ref="P1791:Q1791" si="635">+P1792</f>
        <v>9.0640000000000001</v>
      </c>
      <c r="Q1791" s="45">
        <f t="shared" si="635"/>
        <v>5.77</v>
      </c>
      <c r="R1791" s="45">
        <f t="shared" si="617"/>
        <v>22.154</v>
      </c>
      <c r="S1791" s="179"/>
      <c r="T1791" s="343"/>
      <c r="U1791" s="7"/>
      <c r="V1791" s="7"/>
      <c r="W1791" s="7"/>
      <c r="X1791" s="7"/>
      <c r="Y1791" s="7"/>
      <c r="Z1791" s="7"/>
    </row>
    <row r="1792" spans="1:26">
      <c r="A1792" s="491"/>
      <c r="B1792" s="488"/>
      <c r="C1792" s="498"/>
      <c r="D1792" s="501"/>
      <c r="E1792" s="488"/>
      <c r="F1792" s="488"/>
      <c r="G1792" s="488"/>
      <c r="H1792" s="488"/>
      <c r="I1792" s="49" t="s">
        <v>60</v>
      </c>
      <c r="J1792" s="491"/>
      <c r="K1792" s="93" t="s">
        <v>12</v>
      </c>
      <c r="L1792" s="44"/>
      <c r="M1792" s="44"/>
      <c r="N1792" s="44"/>
      <c r="O1792" s="177">
        <v>7.32</v>
      </c>
      <c r="P1792" s="177">
        <v>9.0640000000000001</v>
      </c>
      <c r="Q1792" s="177">
        <v>5.77</v>
      </c>
      <c r="R1792" s="45">
        <f t="shared" si="617"/>
        <v>22.154</v>
      </c>
      <c r="S1792" s="173"/>
      <c r="T1792" s="339"/>
    </row>
    <row r="1793" spans="1:26" s="6" customFormat="1" ht="25.5">
      <c r="A1793" s="491"/>
      <c r="B1793" s="488"/>
      <c r="C1793" s="498"/>
      <c r="D1793" s="501"/>
      <c r="E1793" s="488"/>
      <c r="F1793" s="488"/>
      <c r="G1793" s="488"/>
      <c r="H1793" s="488"/>
      <c r="I1793" s="47" t="s">
        <v>75</v>
      </c>
      <c r="J1793" s="491"/>
      <c r="K1793" s="80" t="s">
        <v>53</v>
      </c>
      <c r="L1793" s="101"/>
      <c r="M1793" s="101"/>
      <c r="N1793" s="101"/>
      <c r="O1793" s="101">
        <f>O1794+O1795+O1796+O1797+O1798</f>
        <v>174.30200000000002</v>
      </c>
      <c r="P1793" s="45">
        <f t="shared" ref="P1793:Q1793" si="636">SUM(P1794:P1797)</f>
        <v>225.74700000000001</v>
      </c>
      <c r="Q1793" s="45">
        <f t="shared" si="636"/>
        <v>121.726</v>
      </c>
      <c r="R1793" s="45">
        <f t="shared" si="617"/>
        <v>521.77500000000009</v>
      </c>
      <c r="S1793" s="179"/>
      <c r="T1793" s="343"/>
      <c r="U1793" s="7"/>
      <c r="V1793" s="7"/>
      <c r="W1793" s="7"/>
      <c r="X1793" s="7"/>
      <c r="Y1793" s="7"/>
      <c r="Z1793" s="7"/>
    </row>
    <row r="1794" spans="1:26" ht="25.5">
      <c r="A1794" s="491"/>
      <c r="B1794" s="488"/>
      <c r="C1794" s="498"/>
      <c r="D1794" s="501"/>
      <c r="E1794" s="488"/>
      <c r="F1794" s="488"/>
      <c r="G1794" s="488"/>
      <c r="H1794" s="488"/>
      <c r="I1794" s="49" t="s">
        <v>26</v>
      </c>
      <c r="J1794" s="491"/>
      <c r="K1794" s="93" t="s">
        <v>11</v>
      </c>
      <c r="L1794" s="44"/>
      <c r="M1794" s="44"/>
      <c r="N1794" s="44"/>
      <c r="O1794" s="177">
        <v>34.344000000000001</v>
      </c>
      <c r="P1794" s="44"/>
      <c r="Q1794" s="44">
        <v>2.5999999999999999E-2</v>
      </c>
      <c r="R1794" s="45">
        <f t="shared" si="617"/>
        <v>34.370000000000005</v>
      </c>
      <c r="S1794" s="173"/>
      <c r="T1794" s="339"/>
    </row>
    <row r="1795" spans="1:26" ht="38.25">
      <c r="A1795" s="491"/>
      <c r="B1795" s="488"/>
      <c r="C1795" s="498"/>
      <c r="D1795" s="501"/>
      <c r="E1795" s="488"/>
      <c r="F1795" s="488"/>
      <c r="G1795" s="488"/>
      <c r="H1795" s="488"/>
      <c r="I1795" s="241" t="s">
        <v>69</v>
      </c>
      <c r="J1795" s="491"/>
      <c r="K1795" s="93" t="s">
        <v>55</v>
      </c>
      <c r="L1795" s="44"/>
      <c r="M1795" s="44"/>
      <c r="N1795" s="44"/>
      <c r="O1795" s="177">
        <v>0</v>
      </c>
      <c r="P1795" s="44"/>
      <c r="Q1795" s="44"/>
      <c r="R1795" s="45">
        <f t="shared" si="617"/>
        <v>0</v>
      </c>
      <c r="S1795" s="173"/>
      <c r="T1795" s="339"/>
    </row>
    <row r="1796" spans="1:26" ht="51">
      <c r="A1796" s="491"/>
      <c r="B1796" s="488"/>
      <c r="C1796" s="498"/>
      <c r="D1796" s="501"/>
      <c r="E1796" s="488"/>
      <c r="F1796" s="488"/>
      <c r="G1796" s="488"/>
      <c r="H1796" s="488"/>
      <c r="I1796" s="49" t="s">
        <v>58</v>
      </c>
      <c r="J1796" s="491"/>
      <c r="K1796" s="93" t="s">
        <v>65</v>
      </c>
      <c r="L1796" s="44"/>
      <c r="M1796" s="44"/>
      <c r="N1796" s="44"/>
      <c r="O1796" s="177">
        <v>102.318</v>
      </c>
      <c r="P1796" s="44">
        <v>225.74700000000001</v>
      </c>
      <c r="Q1796" s="44">
        <v>121.7</v>
      </c>
      <c r="R1796" s="45">
        <f t="shared" si="617"/>
        <v>449.76499999999999</v>
      </c>
      <c r="S1796" s="173"/>
      <c r="T1796" s="339"/>
    </row>
    <row r="1797" spans="1:26">
      <c r="A1797" s="491"/>
      <c r="B1797" s="488"/>
      <c r="C1797" s="498"/>
      <c r="D1797" s="501"/>
      <c r="E1797" s="488"/>
      <c r="F1797" s="488"/>
      <c r="G1797" s="488"/>
      <c r="H1797" s="488"/>
      <c r="I1797" s="49" t="s">
        <v>60</v>
      </c>
      <c r="J1797" s="491"/>
      <c r="K1797" s="93" t="s">
        <v>12</v>
      </c>
      <c r="L1797" s="44"/>
      <c r="M1797" s="44"/>
      <c r="N1797" s="44"/>
      <c r="O1797" s="177">
        <v>0</v>
      </c>
      <c r="P1797" s="44"/>
      <c r="Q1797" s="44"/>
      <c r="R1797" s="45">
        <f t="shared" si="617"/>
        <v>0</v>
      </c>
      <c r="S1797" s="173"/>
      <c r="T1797" s="339"/>
    </row>
    <row r="1798" spans="1:26" ht="38.25">
      <c r="A1798" s="491"/>
      <c r="B1798" s="488"/>
      <c r="C1798" s="498"/>
      <c r="D1798" s="501"/>
      <c r="E1798" s="488"/>
      <c r="F1798" s="488"/>
      <c r="G1798" s="488"/>
      <c r="H1798" s="488"/>
      <c r="I1798" s="236" t="s">
        <v>18</v>
      </c>
      <c r="J1798" s="491"/>
      <c r="K1798" s="93" t="s">
        <v>17</v>
      </c>
      <c r="L1798" s="44"/>
      <c r="M1798" s="44"/>
      <c r="N1798" s="44"/>
      <c r="O1798" s="177">
        <v>37.64</v>
      </c>
      <c r="P1798" s="45">
        <f t="shared" ref="P1798:Q1798" si="637">SUM(P1799:P1801)</f>
        <v>1.526</v>
      </c>
      <c r="Q1798" s="45">
        <f t="shared" si="637"/>
        <v>1.2070000000000001</v>
      </c>
      <c r="R1798" s="45">
        <f t="shared" si="617"/>
        <v>40.373000000000005</v>
      </c>
      <c r="S1798" s="173"/>
      <c r="T1798" s="339"/>
    </row>
    <row r="1799" spans="1:26" s="6" customFormat="1" ht="51">
      <c r="A1799" s="491"/>
      <c r="B1799" s="488"/>
      <c r="C1799" s="498"/>
      <c r="D1799" s="501"/>
      <c r="E1799" s="488"/>
      <c r="F1799" s="488"/>
      <c r="G1799" s="488"/>
      <c r="H1799" s="488"/>
      <c r="I1799" s="47" t="s">
        <v>76</v>
      </c>
      <c r="J1799" s="491"/>
      <c r="K1799" s="80" t="s">
        <v>79</v>
      </c>
      <c r="L1799" s="101"/>
      <c r="M1799" s="101"/>
      <c r="N1799" s="101"/>
      <c r="O1799" s="101">
        <f>O1800+O1802</f>
        <v>9.827</v>
      </c>
      <c r="P1799" s="44"/>
      <c r="Q1799" s="44"/>
      <c r="R1799" s="45">
        <f t="shared" si="617"/>
        <v>9.827</v>
      </c>
      <c r="S1799" s="179"/>
      <c r="T1799" s="343"/>
      <c r="U1799" s="7"/>
      <c r="V1799" s="7"/>
      <c r="W1799" s="7"/>
      <c r="X1799" s="7"/>
      <c r="Y1799" s="7"/>
      <c r="Z1799" s="7"/>
    </row>
    <row r="1800" spans="1:26" ht="25.5">
      <c r="A1800" s="491"/>
      <c r="B1800" s="488"/>
      <c r="C1800" s="498"/>
      <c r="D1800" s="501"/>
      <c r="E1800" s="488"/>
      <c r="F1800" s="488"/>
      <c r="G1800" s="488"/>
      <c r="H1800" s="488"/>
      <c r="I1800" s="49" t="s">
        <v>26</v>
      </c>
      <c r="J1800" s="491"/>
      <c r="K1800" s="93" t="s">
        <v>11</v>
      </c>
      <c r="L1800" s="44"/>
      <c r="M1800" s="44"/>
      <c r="N1800" s="44"/>
      <c r="O1800" s="177">
        <v>2.7189999999999999</v>
      </c>
      <c r="P1800" s="44">
        <v>1.526</v>
      </c>
      <c r="Q1800" s="44">
        <v>1.2070000000000001</v>
      </c>
      <c r="R1800" s="45">
        <f t="shared" si="617"/>
        <v>5.452</v>
      </c>
      <c r="S1800" s="173"/>
      <c r="T1800" s="339"/>
    </row>
    <row r="1801" spans="1:26">
      <c r="A1801" s="491"/>
      <c r="B1801" s="488"/>
      <c r="C1801" s="498"/>
      <c r="D1801" s="501"/>
      <c r="E1801" s="488"/>
      <c r="F1801" s="488"/>
      <c r="G1801" s="488"/>
      <c r="H1801" s="488"/>
      <c r="I1801" s="49" t="s">
        <v>60</v>
      </c>
      <c r="J1801" s="491"/>
      <c r="K1801" s="93" t="s">
        <v>12</v>
      </c>
      <c r="L1801" s="44"/>
      <c r="M1801" s="44"/>
      <c r="N1801" s="44"/>
      <c r="O1801" s="177"/>
      <c r="P1801" s="44"/>
      <c r="Q1801" s="44"/>
      <c r="R1801" s="45">
        <f t="shared" si="617"/>
        <v>0</v>
      </c>
      <c r="S1801" s="173"/>
      <c r="T1801" s="339"/>
    </row>
    <row r="1802" spans="1:26" ht="51">
      <c r="A1802" s="491"/>
      <c r="B1802" s="488"/>
      <c r="C1802" s="498"/>
      <c r="D1802" s="501"/>
      <c r="E1802" s="488"/>
      <c r="F1802" s="488"/>
      <c r="G1802" s="488"/>
      <c r="H1802" s="488"/>
      <c r="I1802" s="49" t="s">
        <v>58</v>
      </c>
      <c r="J1802" s="491"/>
      <c r="K1802" s="93" t="s">
        <v>65</v>
      </c>
      <c r="L1802" s="44"/>
      <c r="M1802" s="44"/>
      <c r="N1802" s="44"/>
      <c r="O1802" s="177">
        <v>7.1079999999999997</v>
      </c>
      <c r="P1802" s="45">
        <f t="shared" ref="P1802:Q1802" si="638">+P1803</f>
        <v>0</v>
      </c>
      <c r="Q1802" s="45">
        <f t="shared" si="638"/>
        <v>0</v>
      </c>
      <c r="R1802" s="45">
        <f t="shared" si="617"/>
        <v>7.1079999999999997</v>
      </c>
      <c r="S1802" s="173"/>
      <c r="T1802" s="339"/>
    </row>
    <row r="1803" spans="1:26" s="6" customFormat="1" ht="38.25">
      <c r="A1803" s="491"/>
      <c r="B1803" s="488"/>
      <c r="C1803" s="498"/>
      <c r="D1803" s="501"/>
      <c r="E1803" s="488"/>
      <c r="F1803" s="488"/>
      <c r="G1803" s="488"/>
      <c r="H1803" s="488"/>
      <c r="I1803" s="47" t="s">
        <v>77</v>
      </c>
      <c r="J1803" s="491"/>
      <c r="K1803" s="80" t="s">
        <v>80</v>
      </c>
      <c r="L1803" s="101"/>
      <c r="M1803" s="101"/>
      <c r="N1803" s="101"/>
      <c r="O1803" s="101">
        <f>O1804</f>
        <v>5.89</v>
      </c>
      <c r="P1803" s="101">
        <f t="shared" ref="P1803:Q1803" si="639">P1804</f>
        <v>0</v>
      </c>
      <c r="Q1803" s="101">
        <f t="shared" si="639"/>
        <v>0</v>
      </c>
      <c r="R1803" s="45">
        <f t="shared" si="617"/>
        <v>5.89</v>
      </c>
      <c r="S1803" s="179"/>
      <c r="T1803" s="343"/>
      <c r="U1803" s="7"/>
      <c r="V1803" s="7"/>
      <c r="W1803" s="7"/>
      <c r="X1803" s="7"/>
      <c r="Y1803" s="7"/>
      <c r="Z1803" s="7"/>
    </row>
    <row r="1804" spans="1:26">
      <c r="A1804" s="492"/>
      <c r="B1804" s="489"/>
      <c r="C1804" s="498"/>
      <c r="D1804" s="501"/>
      <c r="E1804" s="488"/>
      <c r="F1804" s="488"/>
      <c r="G1804" s="488"/>
      <c r="H1804" s="488"/>
      <c r="I1804" s="49" t="s">
        <v>60</v>
      </c>
      <c r="J1804" s="492"/>
      <c r="K1804" s="93" t="s">
        <v>12</v>
      </c>
      <c r="L1804" s="44"/>
      <c r="M1804" s="44"/>
      <c r="N1804" s="44"/>
      <c r="O1804" s="177">
        <v>5.89</v>
      </c>
      <c r="P1804" s="177"/>
      <c r="Q1804" s="177"/>
      <c r="R1804" s="45">
        <f t="shared" si="617"/>
        <v>5.89</v>
      </c>
      <c r="S1804" s="173"/>
      <c r="T1804" s="339"/>
    </row>
    <row r="1805" spans="1:26" ht="15" customHeight="1">
      <c r="A1805" s="490">
        <v>18</v>
      </c>
      <c r="B1805" s="487" t="s">
        <v>81</v>
      </c>
      <c r="C1805" s="498"/>
      <c r="D1805" s="501"/>
      <c r="E1805" s="488"/>
      <c r="F1805" s="488"/>
      <c r="G1805" s="488"/>
      <c r="H1805" s="488"/>
      <c r="I1805" s="43" t="s">
        <v>13</v>
      </c>
      <c r="J1805" s="490">
        <v>451</v>
      </c>
      <c r="K1805" s="340"/>
      <c r="L1805" s="45"/>
      <c r="M1805" s="45"/>
      <c r="N1805" s="45"/>
      <c r="O1805" s="45">
        <f>+O1806</f>
        <v>69.173999999999992</v>
      </c>
      <c r="P1805" s="45">
        <f t="shared" ref="P1805:Q1805" si="640">+P1806</f>
        <v>72.075999999999993</v>
      </c>
      <c r="Q1805" s="45">
        <f t="shared" si="640"/>
        <v>46.406999999999996</v>
      </c>
      <c r="R1805" s="45">
        <f t="shared" si="617"/>
        <v>187.65699999999998</v>
      </c>
      <c r="S1805" s="173"/>
      <c r="T1805" s="339"/>
    </row>
    <row r="1806" spans="1:26" s="6" customFormat="1" ht="38.25">
      <c r="A1806" s="491"/>
      <c r="B1806" s="488"/>
      <c r="C1806" s="498"/>
      <c r="D1806" s="501"/>
      <c r="E1806" s="488"/>
      <c r="F1806" s="488"/>
      <c r="G1806" s="488"/>
      <c r="H1806" s="488"/>
      <c r="I1806" s="47" t="s">
        <v>82</v>
      </c>
      <c r="J1806" s="491"/>
      <c r="K1806" s="48" t="s">
        <v>12</v>
      </c>
      <c r="L1806" s="101"/>
      <c r="M1806" s="101"/>
      <c r="N1806" s="101"/>
      <c r="O1806" s="101">
        <f>O1807+O1808+O1809</f>
        <v>69.173999999999992</v>
      </c>
      <c r="P1806" s="45">
        <f t="shared" ref="P1806:Q1806" si="641">SUM(P1807:P1809)</f>
        <v>72.075999999999993</v>
      </c>
      <c r="Q1806" s="45">
        <f t="shared" si="641"/>
        <v>46.406999999999996</v>
      </c>
      <c r="R1806" s="45">
        <f t="shared" si="617"/>
        <v>187.65699999999998</v>
      </c>
      <c r="S1806" s="179"/>
      <c r="T1806" s="343"/>
      <c r="U1806" s="7"/>
      <c r="V1806" s="7"/>
      <c r="W1806" s="7"/>
      <c r="X1806" s="7"/>
      <c r="Y1806" s="7"/>
      <c r="Z1806" s="7"/>
    </row>
    <row r="1807" spans="1:26" ht="25.5">
      <c r="A1807" s="491"/>
      <c r="B1807" s="488"/>
      <c r="C1807" s="498"/>
      <c r="D1807" s="501"/>
      <c r="E1807" s="488"/>
      <c r="F1807" s="488"/>
      <c r="G1807" s="488"/>
      <c r="H1807" s="488"/>
      <c r="I1807" s="49" t="s">
        <v>26</v>
      </c>
      <c r="J1807" s="491"/>
      <c r="K1807" s="93" t="s">
        <v>11</v>
      </c>
      <c r="L1807" s="44"/>
      <c r="M1807" s="44"/>
      <c r="N1807" s="44"/>
      <c r="O1807" s="177">
        <v>7.69</v>
      </c>
      <c r="P1807" s="177"/>
      <c r="Q1807" s="177">
        <v>2.5000000000000001E-2</v>
      </c>
      <c r="R1807" s="45">
        <f t="shared" si="617"/>
        <v>7.7150000000000007</v>
      </c>
      <c r="S1807" s="173"/>
      <c r="T1807" s="339"/>
    </row>
    <row r="1808" spans="1:26">
      <c r="A1808" s="491"/>
      <c r="B1808" s="488"/>
      <c r="C1808" s="498"/>
      <c r="D1808" s="501"/>
      <c r="E1808" s="488"/>
      <c r="F1808" s="488"/>
      <c r="G1808" s="488"/>
      <c r="H1808" s="488"/>
      <c r="I1808" s="49" t="s">
        <v>60</v>
      </c>
      <c r="J1808" s="491"/>
      <c r="K1808" s="93" t="s">
        <v>12</v>
      </c>
      <c r="L1808" s="44"/>
      <c r="M1808" s="44"/>
      <c r="N1808" s="44"/>
      <c r="O1808" s="177">
        <v>52.963999999999999</v>
      </c>
      <c r="P1808" s="177">
        <v>72.075999999999993</v>
      </c>
      <c r="Q1808" s="177">
        <v>46.381999999999998</v>
      </c>
      <c r="R1808" s="45">
        <f t="shared" si="617"/>
        <v>171.422</v>
      </c>
      <c r="S1808" s="173"/>
      <c r="T1808" s="339"/>
    </row>
    <row r="1809" spans="1:26" ht="38.25">
      <c r="A1809" s="492"/>
      <c r="B1809" s="489"/>
      <c r="C1809" s="498"/>
      <c r="D1809" s="501"/>
      <c r="E1809" s="488"/>
      <c r="F1809" s="488"/>
      <c r="G1809" s="488"/>
      <c r="H1809" s="488"/>
      <c r="I1809" s="49" t="s">
        <v>18</v>
      </c>
      <c r="J1809" s="492"/>
      <c r="K1809" s="93" t="s">
        <v>17</v>
      </c>
      <c r="L1809" s="44"/>
      <c r="M1809" s="44"/>
      <c r="N1809" s="44"/>
      <c r="O1809" s="177">
        <v>8.52</v>
      </c>
      <c r="P1809" s="44"/>
      <c r="Q1809" s="44"/>
      <c r="R1809" s="45">
        <f t="shared" si="617"/>
        <v>8.52</v>
      </c>
      <c r="S1809" s="173"/>
      <c r="T1809" s="339"/>
    </row>
    <row r="1810" spans="1:26" ht="15.75" customHeight="1">
      <c r="A1810" s="490">
        <v>19</v>
      </c>
      <c r="B1810" s="487" t="s">
        <v>323</v>
      </c>
      <c r="C1810" s="498"/>
      <c r="D1810" s="501"/>
      <c r="E1810" s="488"/>
      <c r="F1810" s="488"/>
      <c r="G1810" s="488"/>
      <c r="H1810" s="488"/>
      <c r="I1810" s="43" t="s">
        <v>13</v>
      </c>
      <c r="J1810" s="321"/>
      <c r="K1810" s="340"/>
      <c r="L1810" s="45"/>
      <c r="M1810" s="45"/>
      <c r="N1810" s="45"/>
      <c r="O1810" s="45">
        <f t="shared" ref="O1810" si="642">O1811+O1816+O1824</f>
        <v>64.531999999999996</v>
      </c>
      <c r="P1810" s="45">
        <f t="shared" ref="P1810:Q1810" si="643">+P1811+P1816</f>
        <v>74.183000000000007</v>
      </c>
      <c r="Q1810" s="45">
        <f t="shared" si="643"/>
        <v>34.555000000000007</v>
      </c>
      <c r="R1810" s="45">
        <f t="shared" si="617"/>
        <v>173.27</v>
      </c>
      <c r="S1810" s="173"/>
      <c r="T1810" s="339"/>
    </row>
    <row r="1811" spans="1:26" s="6" customFormat="1" ht="51">
      <c r="A1811" s="491"/>
      <c r="B1811" s="488"/>
      <c r="C1811" s="498"/>
      <c r="D1811" s="501"/>
      <c r="E1811" s="488"/>
      <c r="F1811" s="488"/>
      <c r="G1811" s="488"/>
      <c r="H1811" s="488"/>
      <c r="I1811" s="181" t="s">
        <v>83</v>
      </c>
      <c r="J1811" s="490">
        <v>454</v>
      </c>
      <c r="K1811" s="80" t="s">
        <v>10</v>
      </c>
      <c r="L1811" s="101"/>
      <c r="M1811" s="101"/>
      <c r="N1811" s="101"/>
      <c r="O1811" s="101">
        <f>O1812+O1814+O1815</f>
        <v>64.531999999999996</v>
      </c>
      <c r="P1811" s="101">
        <f t="shared" ref="P1811:Q1811" si="644">SUM(P1812:P1815)</f>
        <v>65.183000000000007</v>
      </c>
      <c r="Q1811" s="101">
        <f t="shared" si="644"/>
        <v>34.555000000000007</v>
      </c>
      <c r="R1811" s="45">
        <f t="shared" si="617"/>
        <v>164.27</v>
      </c>
      <c r="S1811" s="179"/>
      <c r="T1811" s="343"/>
      <c r="U1811" s="7"/>
      <c r="V1811" s="7"/>
      <c r="W1811" s="7"/>
      <c r="X1811" s="7"/>
      <c r="Y1811" s="7"/>
      <c r="Z1811" s="7"/>
    </row>
    <row r="1812" spans="1:26" ht="25.5">
      <c r="A1812" s="491"/>
      <c r="B1812" s="488"/>
      <c r="C1812" s="498"/>
      <c r="D1812" s="501"/>
      <c r="E1812" s="488"/>
      <c r="F1812" s="488"/>
      <c r="G1812" s="488"/>
      <c r="H1812" s="488"/>
      <c r="I1812" s="49" t="s">
        <v>26</v>
      </c>
      <c r="J1812" s="491"/>
      <c r="K1812" s="93" t="s">
        <v>11</v>
      </c>
      <c r="L1812" s="44"/>
      <c r="M1812" s="44"/>
      <c r="N1812" s="44"/>
      <c r="O1812" s="177">
        <v>1.1579999999999999</v>
      </c>
      <c r="P1812" s="177"/>
      <c r="Q1812" s="177">
        <v>2.9000000000000001E-2</v>
      </c>
      <c r="R1812" s="45">
        <f t="shared" si="617"/>
        <v>1.1869999999999998</v>
      </c>
      <c r="S1812" s="173"/>
      <c r="T1812" s="339"/>
    </row>
    <row r="1813" spans="1:26">
      <c r="A1813" s="491"/>
      <c r="B1813" s="488"/>
      <c r="C1813" s="498"/>
      <c r="D1813" s="501"/>
      <c r="E1813" s="488"/>
      <c r="F1813" s="488"/>
      <c r="G1813" s="488"/>
      <c r="H1813" s="488"/>
      <c r="I1813" s="49" t="s">
        <v>60</v>
      </c>
      <c r="J1813" s="491"/>
      <c r="K1813" s="93" t="s">
        <v>12</v>
      </c>
      <c r="L1813" s="44"/>
      <c r="M1813" s="44"/>
      <c r="N1813" s="44"/>
      <c r="O1813" s="177">
        <v>0</v>
      </c>
      <c r="P1813" s="177">
        <v>65.183000000000007</v>
      </c>
      <c r="Q1813" s="177">
        <v>34.526000000000003</v>
      </c>
      <c r="R1813" s="45">
        <f t="shared" si="617"/>
        <v>99.709000000000003</v>
      </c>
      <c r="S1813" s="173"/>
      <c r="T1813" s="339"/>
    </row>
    <row r="1814" spans="1:26" ht="38.25">
      <c r="A1814" s="491"/>
      <c r="B1814" s="488"/>
      <c r="C1814" s="498"/>
      <c r="D1814" s="501"/>
      <c r="E1814" s="488"/>
      <c r="F1814" s="488"/>
      <c r="G1814" s="488"/>
      <c r="H1814" s="488"/>
      <c r="I1814" s="49" t="s">
        <v>27</v>
      </c>
      <c r="J1814" s="491"/>
      <c r="K1814" s="93" t="s">
        <v>28</v>
      </c>
      <c r="L1814" s="44"/>
      <c r="M1814" s="44"/>
      <c r="N1814" s="44"/>
      <c r="O1814" s="177">
        <v>61.548000000000002</v>
      </c>
      <c r="P1814" s="177"/>
      <c r="Q1814" s="177"/>
      <c r="R1814" s="45">
        <f t="shared" si="617"/>
        <v>61.548000000000002</v>
      </c>
      <c r="S1814" s="173"/>
      <c r="T1814" s="339"/>
    </row>
    <row r="1815" spans="1:26" ht="38.25">
      <c r="A1815" s="491"/>
      <c r="B1815" s="488"/>
      <c r="C1815" s="498"/>
      <c r="D1815" s="501"/>
      <c r="E1815" s="488"/>
      <c r="F1815" s="488"/>
      <c r="G1815" s="488"/>
      <c r="H1815" s="488"/>
      <c r="I1815" s="236" t="s">
        <v>18</v>
      </c>
      <c r="J1815" s="491"/>
      <c r="K1815" s="93" t="s">
        <v>17</v>
      </c>
      <c r="L1815" s="44"/>
      <c r="M1815" s="44"/>
      <c r="N1815" s="44"/>
      <c r="O1815" s="177">
        <v>1.8260000000000001</v>
      </c>
      <c r="P1815" s="177"/>
      <c r="Q1815" s="177"/>
      <c r="R1815" s="45">
        <f t="shared" si="617"/>
        <v>1.8260000000000001</v>
      </c>
      <c r="S1815" s="173"/>
      <c r="T1815" s="339"/>
    </row>
    <row r="1816" spans="1:26" s="6" customFormat="1" ht="25.5">
      <c r="A1816" s="491"/>
      <c r="B1816" s="488"/>
      <c r="C1816" s="498"/>
      <c r="D1816" s="501"/>
      <c r="E1816" s="488"/>
      <c r="F1816" s="488"/>
      <c r="G1816" s="488"/>
      <c r="H1816" s="488"/>
      <c r="I1816" s="181" t="s">
        <v>29</v>
      </c>
      <c r="J1816" s="491"/>
      <c r="K1816" s="80" t="s">
        <v>44</v>
      </c>
      <c r="L1816" s="45"/>
      <c r="M1816" s="45"/>
      <c r="N1816" s="45"/>
      <c r="O1816" s="101"/>
      <c r="P1816" s="101">
        <f t="shared" ref="P1816:Q1816" si="645">+P1817</f>
        <v>9</v>
      </c>
      <c r="Q1816" s="101">
        <f t="shared" si="645"/>
        <v>0</v>
      </c>
      <c r="R1816" s="45">
        <f t="shared" si="617"/>
        <v>9</v>
      </c>
      <c r="S1816" s="179"/>
      <c r="T1816" s="343"/>
      <c r="U1816" s="7"/>
      <c r="V1816" s="7"/>
      <c r="W1816" s="7"/>
      <c r="X1816" s="7"/>
      <c r="Y1816" s="7"/>
      <c r="Z1816" s="7"/>
    </row>
    <row r="1817" spans="1:26">
      <c r="A1817" s="491"/>
      <c r="B1817" s="488"/>
      <c r="C1817" s="498"/>
      <c r="D1817" s="501"/>
      <c r="E1817" s="488"/>
      <c r="F1817" s="488"/>
      <c r="G1817" s="488"/>
      <c r="H1817" s="488"/>
      <c r="I1817" s="49" t="s">
        <v>60</v>
      </c>
      <c r="J1817" s="492"/>
      <c r="K1817" s="93" t="s">
        <v>12</v>
      </c>
      <c r="L1817" s="44"/>
      <c r="M1817" s="44"/>
      <c r="N1817" s="44"/>
      <c r="O1817" s="177"/>
      <c r="P1817" s="177">
        <v>9</v>
      </c>
      <c r="Q1817" s="177"/>
      <c r="R1817" s="45">
        <f t="shared" si="617"/>
        <v>9</v>
      </c>
      <c r="S1817" s="173"/>
      <c r="T1817" s="339"/>
    </row>
    <row r="1818" spans="1:26" s="6" customFormat="1" ht="15.75" customHeight="1">
      <c r="A1818" s="491"/>
      <c r="B1818" s="488"/>
      <c r="C1818" s="498"/>
      <c r="D1818" s="501"/>
      <c r="E1818" s="488"/>
      <c r="F1818" s="488"/>
      <c r="G1818" s="488"/>
      <c r="H1818" s="488"/>
      <c r="I1818" s="43" t="s">
        <v>13</v>
      </c>
      <c r="J1818" s="46"/>
      <c r="K1818" s="48"/>
      <c r="L1818" s="45"/>
      <c r="M1818" s="45"/>
      <c r="N1818" s="45"/>
      <c r="O1818" s="45">
        <f t="shared" ref="O1818:P1818" si="646">+O1819+O1822</f>
        <v>0</v>
      </c>
      <c r="P1818" s="45">
        <f t="shared" si="646"/>
        <v>0</v>
      </c>
      <c r="Q1818" s="45"/>
      <c r="R1818" s="45">
        <f t="shared" ref="R1818:R1881" si="647">N1818+O1818+P1818+Q1818</f>
        <v>0</v>
      </c>
      <c r="S1818" s="179"/>
      <c r="T1818" s="343"/>
      <c r="U1818" s="7"/>
      <c r="V1818" s="7"/>
      <c r="W1818" s="7"/>
      <c r="X1818" s="7"/>
      <c r="Y1818" s="7"/>
      <c r="Z1818" s="7"/>
    </row>
    <row r="1819" spans="1:26" ht="51">
      <c r="A1819" s="491"/>
      <c r="B1819" s="488"/>
      <c r="C1819" s="498"/>
      <c r="D1819" s="501"/>
      <c r="E1819" s="488"/>
      <c r="F1819" s="488"/>
      <c r="G1819" s="488"/>
      <c r="H1819" s="488"/>
      <c r="I1819" s="181" t="s">
        <v>83</v>
      </c>
      <c r="J1819" s="490">
        <v>469</v>
      </c>
      <c r="K1819" s="80" t="s">
        <v>10</v>
      </c>
      <c r="L1819" s="101"/>
      <c r="M1819" s="101"/>
      <c r="N1819" s="101"/>
      <c r="O1819" s="101"/>
      <c r="P1819" s="101"/>
      <c r="Q1819" s="101"/>
      <c r="R1819" s="45">
        <f t="shared" si="647"/>
        <v>0</v>
      </c>
      <c r="S1819" s="173"/>
      <c r="T1819" s="339"/>
    </row>
    <row r="1820" spans="1:26">
      <c r="A1820" s="491"/>
      <c r="B1820" s="488"/>
      <c r="C1820" s="498"/>
      <c r="D1820" s="501"/>
      <c r="E1820" s="488"/>
      <c r="F1820" s="488"/>
      <c r="G1820" s="488"/>
      <c r="H1820" s="488"/>
      <c r="I1820" s="49" t="s">
        <v>60</v>
      </c>
      <c r="J1820" s="491"/>
      <c r="K1820" s="93" t="s">
        <v>12</v>
      </c>
      <c r="L1820" s="44"/>
      <c r="M1820" s="44"/>
      <c r="N1820" s="44"/>
      <c r="O1820" s="177"/>
      <c r="P1820" s="177"/>
      <c r="Q1820" s="177"/>
      <c r="R1820" s="45">
        <f t="shared" si="647"/>
        <v>0</v>
      </c>
      <c r="S1820" s="173"/>
      <c r="T1820" s="339"/>
    </row>
    <row r="1821" spans="1:26" ht="38.25">
      <c r="A1821" s="491"/>
      <c r="B1821" s="488"/>
      <c r="C1821" s="498"/>
      <c r="D1821" s="501"/>
      <c r="E1821" s="488"/>
      <c r="F1821" s="488"/>
      <c r="G1821" s="488"/>
      <c r="H1821" s="488"/>
      <c r="I1821" s="49" t="s">
        <v>253</v>
      </c>
      <c r="J1821" s="491"/>
      <c r="K1821" s="93" t="s">
        <v>126</v>
      </c>
      <c r="L1821" s="44"/>
      <c r="M1821" s="44"/>
      <c r="N1821" s="44"/>
      <c r="O1821" s="177"/>
      <c r="P1821" s="177"/>
      <c r="Q1821" s="177"/>
      <c r="R1821" s="45">
        <f t="shared" si="647"/>
        <v>0</v>
      </c>
      <c r="S1821" s="173"/>
      <c r="T1821" s="339"/>
    </row>
    <row r="1822" spans="1:26" s="6" customFormat="1" ht="25.5">
      <c r="A1822" s="491"/>
      <c r="B1822" s="488"/>
      <c r="C1822" s="498"/>
      <c r="D1822" s="501"/>
      <c r="E1822" s="488"/>
      <c r="F1822" s="488"/>
      <c r="G1822" s="488"/>
      <c r="H1822" s="488"/>
      <c r="I1822" s="181" t="s">
        <v>29</v>
      </c>
      <c r="J1822" s="491"/>
      <c r="K1822" s="80" t="s">
        <v>44</v>
      </c>
      <c r="L1822" s="101"/>
      <c r="M1822" s="101"/>
      <c r="N1822" s="101"/>
      <c r="O1822" s="101"/>
      <c r="P1822" s="101"/>
      <c r="Q1822" s="101"/>
      <c r="R1822" s="45">
        <f t="shared" si="647"/>
        <v>0</v>
      </c>
      <c r="S1822" s="179"/>
      <c r="T1822" s="343"/>
      <c r="U1822" s="7"/>
      <c r="V1822" s="7"/>
      <c r="W1822" s="7"/>
      <c r="X1822" s="7"/>
      <c r="Y1822" s="7"/>
      <c r="Z1822" s="7"/>
    </row>
    <row r="1823" spans="1:26">
      <c r="A1823" s="491"/>
      <c r="B1823" s="488"/>
      <c r="C1823" s="498"/>
      <c r="D1823" s="501"/>
      <c r="E1823" s="488"/>
      <c r="F1823" s="488"/>
      <c r="G1823" s="488"/>
      <c r="H1823" s="488"/>
      <c r="I1823" s="49" t="s">
        <v>60</v>
      </c>
      <c r="J1823" s="492"/>
      <c r="K1823" s="93" t="s">
        <v>12</v>
      </c>
      <c r="L1823" s="44"/>
      <c r="M1823" s="44"/>
      <c r="N1823" s="44"/>
      <c r="O1823" s="177"/>
      <c r="P1823" s="177"/>
      <c r="Q1823" s="177"/>
      <c r="R1823" s="45">
        <f t="shared" si="647"/>
        <v>0</v>
      </c>
      <c r="S1823" s="173"/>
      <c r="T1823" s="339"/>
    </row>
    <row r="1824" spans="1:26" ht="15.75" customHeight="1">
      <c r="A1824" s="491"/>
      <c r="B1824" s="488"/>
      <c r="C1824" s="498"/>
      <c r="D1824" s="501"/>
      <c r="E1824" s="488"/>
      <c r="F1824" s="488"/>
      <c r="G1824" s="488"/>
      <c r="H1824" s="488"/>
      <c r="I1824" s="43" t="s">
        <v>13</v>
      </c>
      <c r="J1824" s="321"/>
      <c r="K1824" s="340"/>
      <c r="L1824" s="45"/>
      <c r="M1824" s="45"/>
      <c r="N1824" s="45"/>
      <c r="O1824" s="45"/>
      <c r="P1824" s="45"/>
      <c r="Q1824" s="45"/>
      <c r="R1824" s="45">
        <f t="shared" si="647"/>
        <v>0</v>
      </c>
      <c r="S1824" s="173"/>
      <c r="T1824" s="339"/>
    </row>
    <row r="1825" spans="1:26" s="6" customFormat="1" ht="51">
      <c r="A1825" s="491"/>
      <c r="B1825" s="488"/>
      <c r="C1825" s="498"/>
      <c r="D1825" s="501"/>
      <c r="E1825" s="488"/>
      <c r="F1825" s="488"/>
      <c r="G1825" s="488"/>
      <c r="H1825" s="488"/>
      <c r="I1825" s="181" t="s">
        <v>83</v>
      </c>
      <c r="J1825" s="490">
        <v>462</v>
      </c>
      <c r="K1825" s="80" t="s">
        <v>10</v>
      </c>
      <c r="L1825" s="101"/>
      <c r="M1825" s="101"/>
      <c r="N1825" s="101"/>
      <c r="O1825" s="101"/>
      <c r="P1825" s="101"/>
      <c r="Q1825" s="101"/>
      <c r="R1825" s="45">
        <f t="shared" si="647"/>
        <v>0</v>
      </c>
      <c r="S1825" s="179"/>
      <c r="T1825" s="343"/>
      <c r="U1825" s="7"/>
      <c r="V1825" s="7"/>
      <c r="W1825" s="7"/>
      <c r="X1825" s="7"/>
      <c r="Y1825" s="7"/>
      <c r="Z1825" s="7"/>
    </row>
    <row r="1826" spans="1:26" ht="25.5">
      <c r="A1826" s="491"/>
      <c r="B1826" s="488"/>
      <c r="C1826" s="498"/>
      <c r="D1826" s="501"/>
      <c r="E1826" s="488"/>
      <c r="F1826" s="488"/>
      <c r="G1826" s="488"/>
      <c r="H1826" s="488"/>
      <c r="I1826" s="49" t="s">
        <v>26</v>
      </c>
      <c r="J1826" s="491"/>
      <c r="K1826" s="93" t="s">
        <v>11</v>
      </c>
      <c r="L1826" s="44"/>
      <c r="M1826" s="44"/>
      <c r="N1826" s="44"/>
      <c r="O1826" s="177"/>
      <c r="P1826" s="177"/>
      <c r="Q1826" s="177"/>
      <c r="R1826" s="45">
        <f t="shared" si="647"/>
        <v>0</v>
      </c>
      <c r="S1826" s="173"/>
      <c r="T1826" s="339"/>
    </row>
    <row r="1827" spans="1:26">
      <c r="A1827" s="491"/>
      <c r="B1827" s="488"/>
      <c r="C1827" s="498"/>
      <c r="D1827" s="501"/>
      <c r="E1827" s="488"/>
      <c r="F1827" s="488"/>
      <c r="G1827" s="488"/>
      <c r="H1827" s="488"/>
      <c r="I1827" s="49" t="s">
        <v>60</v>
      </c>
      <c r="J1827" s="491"/>
      <c r="K1827" s="93" t="s">
        <v>12</v>
      </c>
      <c r="L1827" s="44"/>
      <c r="M1827" s="44"/>
      <c r="N1827" s="44"/>
      <c r="O1827" s="177"/>
      <c r="P1827" s="177"/>
      <c r="Q1827" s="177"/>
      <c r="R1827" s="45">
        <f t="shared" si="647"/>
        <v>0</v>
      </c>
      <c r="S1827" s="173"/>
      <c r="T1827" s="339"/>
    </row>
    <row r="1828" spans="1:26" ht="76.5">
      <c r="A1828" s="491"/>
      <c r="B1828" s="489"/>
      <c r="C1828" s="498"/>
      <c r="D1828" s="501"/>
      <c r="E1828" s="488"/>
      <c r="F1828" s="488"/>
      <c r="G1828" s="488"/>
      <c r="H1828" s="488"/>
      <c r="I1828" s="49" t="s">
        <v>154</v>
      </c>
      <c r="J1828" s="491"/>
      <c r="K1828" s="93" t="s">
        <v>56</v>
      </c>
      <c r="L1828" s="44"/>
      <c r="M1828" s="44"/>
      <c r="N1828" s="44"/>
      <c r="O1828" s="177"/>
      <c r="P1828" s="177"/>
      <c r="Q1828" s="177"/>
      <c r="R1828" s="45">
        <f t="shared" si="647"/>
        <v>0</v>
      </c>
      <c r="S1828" s="173"/>
      <c r="T1828" s="339"/>
    </row>
    <row r="1829" spans="1:26" ht="15" customHeight="1">
      <c r="A1829" s="496">
        <v>20</v>
      </c>
      <c r="B1829" s="510" t="s">
        <v>324</v>
      </c>
      <c r="C1829" s="498"/>
      <c r="D1829" s="501"/>
      <c r="E1829" s="488"/>
      <c r="F1829" s="488"/>
      <c r="G1829" s="488"/>
      <c r="H1829" s="488"/>
      <c r="I1829" s="43" t="s">
        <v>13</v>
      </c>
      <c r="J1829" s="321"/>
      <c r="K1829" s="340"/>
      <c r="L1829" s="45"/>
      <c r="M1829" s="45"/>
      <c r="N1829" s="45"/>
      <c r="O1829" s="45">
        <f t="shared" ref="O1829" si="648">+O1830+O1835</f>
        <v>49.96</v>
      </c>
      <c r="P1829" s="45">
        <f t="shared" ref="P1829:Q1829" si="649">+P1830+P1834+P1836</f>
        <v>63.809000000000005</v>
      </c>
      <c r="Q1829" s="45">
        <f t="shared" si="649"/>
        <v>23.366</v>
      </c>
      <c r="R1829" s="45">
        <f t="shared" si="647"/>
        <v>137.13499999999999</v>
      </c>
      <c r="S1829" s="173"/>
      <c r="T1829" s="339"/>
    </row>
    <row r="1830" spans="1:26" ht="76.5">
      <c r="A1830" s="496"/>
      <c r="B1830" s="510"/>
      <c r="C1830" s="498"/>
      <c r="D1830" s="501"/>
      <c r="E1830" s="488"/>
      <c r="F1830" s="488"/>
      <c r="G1830" s="488"/>
      <c r="H1830" s="488"/>
      <c r="I1830" s="47" t="s">
        <v>84</v>
      </c>
      <c r="J1830" s="490">
        <v>456</v>
      </c>
      <c r="K1830" s="80" t="s">
        <v>10</v>
      </c>
      <c r="L1830" s="177"/>
      <c r="M1830" s="177"/>
      <c r="N1830" s="101"/>
      <c r="O1830" s="101">
        <f>O1831+O1832+O1833+O1834</f>
        <v>31.509</v>
      </c>
      <c r="P1830" s="45">
        <f t="shared" ref="P1830:Q1830" si="650">SUM(P1831:P1833)</f>
        <v>34.270000000000003</v>
      </c>
      <c r="Q1830" s="45">
        <f t="shared" si="650"/>
        <v>17.431999999999999</v>
      </c>
      <c r="R1830" s="45">
        <f t="shared" si="647"/>
        <v>83.210999999999999</v>
      </c>
      <c r="S1830" s="173"/>
      <c r="T1830" s="339"/>
    </row>
    <row r="1831" spans="1:26" ht="25.5">
      <c r="A1831" s="496"/>
      <c r="B1831" s="510"/>
      <c r="C1831" s="498"/>
      <c r="D1831" s="501"/>
      <c r="E1831" s="488"/>
      <c r="F1831" s="488"/>
      <c r="G1831" s="488"/>
      <c r="H1831" s="488"/>
      <c r="I1831" s="49" t="s">
        <v>26</v>
      </c>
      <c r="J1831" s="491"/>
      <c r="K1831" s="93" t="s">
        <v>11</v>
      </c>
      <c r="L1831" s="44"/>
      <c r="M1831" s="44"/>
      <c r="N1831" s="44"/>
      <c r="O1831" s="177">
        <v>0.35699999999999998</v>
      </c>
      <c r="P1831" s="177"/>
      <c r="Q1831" s="177"/>
      <c r="R1831" s="45">
        <f t="shared" si="647"/>
        <v>0.35699999999999998</v>
      </c>
      <c r="S1831" s="173"/>
      <c r="T1831" s="339"/>
    </row>
    <row r="1832" spans="1:26" ht="51">
      <c r="A1832" s="496"/>
      <c r="B1832" s="510"/>
      <c r="C1832" s="498"/>
      <c r="D1832" s="501"/>
      <c r="E1832" s="488"/>
      <c r="F1832" s="488"/>
      <c r="G1832" s="488"/>
      <c r="H1832" s="488"/>
      <c r="I1832" s="49" t="s">
        <v>85</v>
      </c>
      <c r="J1832" s="491"/>
      <c r="K1832" s="93" t="s">
        <v>87</v>
      </c>
      <c r="L1832" s="44"/>
      <c r="M1832" s="44"/>
      <c r="N1832" s="44"/>
      <c r="O1832" s="177"/>
      <c r="P1832" s="177">
        <v>34.270000000000003</v>
      </c>
      <c r="Q1832" s="177">
        <v>17.431999999999999</v>
      </c>
      <c r="R1832" s="45">
        <f t="shared" si="647"/>
        <v>51.701999999999998</v>
      </c>
      <c r="S1832" s="173"/>
      <c r="T1832" s="339"/>
    </row>
    <row r="1833" spans="1:26">
      <c r="A1833" s="496"/>
      <c r="B1833" s="510"/>
      <c r="C1833" s="498"/>
      <c r="D1833" s="501"/>
      <c r="E1833" s="488"/>
      <c r="F1833" s="488"/>
      <c r="G1833" s="488"/>
      <c r="H1833" s="488"/>
      <c r="I1833" s="49" t="s">
        <v>16</v>
      </c>
      <c r="J1833" s="491"/>
      <c r="K1833" s="93" t="s">
        <v>12</v>
      </c>
      <c r="L1833" s="44"/>
      <c r="M1833" s="44"/>
      <c r="N1833" s="44"/>
      <c r="O1833" s="177">
        <v>30.527000000000001</v>
      </c>
      <c r="P1833" s="177"/>
      <c r="Q1833" s="177"/>
      <c r="R1833" s="45">
        <f t="shared" si="647"/>
        <v>30.527000000000001</v>
      </c>
      <c r="S1833" s="173"/>
      <c r="T1833" s="339"/>
    </row>
    <row r="1834" spans="1:26" ht="38.25">
      <c r="A1834" s="496"/>
      <c r="B1834" s="510"/>
      <c r="C1834" s="498"/>
      <c r="D1834" s="501"/>
      <c r="E1834" s="488"/>
      <c r="F1834" s="488"/>
      <c r="G1834" s="488"/>
      <c r="H1834" s="488"/>
      <c r="I1834" s="236" t="s">
        <v>18</v>
      </c>
      <c r="J1834" s="491"/>
      <c r="K1834" s="93" t="s">
        <v>17</v>
      </c>
      <c r="L1834" s="44"/>
      <c r="M1834" s="44"/>
      <c r="N1834" s="44"/>
      <c r="O1834" s="177">
        <v>0.625</v>
      </c>
      <c r="P1834" s="45">
        <f t="shared" ref="P1834:Q1834" si="651">+P1835</f>
        <v>27.655000000000001</v>
      </c>
      <c r="Q1834" s="45">
        <f t="shared" si="651"/>
        <v>5.9340000000000002</v>
      </c>
      <c r="R1834" s="45">
        <f t="shared" si="647"/>
        <v>34.213999999999999</v>
      </c>
      <c r="S1834" s="173"/>
      <c r="T1834" s="339"/>
    </row>
    <row r="1835" spans="1:26" s="6" customFormat="1" ht="25.5">
      <c r="A1835" s="496"/>
      <c r="B1835" s="510"/>
      <c r="C1835" s="498"/>
      <c r="D1835" s="501"/>
      <c r="E1835" s="488"/>
      <c r="F1835" s="488"/>
      <c r="G1835" s="488"/>
      <c r="H1835" s="488"/>
      <c r="I1835" s="47" t="s">
        <v>86</v>
      </c>
      <c r="J1835" s="491"/>
      <c r="K1835" s="80" t="s">
        <v>42</v>
      </c>
      <c r="L1835" s="101"/>
      <c r="M1835" s="101"/>
      <c r="N1835" s="101"/>
      <c r="O1835" s="101">
        <f>O1836+O1837</f>
        <v>18.451000000000001</v>
      </c>
      <c r="P1835" s="177">
        <v>27.655000000000001</v>
      </c>
      <c r="Q1835" s="177">
        <v>5.9340000000000002</v>
      </c>
      <c r="R1835" s="45">
        <f t="shared" si="647"/>
        <v>52.04</v>
      </c>
      <c r="S1835" s="179"/>
      <c r="T1835" s="343"/>
      <c r="U1835" s="7"/>
      <c r="V1835" s="7"/>
      <c r="W1835" s="7"/>
      <c r="X1835" s="7"/>
      <c r="Y1835" s="7"/>
      <c r="Z1835" s="7"/>
    </row>
    <row r="1836" spans="1:26">
      <c r="A1836" s="496"/>
      <c r="B1836" s="510"/>
      <c r="C1836" s="498"/>
      <c r="D1836" s="501"/>
      <c r="E1836" s="488"/>
      <c r="F1836" s="488"/>
      <c r="G1836" s="488"/>
      <c r="H1836" s="488"/>
      <c r="I1836" s="49" t="s">
        <v>16</v>
      </c>
      <c r="J1836" s="491"/>
      <c r="K1836" s="93" t="s">
        <v>12</v>
      </c>
      <c r="L1836" s="44"/>
      <c r="M1836" s="44"/>
      <c r="N1836" s="44"/>
      <c r="O1836" s="177">
        <v>18.451000000000001</v>
      </c>
      <c r="P1836" s="45">
        <f t="shared" ref="P1836:Q1836" si="652">+P1837</f>
        <v>1.8839999999999999</v>
      </c>
      <c r="Q1836" s="45">
        <f t="shared" si="652"/>
        <v>0</v>
      </c>
      <c r="R1836" s="45">
        <f t="shared" si="647"/>
        <v>20.335000000000001</v>
      </c>
      <c r="S1836" s="173"/>
      <c r="T1836" s="339"/>
    </row>
    <row r="1837" spans="1:26" ht="51">
      <c r="A1837" s="496"/>
      <c r="B1837" s="510"/>
      <c r="C1837" s="498"/>
      <c r="D1837" s="501"/>
      <c r="E1837" s="488"/>
      <c r="F1837" s="488"/>
      <c r="G1837" s="488"/>
      <c r="H1837" s="488"/>
      <c r="I1837" s="49" t="s">
        <v>85</v>
      </c>
      <c r="J1837" s="491"/>
      <c r="K1837" s="93" t="s">
        <v>87</v>
      </c>
      <c r="L1837" s="44"/>
      <c r="M1837" s="44"/>
      <c r="N1837" s="44"/>
      <c r="O1837" s="177"/>
      <c r="P1837" s="177">
        <v>1.8839999999999999</v>
      </c>
      <c r="Q1837" s="60"/>
      <c r="R1837" s="45">
        <f t="shared" si="647"/>
        <v>1.8839999999999999</v>
      </c>
      <c r="S1837" s="173"/>
      <c r="T1837" s="339"/>
    </row>
    <row r="1838" spans="1:26">
      <c r="A1838" s="490">
        <v>21</v>
      </c>
      <c r="B1838" s="487" t="s">
        <v>325</v>
      </c>
      <c r="C1838" s="498"/>
      <c r="D1838" s="501"/>
      <c r="E1838" s="488"/>
      <c r="F1838" s="488"/>
      <c r="G1838" s="488"/>
      <c r="H1838" s="488"/>
      <c r="I1838" s="43" t="s">
        <v>13</v>
      </c>
      <c r="J1838" s="321"/>
      <c r="K1838" s="340"/>
      <c r="L1838" s="45"/>
      <c r="M1838" s="45"/>
      <c r="N1838" s="45"/>
      <c r="O1838" s="45">
        <f>+O1839+O1844+O1846</f>
        <v>50.664000000000001</v>
      </c>
      <c r="P1838" s="45">
        <f t="shared" ref="P1838:Q1838" si="653">+P1839+P1843</f>
        <v>70.415000000000006</v>
      </c>
      <c r="Q1838" s="45">
        <f t="shared" si="653"/>
        <v>31.818000000000001</v>
      </c>
      <c r="R1838" s="45">
        <f t="shared" si="647"/>
        <v>152.89700000000002</v>
      </c>
      <c r="S1838" s="173"/>
      <c r="T1838" s="339"/>
    </row>
    <row r="1839" spans="1:26" s="6" customFormat="1" ht="25.5">
      <c r="A1839" s="491"/>
      <c r="B1839" s="488"/>
      <c r="C1839" s="498"/>
      <c r="D1839" s="501"/>
      <c r="E1839" s="488"/>
      <c r="F1839" s="488"/>
      <c r="G1839" s="488"/>
      <c r="H1839" s="488"/>
      <c r="I1839" s="47" t="s">
        <v>88</v>
      </c>
      <c r="J1839" s="490">
        <v>456</v>
      </c>
      <c r="K1839" s="80" t="s">
        <v>30</v>
      </c>
      <c r="L1839" s="101"/>
      <c r="M1839" s="101"/>
      <c r="N1839" s="101"/>
      <c r="O1839" s="101">
        <f>O1840+O1841+O1842+O1843</f>
        <v>48.612000000000002</v>
      </c>
      <c r="P1839" s="45">
        <f t="shared" ref="P1839:Q1839" si="654">SUM(P1840:P1842)</f>
        <v>70.415000000000006</v>
      </c>
      <c r="Q1839" s="45">
        <f t="shared" si="654"/>
        <v>31.818000000000001</v>
      </c>
      <c r="R1839" s="45">
        <f t="shared" si="647"/>
        <v>150.84500000000003</v>
      </c>
      <c r="S1839" s="179"/>
      <c r="T1839" s="343"/>
      <c r="U1839" s="7"/>
      <c r="V1839" s="7"/>
      <c r="W1839" s="7"/>
      <c r="X1839" s="7"/>
      <c r="Y1839" s="7"/>
      <c r="Z1839" s="7"/>
    </row>
    <row r="1840" spans="1:26" ht="25.5">
      <c r="A1840" s="491"/>
      <c r="B1840" s="488"/>
      <c r="C1840" s="498"/>
      <c r="D1840" s="501"/>
      <c r="E1840" s="488"/>
      <c r="F1840" s="488"/>
      <c r="G1840" s="488"/>
      <c r="H1840" s="488"/>
      <c r="I1840" s="49" t="s">
        <v>26</v>
      </c>
      <c r="J1840" s="491"/>
      <c r="K1840" s="93" t="s">
        <v>11</v>
      </c>
      <c r="L1840" s="44"/>
      <c r="M1840" s="44"/>
      <c r="N1840" s="44"/>
      <c r="O1840" s="177">
        <v>3.1549999999999998</v>
      </c>
      <c r="P1840" s="177"/>
      <c r="Q1840" s="177">
        <v>6.0000000000000001E-3</v>
      </c>
      <c r="R1840" s="45">
        <f t="shared" si="647"/>
        <v>3.1609999999999996</v>
      </c>
      <c r="S1840" s="173"/>
      <c r="T1840" s="339"/>
    </row>
    <row r="1841" spans="1:26">
      <c r="A1841" s="491"/>
      <c r="B1841" s="488"/>
      <c r="C1841" s="498"/>
      <c r="D1841" s="501"/>
      <c r="E1841" s="488"/>
      <c r="F1841" s="488"/>
      <c r="G1841" s="488"/>
      <c r="H1841" s="488"/>
      <c r="I1841" s="49" t="s">
        <v>16</v>
      </c>
      <c r="J1841" s="491"/>
      <c r="K1841" s="93" t="s">
        <v>12</v>
      </c>
      <c r="L1841" s="44"/>
      <c r="M1841" s="44"/>
      <c r="N1841" s="44"/>
      <c r="O1841" s="177">
        <v>40.713000000000001</v>
      </c>
      <c r="P1841" s="177">
        <v>70.415000000000006</v>
      </c>
      <c r="Q1841" s="177">
        <v>31.812000000000001</v>
      </c>
      <c r="R1841" s="45">
        <f t="shared" si="647"/>
        <v>142.94000000000003</v>
      </c>
      <c r="S1841" s="173"/>
      <c r="T1841" s="339"/>
    </row>
    <row r="1842" spans="1:26" ht="51">
      <c r="A1842" s="491"/>
      <c r="B1842" s="488"/>
      <c r="C1842" s="498"/>
      <c r="D1842" s="501"/>
      <c r="E1842" s="488"/>
      <c r="F1842" s="488"/>
      <c r="G1842" s="488"/>
      <c r="H1842" s="488"/>
      <c r="I1842" s="49" t="s">
        <v>85</v>
      </c>
      <c r="J1842" s="491"/>
      <c r="K1842" s="93" t="s">
        <v>87</v>
      </c>
      <c r="L1842" s="44"/>
      <c r="M1842" s="44"/>
      <c r="N1842" s="44"/>
      <c r="O1842" s="177"/>
      <c r="P1842" s="177"/>
      <c r="Q1842" s="177"/>
      <c r="R1842" s="45">
        <f t="shared" si="647"/>
        <v>0</v>
      </c>
      <c r="S1842" s="173"/>
      <c r="T1842" s="339"/>
    </row>
    <row r="1843" spans="1:26" ht="38.25">
      <c r="A1843" s="491"/>
      <c r="B1843" s="488"/>
      <c r="C1843" s="498"/>
      <c r="D1843" s="501"/>
      <c r="E1843" s="488"/>
      <c r="F1843" s="488"/>
      <c r="G1843" s="488"/>
      <c r="H1843" s="488"/>
      <c r="I1843" s="236" t="s">
        <v>18</v>
      </c>
      <c r="J1843" s="491"/>
      <c r="K1843" s="93" t="s">
        <v>17</v>
      </c>
      <c r="L1843" s="44"/>
      <c r="M1843" s="44"/>
      <c r="N1843" s="44"/>
      <c r="O1843" s="177">
        <v>4.7439999999999998</v>
      </c>
      <c r="P1843" s="45">
        <f t="shared" ref="P1843:Q1843" si="655">+P1844</f>
        <v>0</v>
      </c>
      <c r="Q1843" s="45">
        <f t="shared" si="655"/>
        <v>0</v>
      </c>
      <c r="R1843" s="45">
        <f t="shared" si="647"/>
        <v>4.7439999999999998</v>
      </c>
      <c r="S1843" s="173"/>
      <c r="T1843" s="339"/>
    </row>
    <row r="1844" spans="1:26" s="6" customFormat="1" ht="25.5">
      <c r="A1844" s="491"/>
      <c r="B1844" s="488"/>
      <c r="C1844" s="498"/>
      <c r="D1844" s="501"/>
      <c r="E1844" s="488"/>
      <c r="F1844" s="488"/>
      <c r="G1844" s="488"/>
      <c r="H1844" s="488"/>
      <c r="I1844" s="181" t="s">
        <v>29</v>
      </c>
      <c r="J1844" s="491"/>
      <c r="K1844" s="80" t="s">
        <v>43</v>
      </c>
      <c r="L1844" s="101"/>
      <c r="M1844" s="101"/>
      <c r="N1844" s="101"/>
      <c r="O1844" s="101">
        <f>O1845</f>
        <v>0</v>
      </c>
      <c r="P1844" s="177"/>
      <c r="Q1844" s="177"/>
      <c r="R1844" s="45">
        <f t="shared" si="647"/>
        <v>0</v>
      </c>
      <c r="S1844" s="179"/>
      <c r="T1844" s="343"/>
      <c r="U1844" s="7"/>
      <c r="V1844" s="7"/>
      <c r="W1844" s="7"/>
      <c r="X1844" s="7"/>
      <c r="Y1844" s="7"/>
      <c r="Z1844" s="7"/>
    </row>
    <row r="1845" spans="1:26">
      <c r="A1845" s="491"/>
      <c r="B1845" s="488"/>
      <c r="C1845" s="498"/>
      <c r="D1845" s="501"/>
      <c r="E1845" s="488"/>
      <c r="F1845" s="488"/>
      <c r="G1845" s="488"/>
      <c r="H1845" s="488"/>
      <c r="I1845" s="49" t="s">
        <v>16</v>
      </c>
      <c r="J1845" s="491"/>
      <c r="K1845" s="93" t="s">
        <v>12</v>
      </c>
      <c r="L1845" s="44"/>
      <c r="M1845" s="44"/>
      <c r="N1845" s="44"/>
      <c r="O1845" s="177">
        <v>0</v>
      </c>
      <c r="P1845" s="177">
        <v>2</v>
      </c>
      <c r="Q1845" s="177"/>
      <c r="R1845" s="45">
        <f t="shared" si="647"/>
        <v>2</v>
      </c>
      <c r="S1845" s="173"/>
      <c r="T1845" s="339"/>
    </row>
    <row r="1846" spans="1:26" ht="38.25">
      <c r="A1846" s="491"/>
      <c r="B1846" s="488"/>
      <c r="C1846" s="498"/>
      <c r="D1846" s="501"/>
      <c r="E1846" s="488"/>
      <c r="F1846" s="488"/>
      <c r="G1846" s="488"/>
      <c r="H1846" s="488"/>
      <c r="I1846" s="49" t="s">
        <v>49</v>
      </c>
      <c r="J1846" s="491"/>
      <c r="K1846" s="80" t="s">
        <v>55</v>
      </c>
      <c r="L1846" s="177"/>
      <c r="M1846" s="177"/>
      <c r="N1846" s="101"/>
      <c r="O1846" s="101">
        <f>O1847</f>
        <v>2.052</v>
      </c>
      <c r="P1846" s="101"/>
      <c r="Q1846" s="101"/>
      <c r="R1846" s="45">
        <f t="shared" si="647"/>
        <v>2.052</v>
      </c>
      <c r="S1846" s="173"/>
      <c r="T1846" s="339"/>
    </row>
    <row r="1847" spans="1:26">
      <c r="A1847" s="492"/>
      <c r="B1847" s="489"/>
      <c r="C1847" s="498"/>
      <c r="D1847" s="501"/>
      <c r="E1847" s="488"/>
      <c r="F1847" s="488"/>
      <c r="G1847" s="488"/>
      <c r="H1847" s="488"/>
      <c r="I1847" s="49" t="s">
        <v>16</v>
      </c>
      <c r="J1847" s="492"/>
      <c r="K1847" s="93" t="s">
        <v>12</v>
      </c>
      <c r="L1847" s="44"/>
      <c r="M1847" s="44"/>
      <c r="N1847" s="44"/>
      <c r="O1847" s="177">
        <v>2.052</v>
      </c>
      <c r="P1847" s="177"/>
      <c r="Q1847" s="177"/>
      <c r="R1847" s="45">
        <f t="shared" si="647"/>
        <v>2.052</v>
      </c>
      <c r="S1847" s="173"/>
      <c r="T1847" s="339"/>
    </row>
    <row r="1848" spans="1:26" ht="14.25" customHeight="1">
      <c r="A1848" s="491">
        <v>22</v>
      </c>
      <c r="B1848" s="487" t="s">
        <v>614</v>
      </c>
      <c r="C1848" s="498"/>
      <c r="D1848" s="501"/>
      <c r="E1848" s="488"/>
      <c r="F1848" s="488"/>
      <c r="G1848" s="488"/>
      <c r="H1848" s="488"/>
      <c r="I1848" s="43" t="s">
        <v>13</v>
      </c>
      <c r="J1848" s="490">
        <v>457</v>
      </c>
      <c r="K1848" s="340"/>
      <c r="L1848" s="45"/>
      <c r="M1848" s="45"/>
      <c r="N1848" s="45"/>
      <c r="O1848" s="45">
        <f t="shared" ref="O1848:Q1848" si="656">O1849+O1854+O1859+O1861+O1863+O1865+O1867+O1869+O1876</f>
        <v>430.221</v>
      </c>
      <c r="P1848" s="45">
        <f t="shared" si="656"/>
        <v>480.42100000000005</v>
      </c>
      <c r="Q1848" s="45">
        <f t="shared" si="656"/>
        <v>280.86099999999999</v>
      </c>
      <c r="R1848" s="45">
        <f t="shared" si="647"/>
        <v>1191.5030000000002</v>
      </c>
      <c r="S1848" s="173"/>
      <c r="T1848" s="339"/>
    </row>
    <row r="1849" spans="1:26" s="6" customFormat="1" ht="63.75">
      <c r="A1849" s="491"/>
      <c r="B1849" s="488"/>
      <c r="C1849" s="498"/>
      <c r="D1849" s="501"/>
      <c r="E1849" s="488"/>
      <c r="F1849" s="488"/>
      <c r="G1849" s="488"/>
      <c r="H1849" s="488"/>
      <c r="I1849" s="47" t="s">
        <v>89</v>
      </c>
      <c r="J1849" s="491"/>
      <c r="K1849" s="80" t="s">
        <v>10</v>
      </c>
      <c r="L1849" s="101"/>
      <c r="M1849" s="101"/>
      <c r="N1849" s="101"/>
      <c r="O1849" s="85">
        <f t="shared" ref="O1849:Q1849" si="657">SUM(O1850:O1853)</f>
        <v>41.318999999999996</v>
      </c>
      <c r="P1849" s="85">
        <f t="shared" si="657"/>
        <v>42.436999999999998</v>
      </c>
      <c r="Q1849" s="85">
        <f t="shared" si="657"/>
        <v>20.344999999999999</v>
      </c>
      <c r="R1849" s="45">
        <f t="shared" si="647"/>
        <v>104.101</v>
      </c>
      <c r="S1849" s="179"/>
      <c r="T1849" s="343"/>
      <c r="U1849" s="7"/>
      <c r="V1849" s="7"/>
      <c r="W1849" s="7"/>
      <c r="X1849" s="7"/>
      <c r="Y1849" s="7"/>
      <c r="Z1849" s="7"/>
    </row>
    <row r="1850" spans="1:26" ht="25.5">
      <c r="A1850" s="491"/>
      <c r="B1850" s="488"/>
      <c r="C1850" s="498"/>
      <c r="D1850" s="501"/>
      <c r="E1850" s="488"/>
      <c r="F1850" s="488"/>
      <c r="G1850" s="488"/>
      <c r="H1850" s="488"/>
      <c r="I1850" s="49" t="s">
        <v>26</v>
      </c>
      <c r="J1850" s="491"/>
      <c r="K1850" s="93" t="s">
        <v>11</v>
      </c>
      <c r="L1850" s="44"/>
      <c r="M1850" s="44"/>
      <c r="N1850" s="44"/>
      <c r="O1850" s="88">
        <v>0.53200000000000003</v>
      </c>
      <c r="P1850" s="132">
        <v>0</v>
      </c>
      <c r="Q1850" s="132">
        <v>0</v>
      </c>
      <c r="R1850" s="45">
        <f t="shared" si="647"/>
        <v>0.53200000000000003</v>
      </c>
      <c r="S1850" s="173"/>
      <c r="T1850" s="339"/>
    </row>
    <row r="1851" spans="1:26">
      <c r="A1851" s="491"/>
      <c r="B1851" s="488"/>
      <c r="C1851" s="498"/>
      <c r="D1851" s="501"/>
      <c r="E1851" s="488"/>
      <c r="F1851" s="488"/>
      <c r="G1851" s="488"/>
      <c r="H1851" s="488"/>
      <c r="I1851" s="49" t="s">
        <v>16</v>
      </c>
      <c r="J1851" s="491"/>
      <c r="K1851" s="93" t="s">
        <v>12</v>
      </c>
      <c r="L1851" s="44"/>
      <c r="M1851" s="44"/>
      <c r="N1851" s="44"/>
      <c r="O1851" s="88">
        <v>0</v>
      </c>
      <c r="P1851" s="132">
        <v>42.436999999999998</v>
      </c>
      <c r="Q1851" s="132">
        <v>20.344999999999999</v>
      </c>
      <c r="R1851" s="45">
        <f t="shared" si="647"/>
        <v>62.781999999999996</v>
      </c>
      <c r="S1851" s="173"/>
      <c r="T1851" s="339"/>
    </row>
    <row r="1852" spans="1:26" ht="51">
      <c r="A1852" s="491"/>
      <c r="B1852" s="488"/>
      <c r="C1852" s="498"/>
      <c r="D1852" s="501"/>
      <c r="E1852" s="488"/>
      <c r="F1852" s="488"/>
      <c r="G1852" s="488"/>
      <c r="H1852" s="488"/>
      <c r="I1852" s="49" t="s">
        <v>85</v>
      </c>
      <c r="J1852" s="491"/>
      <c r="K1852" s="93" t="s">
        <v>87</v>
      </c>
      <c r="L1852" s="44"/>
      <c r="M1852" s="44"/>
      <c r="N1852" s="44"/>
      <c r="O1852" s="88">
        <v>40.021000000000001</v>
      </c>
      <c r="P1852" s="132">
        <v>0</v>
      </c>
      <c r="Q1852" s="132">
        <v>0</v>
      </c>
      <c r="R1852" s="45">
        <f t="shared" si="647"/>
        <v>40.021000000000001</v>
      </c>
      <c r="S1852" s="173"/>
      <c r="T1852" s="339"/>
    </row>
    <row r="1853" spans="1:26" ht="38.25">
      <c r="A1853" s="491"/>
      <c r="B1853" s="488"/>
      <c r="C1853" s="498"/>
      <c r="D1853" s="501"/>
      <c r="E1853" s="488"/>
      <c r="F1853" s="488"/>
      <c r="G1853" s="488"/>
      <c r="H1853" s="488"/>
      <c r="I1853" s="236" t="s">
        <v>18</v>
      </c>
      <c r="J1853" s="491"/>
      <c r="K1853" s="93" t="s">
        <v>17</v>
      </c>
      <c r="L1853" s="44"/>
      <c r="M1853" s="44"/>
      <c r="N1853" s="44"/>
      <c r="O1853" s="88">
        <v>0.76600000000000001</v>
      </c>
      <c r="P1853" s="132">
        <v>0</v>
      </c>
      <c r="Q1853" s="132">
        <v>0</v>
      </c>
      <c r="R1853" s="45">
        <f t="shared" si="647"/>
        <v>0.76600000000000001</v>
      </c>
      <c r="S1853" s="173"/>
      <c r="T1853" s="339"/>
    </row>
    <row r="1854" spans="1:26" s="6" customFormat="1">
      <c r="A1854" s="491"/>
      <c r="B1854" s="488"/>
      <c r="C1854" s="498"/>
      <c r="D1854" s="501"/>
      <c r="E1854" s="488"/>
      <c r="F1854" s="488"/>
      <c r="G1854" s="488"/>
      <c r="H1854" s="488"/>
      <c r="I1854" s="47" t="s">
        <v>90</v>
      </c>
      <c r="J1854" s="491"/>
      <c r="K1854" s="80" t="s">
        <v>30</v>
      </c>
      <c r="L1854" s="101"/>
      <c r="M1854" s="101"/>
      <c r="N1854" s="101"/>
      <c r="O1854" s="85">
        <f t="shared" ref="O1854:Q1854" si="658">SUM(O1855:O1858)</f>
        <v>298.82900000000001</v>
      </c>
      <c r="P1854" s="85">
        <f t="shared" si="658"/>
        <v>350.82100000000003</v>
      </c>
      <c r="Q1854" s="85">
        <f t="shared" si="658"/>
        <v>208.48399999999998</v>
      </c>
      <c r="R1854" s="45">
        <f t="shared" si="647"/>
        <v>858.13400000000001</v>
      </c>
      <c r="S1854" s="179"/>
      <c r="T1854" s="343"/>
      <c r="U1854" s="7"/>
      <c r="V1854" s="7"/>
      <c r="W1854" s="7"/>
      <c r="X1854" s="7"/>
      <c r="Y1854" s="7"/>
      <c r="Z1854" s="7"/>
    </row>
    <row r="1855" spans="1:26" ht="25.5">
      <c r="A1855" s="491"/>
      <c r="B1855" s="488"/>
      <c r="C1855" s="498"/>
      <c r="D1855" s="501"/>
      <c r="E1855" s="488"/>
      <c r="F1855" s="488"/>
      <c r="G1855" s="488"/>
      <c r="H1855" s="488"/>
      <c r="I1855" s="49" t="s">
        <v>26</v>
      </c>
      <c r="J1855" s="491"/>
      <c r="K1855" s="93" t="s">
        <v>11</v>
      </c>
      <c r="L1855" s="44"/>
      <c r="M1855" s="44"/>
      <c r="N1855" s="44"/>
      <c r="O1855" s="88">
        <v>45.287999999999997</v>
      </c>
      <c r="P1855" s="132">
        <v>0</v>
      </c>
      <c r="Q1855" s="132">
        <v>0.44400000000000001</v>
      </c>
      <c r="R1855" s="45">
        <f t="shared" si="647"/>
        <v>45.731999999999999</v>
      </c>
      <c r="S1855" s="173"/>
      <c r="T1855" s="339"/>
    </row>
    <row r="1856" spans="1:26">
      <c r="A1856" s="491"/>
      <c r="B1856" s="488"/>
      <c r="C1856" s="498"/>
      <c r="D1856" s="501"/>
      <c r="E1856" s="488"/>
      <c r="F1856" s="488"/>
      <c r="G1856" s="488"/>
      <c r="H1856" s="488"/>
      <c r="I1856" s="49" t="s">
        <v>16</v>
      </c>
      <c r="J1856" s="491"/>
      <c r="K1856" s="93" t="s">
        <v>12</v>
      </c>
      <c r="L1856" s="44"/>
      <c r="M1856" s="44"/>
      <c r="N1856" s="44"/>
      <c r="O1856" s="88">
        <v>112.05200000000001</v>
      </c>
      <c r="P1856" s="132">
        <v>350.82100000000003</v>
      </c>
      <c r="Q1856" s="132">
        <v>208.04</v>
      </c>
      <c r="R1856" s="45">
        <f t="shared" si="647"/>
        <v>670.91300000000001</v>
      </c>
      <c r="S1856" s="173"/>
      <c r="T1856" s="339"/>
    </row>
    <row r="1857" spans="1:26" ht="51">
      <c r="A1857" s="491"/>
      <c r="B1857" s="488"/>
      <c r="C1857" s="498"/>
      <c r="D1857" s="501"/>
      <c r="E1857" s="488"/>
      <c r="F1857" s="488"/>
      <c r="G1857" s="488"/>
      <c r="H1857" s="488"/>
      <c r="I1857" s="49" t="s">
        <v>85</v>
      </c>
      <c r="J1857" s="491"/>
      <c r="K1857" s="93" t="s">
        <v>87</v>
      </c>
      <c r="L1857" s="44"/>
      <c r="M1857" s="44"/>
      <c r="N1857" s="44"/>
      <c r="O1857" s="88">
        <v>118.375</v>
      </c>
      <c r="P1857" s="132">
        <v>0</v>
      </c>
      <c r="Q1857" s="132">
        <v>0</v>
      </c>
      <c r="R1857" s="45">
        <f t="shared" si="647"/>
        <v>118.375</v>
      </c>
      <c r="S1857" s="173"/>
      <c r="T1857" s="339"/>
    </row>
    <row r="1858" spans="1:26" ht="38.25">
      <c r="A1858" s="491"/>
      <c r="B1858" s="488"/>
      <c r="C1858" s="498"/>
      <c r="D1858" s="501"/>
      <c r="E1858" s="488"/>
      <c r="F1858" s="488"/>
      <c r="G1858" s="488"/>
      <c r="H1858" s="488"/>
      <c r="I1858" s="236" t="s">
        <v>18</v>
      </c>
      <c r="J1858" s="491"/>
      <c r="K1858" s="93" t="s">
        <v>17</v>
      </c>
      <c r="L1858" s="44"/>
      <c r="M1858" s="44"/>
      <c r="N1858" s="44"/>
      <c r="O1858" s="88">
        <v>23.114000000000001</v>
      </c>
      <c r="P1858" s="132">
        <v>0</v>
      </c>
      <c r="Q1858" s="132">
        <v>0</v>
      </c>
      <c r="R1858" s="45">
        <f t="shared" si="647"/>
        <v>23.114000000000001</v>
      </c>
      <c r="S1858" s="173"/>
      <c r="T1858" s="339"/>
    </row>
    <row r="1859" spans="1:26" s="6" customFormat="1" ht="38.25">
      <c r="A1859" s="491"/>
      <c r="B1859" s="488"/>
      <c r="C1859" s="498"/>
      <c r="D1859" s="501"/>
      <c r="E1859" s="488"/>
      <c r="F1859" s="488"/>
      <c r="G1859" s="488"/>
      <c r="H1859" s="488"/>
      <c r="I1859" s="47" t="s">
        <v>91</v>
      </c>
      <c r="J1859" s="491"/>
      <c r="K1859" s="80" t="s">
        <v>45</v>
      </c>
      <c r="L1859" s="101"/>
      <c r="M1859" s="101"/>
      <c r="N1859" s="101"/>
      <c r="O1859" s="85">
        <f t="shared" ref="O1859:Q1859" si="659">+O1860</f>
        <v>8.75</v>
      </c>
      <c r="P1859" s="85">
        <f t="shared" si="659"/>
        <v>7</v>
      </c>
      <c r="Q1859" s="85">
        <f t="shared" si="659"/>
        <v>4.8360000000000003</v>
      </c>
      <c r="R1859" s="45">
        <f t="shared" si="647"/>
        <v>20.585999999999999</v>
      </c>
      <c r="S1859" s="179"/>
      <c r="T1859" s="343"/>
      <c r="U1859" s="7"/>
      <c r="V1859" s="7"/>
      <c r="W1859" s="7"/>
      <c r="X1859" s="7"/>
      <c r="Y1859" s="7"/>
      <c r="Z1859" s="7"/>
    </row>
    <row r="1860" spans="1:26">
      <c r="A1860" s="491"/>
      <c r="B1860" s="488"/>
      <c r="C1860" s="498"/>
      <c r="D1860" s="501"/>
      <c r="E1860" s="488"/>
      <c r="F1860" s="488"/>
      <c r="G1860" s="488"/>
      <c r="H1860" s="488"/>
      <c r="I1860" s="49" t="s">
        <v>16</v>
      </c>
      <c r="J1860" s="491"/>
      <c r="K1860" s="93" t="s">
        <v>12</v>
      </c>
      <c r="L1860" s="44"/>
      <c r="M1860" s="44"/>
      <c r="N1860" s="44"/>
      <c r="O1860" s="88">
        <v>8.75</v>
      </c>
      <c r="P1860" s="132">
        <v>7</v>
      </c>
      <c r="Q1860" s="132">
        <v>4.8360000000000003</v>
      </c>
      <c r="R1860" s="45">
        <f t="shared" si="647"/>
        <v>20.585999999999999</v>
      </c>
      <c r="S1860" s="173"/>
      <c r="T1860" s="339"/>
    </row>
    <row r="1861" spans="1:26" s="6" customFormat="1" ht="63.75">
      <c r="A1861" s="491"/>
      <c r="B1861" s="488"/>
      <c r="C1861" s="498"/>
      <c r="D1861" s="501"/>
      <c r="E1861" s="488"/>
      <c r="F1861" s="488"/>
      <c r="G1861" s="488"/>
      <c r="H1861" s="488"/>
      <c r="I1861" s="47" t="s">
        <v>92</v>
      </c>
      <c r="J1861" s="491"/>
      <c r="K1861" s="80" t="s">
        <v>78</v>
      </c>
      <c r="L1861" s="101"/>
      <c r="M1861" s="101"/>
      <c r="N1861" s="101"/>
      <c r="O1861" s="85">
        <f t="shared" ref="O1861:Q1861" si="660">+O1862</f>
        <v>8.3000000000000007</v>
      </c>
      <c r="P1861" s="85">
        <f t="shared" si="660"/>
        <v>7</v>
      </c>
      <c r="Q1861" s="85">
        <f t="shared" si="660"/>
        <v>5.702</v>
      </c>
      <c r="R1861" s="45">
        <f t="shared" si="647"/>
        <v>21.002000000000002</v>
      </c>
      <c r="S1861" s="179"/>
      <c r="T1861" s="343"/>
      <c r="U1861" s="7"/>
      <c r="V1861" s="7"/>
      <c r="W1861" s="7"/>
      <c r="X1861" s="7"/>
      <c r="Y1861" s="7"/>
      <c r="Z1861" s="7"/>
    </row>
    <row r="1862" spans="1:26">
      <c r="A1862" s="491"/>
      <c r="B1862" s="488"/>
      <c r="C1862" s="498"/>
      <c r="D1862" s="501"/>
      <c r="E1862" s="488"/>
      <c r="F1862" s="488"/>
      <c r="G1862" s="488"/>
      <c r="H1862" s="488"/>
      <c r="I1862" s="49" t="s">
        <v>16</v>
      </c>
      <c r="J1862" s="491"/>
      <c r="K1862" s="93" t="s">
        <v>12</v>
      </c>
      <c r="L1862" s="44"/>
      <c r="M1862" s="44"/>
      <c r="N1862" s="44"/>
      <c r="O1862" s="88">
        <v>8.3000000000000007</v>
      </c>
      <c r="P1862" s="132">
        <v>7</v>
      </c>
      <c r="Q1862" s="132">
        <v>5.702</v>
      </c>
      <c r="R1862" s="45">
        <f t="shared" si="647"/>
        <v>21.002000000000002</v>
      </c>
      <c r="S1862" s="173"/>
      <c r="T1862" s="339"/>
    </row>
    <row r="1863" spans="1:26" ht="25.5">
      <c r="A1863" s="491"/>
      <c r="B1863" s="488"/>
      <c r="C1863" s="498"/>
      <c r="D1863" s="501"/>
      <c r="E1863" s="488"/>
      <c r="F1863" s="488"/>
      <c r="G1863" s="488"/>
      <c r="H1863" s="488"/>
      <c r="I1863" s="47" t="s">
        <v>29</v>
      </c>
      <c r="J1863" s="491"/>
      <c r="K1863" s="80" t="s">
        <v>53</v>
      </c>
      <c r="L1863" s="177"/>
      <c r="M1863" s="177"/>
      <c r="N1863" s="101"/>
      <c r="O1863" s="85">
        <f t="shared" ref="O1863:Q1863" si="661">+O1864</f>
        <v>1.379</v>
      </c>
      <c r="P1863" s="85">
        <f t="shared" si="661"/>
        <v>0.61699999999999999</v>
      </c>
      <c r="Q1863" s="85">
        <f t="shared" si="661"/>
        <v>1.669</v>
      </c>
      <c r="R1863" s="45">
        <f t="shared" si="647"/>
        <v>3.665</v>
      </c>
      <c r="S1863" s="173"/>
      <c r="T1863" s="339"/>
    </row>
    <row r="1864" spans="1:26">
      <c r="A1864" s="491"/>
      <c r="B1864" s="488"/>
      <c r="C1864" s="498"/>
      <c r="D1864" s="501"/>
      <c r="E1864" s="488"/>
      <c r="F1864" s="488"/>
      <c r="G1864" s="488"/>
      <c r="H1864" s="488"/>
      <c r="I1864" s="49" t="s">
        <v>16</v>
      </c>
      <c r="J1864" s="491"/>
      <c r="K1864" s="93" t="s">
        <v>12</v>
      </c>
      <c r="L1864" s="44"/>
      <c r="M1864" s="44"/>
      <c r="N1864" s="44"/>
      <c r="O1864" s="88">
        <v>1.379</v>
      </c>
      <c r="P1864" s="132">
        <v>0.61699999999999999</v>
      </c>
      <c r="Q1864" s="132">
        <v>1.669</v>
      </c>
      <c r="R1864" s="45">
        <f t="shared" si="647"/>
        <v>3.665</v>
      </c>
      <c r="S1864" s="173"/>
      <c r="T1864" s="339"/>
    </row>
    <row r="1865" spans="1:26" ht="38.25">
      <c r="A1865" s="491"/>
      <c r="B1865" s="488"/>
      <c r="C1865" s="498"/>
      <c r="D1865" s="501"/>
      <c r="E1865" s="488"/>
      <c r="F1865" s="488"/>
      <c r="G1865" s="488"/>
      <c r="H1865" s="488"/>
      <c r="I1865" s="49" t="s">
        <v>77</v>
      </c>
      <c r="J1865" s="491"/>
      <c r="K1865" s="80" t="s">
        <v>55</v>
      </c>
      <c r="L1865" s="177"/>
      <c r="M1865" s="177"/>
      <c r="N1865" s="177"/>
      <c r="O1865" s="85">
        <f t="shared" ref="O1865:Q1865" si="662">+O1866</f>
        <v>2.972</v>
      </c>
      <c r="P1865" s="85">
        <f t="shared" si="662"/>
        <v>0</v>
      </c>
      <c r="Q1865" s="85">
        <f t="shared" si="662"/>
        <v>0</v>
      </c>
      <c r="R1865" s="45">
        <f t="shared" si="647"/>
        <v>2.972</v>
      </c>
      <c r="S1865" s="173"/>
      <c r="T1865" s="339"/>
    </row>
    <row r="1866" spans="1:26">
      <c r="A1866" s="491"/>
      <c r="B1866" s="488"/>
      <c r="C1866" s="498"/>
      <c r="D1866" s="501"/>
      <c r="E1866" s="488"/>
      <c r="F1866" s="488"/>
      <c r="G1866" s="488"/>
      <c r="H1866" s="488"/>
      <c r="I1866" s="49" t="s">
        <v>16</v>
      </c>
      <c r="J1866" s="491"/>
      <c r="K1866" s="93" t="s">
        <v>12</v>
      </c>
      <c r="L1866" s="44"/>
      <c r="M1866" s="44"/>
      <c r="N1866" s="44"/>
      <c r="O1866" s="88">
        <v>2.972</v>
      </c>
      <c r="P1866" s="132">
        <v>0</v>
      </c>
      <c r="Q1866" s="132">
        <v>0</v>
      </c>
      <c r="R1866" s="45">
        <f t="shared" si="647"/>
        <v>2.972</v>
      </c>
      <c r="S1866" s="173"/>
      <c r="T1866" s="339"/>
    </row>
    <row r="1867" spans="1:26" ht="38.25">
      <c r="A1867" s="491"/>
      <c r="B1867" s="488"/>
      <c r="C1867" s="498"/>
      <c r="D1867" s="501"/>
      <c r="E1867" s="488"/>
      <c r="F1867" s="488"/>
      <c r="G1867" s="488"/>
      <c r="H1867" s="488"/>
      <c r="I1867" s="49" t="s">
        <v>93</v>
      </c>
      <c r="J1867" s="491"/>
      <c r="K1867" s="80" t="s">
        <v>94</v>
      </c>
      <c r="L1867" s="177"/>
      <c r="M1867" s="177"/>
      <c r="N1867" s="177"/>
      <c r="O1867" s="101">
        <f>O1868</f>
        <v>68.671999999999997</v>
      </c>
      <c r="P1867" s="85">
        <f t="shared" ref="P1867:Q1867" si="663">+P1868</f>
        <v>72.546000000000006</v>
      </c>
      <c r="Q1867" s="85">
        <f t="shared" si="663"/>
        <v>39.825000000000003</v>
      </c>
      <c r="R1867" s="45">
        <f t="shared" si="647"/>
        <v>181.04300000000001</v>
      </c>
      <c r="S1867" s="173"/>
      <c r="T1867" s="339"/>
    </row>
    <row r="1868" spans="1:26">
      <c r="A1868" s="491"/>
      <c r="B1868" s="488"/>
      <c r="C1868" s="498"/>
      <c r="D1868" s="501"/>
      <c r="E1868" s="488"/>
      <c r="F1868" s="488"/>
      <c r="G1868" s="488"/>
      <c r="H1868" s="488"/>
      <c r="I1868" s="49" t="s">
        <v>16</v>
      </c>
      <c r="J1868" s="492"/>
      <c r="K1868" s="93" t="s">
        <v>12</v>
      </c>
      <c r="L1868" s="44"/>
      <c r="M1868" s="44"/>
      <c r="N1868" s="44"/>
      <c r="O1868" s="177">
        <v>68.671999999999997</v>
      </c>
      <c r="P1868" s="132">
        <v>72.546000000000006</v>
      </c>
      <c r="Q1868" s="132">
        <v>39.825000000000003</v>
      </c>
      <c r="R1868" s="45">
        <f t="shared" si="647"/>
        <v>181.04300000000001</v>
      </c>
      <c r="S1868" s="173"/>
      <c r="T1868" s="339"/>
    </row>
    <row r="1869" spans="1:26" ht="14.25" customHeight="1">
      <c r="A1869" s="491"/>
      <c r="B1869" s="488"/>
      <c r="C1869" s="498"/>
      <c r="D1869" s="501"/>
      <c r="E1869" s="488"/>
      <c r="F1869" s="488"/>
      <c r="G1869" s="488"/>
      <c r="H1869" s="488"/>
      <c r="I1869" s="43" t="s">
        <v>13</v>
      </c>
      <c r="J1869" s="490">
        <v>455</v>
      </c>
      <c r="K1869" s="340"/>
      <c r="L1869" s="45"/>
      <c r="M1869" s="45"/>
      <c r="N1869" s="45"/>
      <c r="O1869" s="45"/>
      <c r="P1869" s="45"/>
      <c r="Q1869" s="45"/>
      <c r="R1869" s="45">
        <f t="shared" si="647"/>
        <v>0</v>
      </c>
      <c r="S1869" s="173"/>
      <c r="T1869" s="339"/>
    </row>
    <row r="1870" spans="1:26" s="6" customFormat="1" ht="63.75">
      <c r="A1870" s="491"/>
      <c r="B1870" s="488"/>
      <c r="C1870" s="498"/>
      <c r="D1870" s="501"/>
      <c r="E1870" s="488"/>
      <c r="F1870" s="488"/>
      <c r="G1870" s="488"/>
      <c r="H1870" s="488"/>
      <c r="I1870" s="47" t="s">
        <v>89</v>
      </c>
      <c r="J1870" s="491"/>
      <c r="K1870" s="80" t="s">
        <v>10</v>
      </c>
      <c r="L1870" s="101"/>
      <c r="M1870" s="101"/>
      <c r="N1870" s="101"/>
      <c r="O1870" s="101"/>
      <c r="P1870" s="101"/>
      <c r="Q1870" s="101"/>
      <c r="R1870" s="45">
        <f t="shared" si="647"/>
        <v>0</v>
      </c>
      <c r="S1870" s="179"/>
      <c r="T1870" s="343"/>
      <c r="U1870" s="7"/>
      <c r="V1870" s="7"/>
      <c r="W1870" s="7"/>
      <c r="X1870" s="7"/>
      <c r="Y1870" s="7"/>
      <c r="Z1870" s="7"/>
    </row>
    <row r="1871" spans="1:26" ht="25.5">
      <c r="A1871" s="491"/>
      <c r="B1871" s="488"/>
      <c r="C1871" s="498"/>
      <c r="D1871" s="501"/>
      <c r="E1871" s="488"/>
      <c r="F1871" s="488"/>
      <c r="G1871" s="488"/>
      <c r="H1871" s="488"/>
      <c r="I1871" s="49" t="s">
        <v>26</v>
      </c>
      <c r="J1871" s="491"/>
      <c r="K1871" s="93" t="s">
        <v>11</v>
      </c>
      <c r="L1871" s="44"/>
      <c r="M1871" s="44"/>
      <c r="N1871" s="44"/>
      <c r="O1871" s="177"/>
      <c r="P1871" s="177"/>
      <c r="Q1871" s="177"/>
      <c r="R1871" s="45">
        <f t="shared" si="647"/>
        <v>0</v>
      </c>
      <c r="S1871" s="173"/>
      <c r="T1871" s="339"/>
    </row>
    <row r="1872" spans="1:26">
      <c r="A1872" s="491"/>
      <c r="B1872" s="488"/>
      <c r="C1872" s="498"/>
      <c r="D1872" s="501"/>
      <c r="E1872" s="488"/>
      <c r="F1872" s="488"/>
      <c r="G1872" s="488"/>
      <c r="H1872" s="488"/>
      <c r="I1872" s="49" t="s">
        <v>16</v>
      </c>
      <c r="J1872" s="491"/>
      <c r="K1872" s="93" t="s">
        <v>12</v>
      </c>
      <c r="L1872" s="44"/>
      <c r="M1872" s="44"/>
      <c r="N1872" s="44"/>
      <c r="O1872" s="177"/>
      <c r="P1872" s="177"/>
      <c r="Q1872" s="177"/>
      <c r="R1872" s="45">
        <f t="shared" si="647"/>
        <v>0</v>
      </c>
      <c r="S1872" s="173"/>
      <c r="T1872" s="339"/>
    </row>
    <row r="1873" spans="1:26" ht="51">
      <c r="A1873" s="491"/>
      <c r="B1873" s="488"/>
      <c r="C1873" s="498"/>
      <c r="D1873" s="501"/>
      <c r="E1873" s="488"/>
      <c r="F1873" s="488"/>
      <c r="G1873" s="488"/>
      <c r="H1873" s="488"/>
      <c r="I1873" s="49" t="s">
        <v>85</v>
      </c>
      <c r="J1873" s="491"/>
      <c r="K1873" s="93" t="s">
        <v>87</v>
      </c>
      <c r="L1873" s="44"/>
      <c r="M1873" s="44"/>
      <c r="N1873" s="44"/>
      <c r="O1873" s="177"/>
      <c r="P1873" s="177"/>
      <c r="Q1873" s="177"/>
      <c r="R1873" s="45">
        <f t="shared" si="647"/>
        <v>0</v>
      </c>
      <c r="S1873" s="173"/>
      <c r="T1873" s="339"/>
    </row>
    <row r="1874" spans="1:26" s="6" customFormat="1" ht="38.25">
      <c r="A1874" s="491"/>
      <c r="B1874" s="488"/>
      <c r="C1874" s="498"/>
      <c r="D1874" s="501"/>
      <c r="E1874" s="488"/>
      <c r="F1874" s="488"/>
      <c r="G1874" s="488"/>
      <c r="H1874" s="488"/>
      <c r="I1874" s="47" t="s">
        <v>77</v>
      </c>
      <c r="J1874" s="491"/>
      <c r="K1874" s="80" t="s">
        <v>55</v>
      </c>
      <c r="L1874" s="101"/>
      <c r="M1874" s="101"/>
      <c r="N1874" s="101"/>
      <c r="O1874" s="101"/>
      <c r="P1874" s="101"/>
      <c r="Q1874" s="101"/>
      <c r="R1874" s="45">
        <f t="shared" si="647"/>
        <v>0</v>
      </c>
      <c r="S1874" s="179"/>
      <c r="T1874" s="343"/>
      <c r="U1874" s="7"/>
      <c r="V1874" s="7"/>
      <c r="W1874" s="7"/>
      <c r="X1874" s="7"/>
      <c r="Y1874" s="7"/>
      <c r="Z1874" s="7"/>
    </row>
    <row r="1875" spans="1:26">
      <c r="A1875" s="491"/>
      <c r="B1875" s="488"/>
      <c r="C1875" s="498"/>
      <c r="D1875" s="501"/>
      <c r="E1875" s="488"/>
      <c r="F1875" s="488"/>
      <c r="G1875" s="488"/>
      <c r="H1875" s="488"/>
      <c r="I1875" s="49" t="s">
        <v>16</v>
      </c>
      <c r="J1875" s="491"/>
      <c r="K1875" s="93" t="s">
        <v>12</v>
      </c>
      <c r="L1875" s="44"/>
      <c r="M1875" s="44"/>
      <c r="N1875" s="44"/>
      <c r="O1875" s="177"/>
      <c r="P1875" s="177"/>
      <c r="Q1875" s="177"/>
      <c r="R1875" s="45">
        <f t="shared" si="647"/>
        <v>0</v>
      </c>
      <c r="S1875" s="173"/>
      <c r="T1875" s="339"/>
    </row>
    <row r="1876" spans="1:26" ht="14.25" customHeight="1">
      <c r="A1876" s="491"/>
      <c r="B1876" s="488"/>
      <c r="C1876" s="498"/>
      <c r="D1876" s="501"/>
      <c r="E1876" s="488"/>
      <c r="F1876" s="488"/>
      <c r="G1876" s="488"/>
      <c r="H1876" s="488"/>
      <c r="I1876" s="43" t="s">
        <v>13</v>
      </c>
      <c r="J1876" s="490">
        <v>465</v>
      </c>
      <c r="K1876" s="340"/>
      <c r="L1876" s="45"/>
      <c r="M1876" s="45"/>
      <c r="N1876" s="45"/>
      <c r="O1876" s="45"/>
      <c r="P1876" s="45"/>
      <c r="Q1876" s="45"/>
      <c r="R1876" s="45">
        <f t="shared" si="647"/>
        <v>0</v>
      </c>
      <c r="S1876" s="173"/>
      <c r="T1876" s="339"/>
    </row>
    <row r="1877" spans="1:26" ht="63.75">
      <c r="A1877" s="491"/>
      <c r="B1877" s="488"/>
      <c r="C1877" s="498"/>
      <c r="D1877" s="501"/>
      <c r="E1877" s="488"/>
      <c r="F1877" s="488"/>
      <c r="G1877" s="488"/>
      <c r="H1877" s="488"/>
      <c r="I1877" s="47" t="s">
        <v>89</v>
      </c>
      <c r="J1877" s="491"/>
      <c r="K1877" s="80" t="s">
        <v>10</v>
      </c>
      <c r="L1877" s="44"/>
      <c r="M1877" s="44"/>
      <c r="N1877" s="101"/>
      <c r="O1877" s="101"/>
      <c r="P1877" s="101"/>
      <c r="Q1877" s="101"/>
      <c r="R1877" s="45">
        <f t="shared" si="647"/>
        <v>0</v>
      </c>
      <c r="S1877" s="173"/>
      <c r="T1877" s="339"/>
    </row>
    <row r="1878" spans="1:26">
      <c r="A1878" s="491"/>
      <c r="B1878" s="488"/>
      <c r="C1878" s="498"/>
      <c r="D1878" s="501"/>
      <c r="E1878" s="488"/>
      <c r="F1878" s="488"/>
      <c r="G1878" s="488"/>
      <c r="H1878" s="488"/>
      <c r="I1878" s="49" t="s">
        <v>16</v>
      </c>
      <c r="J1878" s="491"/>
      <c r="K1878" s="93" t="s">
        <v>12</v>
      </c>
      <c r="L1878" s="44"/>
      <c r="M1878" s="44"/>
      <c r="N1878" s="44"/>
      <c r="O1878" s="177"/>
      <c r="P1878" s="177"/>
      <c r="Q1878" s="177"/>
      <c r="R1878" s="45">
        <f t="shared" si="647"/>
        <v>0</v>
      </c>
      <c r="S1878" s="173"/>
      <c r="T1878" s="339"/>
    </row>
    <row r="1879" spans="1:26" ht="51">
      <c r="A1879" s="491"/>
      <c r="B1879" s="488"/>
      <c r="C1879" s="498"/>
      <c r="D1879" s="501"/>
      <c r="E1879" s="488"/>
      <c r="F1879" s="488"/>
      <c r="G1879" s="488"/>
      <c r="H1879" s="488"/>
      <c r="I1879" s="49" t="s">
        <v>85</v>
      </c>
      <c r="J1879" s="491"/>
      <c r="K1879" s="93" t="s">
        <v>87</v>
      </c>
      <c r="L1879" s="44"/>
      <c r="M1879" s="44"/>
      <c r="N1879" s="44"/>
      <c r="O1879" s="177"/>
      <c r="P1879" s="177"/>
      <c r="Q1879" s="177"/>
      <c r="R1879" s="45">
        <f t="shared" si="647"/>
        <v>0</v>
      </c>
      <c r="S1879" s="173"/>
      <c r="T1879" s="339"/>
    </row>
    <row r="1880" spans="1:26" s="6" customFormat="1" ht="63.75">
      <c r="A1880" s="491"/>
      <c r="B1880" s="488"/>
      <c r="C1880" s="498"/>
      <c r="D1880" s="501"/>
      <c r="E1880" s="488"/>
      <c r="F1880" s="488"/>
      <c r="G1880" s="488"/>
      <c r="H1880" s="488"/>
      <c r="I1880" s="47" t="s">
        <v>92</v>
      </c>
      <c r="J1880" s="491"/>
      <c r="K1880" s="80" t="s">
        <v>44</v>
      </c>
      <c r="L1880" s="101"/>
      <c r="M1880" s="101"/>
      <c r="N1880" s="101"/>
      <c r="O1880" s="101"/>
      <c r="P1880" s="101"/>
      <c r="Q1880" s="101"/>
      <c r="R1880" s="45">
        <f t="shared" si="647"/>
        <v>0</v>
      </c>
      <c r="S1880" s="179"/>
      <c r="T1880" s="343"/>
      <c r="U1880" s="7"/>
      <c r="V1880" s="7"/>
      <c r="W1880" s="7"/>
      <c r="X1880" s="7"/>
      <c r="Y1880" s="7"/>
      <c r="Z1880" s="7"/>
    </row>
    <row r="1881" spans="1:26">
      <c r="A1881" s="491"/>
      <c r="B1881" s="488"/>
      <c r="C1881" s="498"/>
      <c r="D1881" s="501"/>
      <c r="E1881" s="488"/>
      <c r="F1881" s="488"/>
      <c r="G1881" s="488"/>
      <c r="H1881" s="488"/>
      <c r="I1881" s="49" t="s">
        <v>16</v>
      </c>
      <c r="J1881" s="491"/>
      <c r="K1881" s="93" t="s">
        <v>12</v>
      </c>
      <c r="L1881" s="44"/>
      <c r="M1881" s="44"/>
      <c r="N1881" s="44"/>
      <c r="O1881" s="177"/>
      <c r="P1881" s="177"/>
      <c r="Q1881" s="177"/>
      <c r="R1881" s="45">
        <f t="shared" si="647"/>
        <v>0</v>
      </c>
      <c r="S1881" s="173"/>
      <c r="T1881" s="339"/>
    </row>
    <row r="1882" spans="1:26" s="6" customFormat="1" ht="25.5">
      <c r="A1882" s="491"/>
      <c r="B1882" s="488"/>
      <c r="C1882" s="498"/>
      <c r="D1882" s="501"/>
      <c r="E1882" s="488"/>
      <c r="F1882" s="488"/>
      <c r="G1882" s="488"/>
      <c r="H1882" s="488"/>
      <c r="I1882" s="47" t="s">
        <v>391</v>
      </c>
      <c r="J1882" s="491"/>
      <c r="K1882" s="80" t="s">
        <v>50</v>
      </c>
      <c r="L1882" s="101"/>
      <c r="M1882" s="101"/>
      <c r="N1882" s="101"/>
      <c r="O1882" s="101"/>
      <c r="P1882" s="101"/>
      <c r="Q1882" s="101"/>
      <c r="R1882" s="45">
        <f t="shared" ref="R1882:R1945" si="664">N1882+O1882+P1882+Q1882</f>
        <v>0</v>
      </c>
      <c r="S1882" s="179"/>
      <c r="T1882" s="343"/>
      <c r="U1882" s="7"/>
      <c r="V1882" s="7"/>
      <c r="W1882" s="7"/>
      <c r="X1882" s="7"/>
      <c r="Y1882" s="7"/>
      <c r="Z1882" s="7"/>
    </row>
    <row r="1883" spans="1:26" ht="51">
      <c r="A1883" s="491"/>
      <c r="B1883" s="488"/>
      <c r="C1883" s="498"/>
      <c r="D1883" s="501"/>
      <c r="E1883" s="488"/>
      <c r="F1883" s="488"/>
      <c r="G1883" s="488"/>
      <c r="H1883" s="488"/>
      <c r="I1883" s="49" t="s">
        <v>85</v>
      </c>
      <c r="J1883" s="491"/>
      <c r="K1883" s="93" t="s">
        <v>87</v>
      </c>
      <c r="L1883" s="44"/>
      <c r="M1883" s="44"/>
      <c r="N1883" s="44"/>
      <c r="O1883" s="177"/>
      <c r="P1883" s="177"/>
      <c r="Q1883" s="177"/>
      <c r="R1883" s="45">
        <f t="shared" si="664"/>
        <v>0</v>
      </c>
      <c r="S1883" s="173"/>
      <c r="T1883" s="339"/>
    </row>
    <row r="1884" spans="1:26" s="6" customFormat="1" ht="38.25">
      <c r="A1884" s="491"/>
      <c r="B1884" s="488"/>
      <c r="C1884" s="498"/>
      <c r="D1884" s="501"/>
      <c r="E1884" s="488"/>
      <c r="F1884" s="488"/>
      <c r="G1884" s="488"/>
      <c r="H1884" s="488"/>
      <c r="I1884" s="47" t="s">
        <v>91</v>
      </c>
      <c r="J1884" s="491"/>
      <c r="K1884" s="80" t="s">
        <v>43</v>
      </c>
      <c r="L1884" s="101"/>
      <c r="M1884" s="101"/>
      <c r="N1884" s="101"/>
      <c r="O1884" s="101"/>
      <c r="P1884" s="101"/>
      <c r="Q1884" s="101"/>
      <c r="R1884" s="45">
        <f t="shared" si="664"/>
        <v>0</v>
      </c>
      <c r="S1884" s="179"/>
      <c r="T1884" s="343"/>
      <c r="U1884" s="7"/>
      <c r="V1884" s="7"/>
      <c r="W1884" s="7"/>
      <c r="X1884" s="7"/>
      <c r="Y1884" s="7"/>
      <c r="Z1884" s="7"/>
    </row>
    <row r="1885" spans="1:26">
      <c r="A1885" s="491"/>
      <c r="B1885" s="489"/>
      <c r="C1885" s="499"/>
      <c r="D1885" s="501"/>
      <c r="E1885" s="488"/>
      <c r="F1885" s="488"/>
      <c r="G1885" s="488"/>
      <c r="H1885" s="488"/>
      <c r="I1885" s="49" t="s">
        <v>16</v>
      </c>
      <c r="J1885" s="491"/>
      <c r="K1885" s="93" t="s">
        <v>12</v>
      </c>
      <c r="L1885" s="44"/>
      <c r="M1885" s="44"/>
      <c r="N1885" s="44"/>
      <c r="O1885" s="177"/>
      <c r="P1885" s="177"/>
      <c r="Q1885" s="177"/>
      <c r="R1885" s="45">
        <f t="shared" si="664"/>
        <v>0</v>
      </c>
      <c r="S1885" s="173"/>
      <c r="T1885" s="339"/>
    </row>
    <row r="1886" spans="1:26" ht="56.25" customHeight="1">
      <c r="A1886" s="321">
        <v>23</v>
      </c>
      <c r="B1886" s="335" t="s">
        <v>383</v>
      </c>
      <c r="C1886" s="242" t="s">
        <v>609</v>
      </c>
      <c r="D1886" s="501"/>
      <c r="E1886" s="488"/>
      <c r="F1886" s="488"/>
      <c r="G1886" s="488"/>
      <c r="H1886" s="488"/>
      <c r="I1886" s="49"/>
      <c r="J1886" s="319"/>
      <c r="K1886" s="93"/>
      <c r="L1886" s="44"/>
      <c r="M1886" s="44"/>
      <c r="N1886" s="44"/>
      <c r="O1886" s="177"/>
      <c r="P1886" s="177"/>
      <c r="Q1886" s="177"/>
      <c r="R1886" s="45">
        <f t="shared" si="664"/>
        <v>0</v>
      </c>
      <c r="S1886" s="173"/>
      <c r="T1886" s="339"/>
    </row>
    <row r="1887" spans="1:26" ht="20.25" customHeight="1">
      <c r="A1887" s="490">
        <v>24</v>
      </c>
      <c r="B1887" s="487" t="s">
        <v>95</v>
      </c>
      <c r="C1887" s="497" t="s">
        <v>14</v>
      </c>
      <c r="D1887" s="501"/>
      <c r="E1887" s="488"/>
      <c r="F1887" s="488"/>
      <c r="G1887" s="488"/>
      <c r="H1887" s="488"/>
      <c r="I1887" s="47" t="s">
        <v>13</v>
      </c>
      <c r="J1887" s="490">
        <v>457</v>
      </c>
      <c r="K1887" s="340"/>
      <c r="L1887" s="45"/>
      <c r="M1887" s="45"/>
      <c r="N1887" s="45"/>
      <c r="O1887" s="45">
        <f>+O1888+O1893</f>
        <v>193.17999999999998</v>
      </c>
      <c r="P1887" s="45">
        <f t="shared" ref="P1887:Q1887" si="665">+P1888+P1893</f>
        <v>202.35900000000001</v>
      </c>
      <c r="Q1887" s="45">
        <f t="shared" si="665"/>
        <v>122.86600000000001</v>
      </c>
      <c r="R1887" s="45">
        <f t="shared" si="664"/>
        <v>518.40499999999997</v>
      </c>
      <c r="S1887" s="173"/>
      <c r="T1887" s="339"/>
    </row>
    <row r="1888" spans="1:26" s="6" customFormat="1" ht="22.5" customHeight="1">
      <c r="A1888" s="491"/>
      <c r="B1888" s="488"/>
      <c r="C1888" s="498"/>
      <c r="D1888" s="545"/>
      <c r="E1888" s="503"/>
      <c r="F1888" s="503"/>
      <c r="G1888" s="503"/>
      <c r="H1888" s="503"/>
      <c r="I1888" s="47" t="s">
        <v>96</v>
      </c>
      <c r="J1888" s="504"/>
      <c r="K1888" s="80" t="s">
        <v>43</v>
      </c>
      <c r="L1888" s="101"/>
      <c r="M1888" s="101"/>
      <c r="N1888" s="101"/>
      <c r="O1888" s="85">
        <f t="shared" ref="O1888" si="666">SUM(O1889:O1892)</f>
        <v>182.34899999999999</v>
      </c>
      <c r="P1888" s="85">
        <f t="shared" ref="P1888:Q1888" si="667">SUM(P1889:P1892)</f>
        <v>199.35900000000001</v>
      </c>
      <c r="Q1888" s="85">
        <f t="shared" si="667"/>
        <v>120.96300000000001</v>
      </c>
      <c r="R1888" s="45">
        <f t="shared" si="664"/>
        <v>502.67099999999999</v>
      </c>
      <c r="S1888" s="179"/>
      <c r="T1888" s="343"/>
      <c r="U1888" s="7"/>
      <c r="V1888" s="7"/>
      <c r="W1888" s="7"/>
      <c r="X1888" s="7"/>
      <c r="Y1888" s="7"/>
      <c r="Z1888" s="7"/>
    </row>
    <row r="1889" spans="1:26" ht="22.5" customHeight="1">
      <c r="A1889" s="491"/>
      <c r="B1889" s="488"/>
      <c r="C1889" s="498"/>
      <c r="D1889" s="501"/>
      <c r="E1889" s="488"/>
      <c r="F1889" s="488"/>
      <c r="G1889" s="488"/>
      <c r="H1889" s="488"/>
      <c r="I1889" s="49" t="s">
        <v>26</v>
      </c>
      <c r="J1889" s="491"/>
      <c r="K1889" s="93" t="s">
        <v>11</v>
      </c>
      <c r="L1889" s="44"/>
      <c r="M1889" s="44"/>
      <c r="N1889" s="44"/>
      <c r="O1889" s="88">
        <v>35.534999999999997</v>
      </c>
      <c r="P1889" s="132">
        <v>0</v>
      </c>
      <c r="Q1889" s="132">
        <v>9.6000000000000002E-2</v>
      </c>
      <c r="R1889" s="45">
        <f t="shared" si="664"/>
        <v>35.630999999999993</v>
      </c>
      <c r="S1889" s="173"/>
      <c r="T1889" s="339"/>
    </row>
    <row r="1890" spans="1:26" ht="22.5" customHeight="1">
      <c r="A1890" s="491"/>
      <c r="B1890" s="488"/>
      <c r="C1890" s="498"/>
      <c r="D1890" s="501"/>
      <c r="E1890" s="488"/>
      <c r="F1890" s="488"/>
      <c r="G1890" s="488"/>
      <c r="H1890" s="488"/>
      <c r="I1890" s="49" t="s">
        <v>16</v>
      </c>
      <c r="J1890" s="491"/>
      <c r="K1890" s="93" t="s">
        <v>12</v>
      </c>
      <c r="L1890" s="44"/>
      <c r="M1890" s="44"/>
      <c r="N1890" s="44"/>
      <c r="O1890" s="88">
        <v>0.42499999999999999</v>
      </c>
      <c r="P1890" s="132">
        <v>199.35900000000001</v>
      </c>
      <c r="Q1890" s="132">
        <v>120.867</v>
      </c>
      <c r="R1890" s="45">
        <f t="shared" si="664"/>
        <v>320.65100000000001</v>
      </c>
      <c r="S1890" s="173"/>
      <c r="T1890" s="339"/>
    </row>
    <row r="1891" spans="1:26" ht="45" customHeight="1">
      <c r="A1891" s="491"/>
      <c r="B1891" s="488"/>
      <c r="C1891" s="498"/>
      <c r="D1891" s="501"/>
      <c r="E1891" s="488"/>
      <c r="F1891" s="488"/>
      <c r="G1891" s="488"/>
      <c r="H1891" s="488"/>
      <c r="I1891" s="49" t="s">
        <v>85</v>
      </c>
      <c r="J1891" s="491"/>
      <c r="K1891" s="93" t="s">
        <v>87</v>
      </c>
      <c r="L1891" s="44"/>
      <c r="M1891" s="44"/>
      <c r="N1891" s="44"/>
      <c r="O1891" s="88">
        <v>134.886</v>
      </c>
      <c r="P1891" s="132">
        <v>0</v>
      </c>
      <c r="Q1891" s="132">
        <v>0</v>
      </c>
      <c r="R1891" s="45">
        <f t="shared" si="664"/>
        <v>134.886</v>
      </c>
      <c r="S1891" s="173"/>
      <c r="T1891" s="339"/>
    </row>
    <row r="1892" spans="1:26" ht="45" customHeight="1">
      <c r="A1892" s="491"/>
      <c r="B1892" s="488"/>
      <c r="C1892" s="498"/>
      <c r="D1892" s="501"/>
      <c r="E1892" s="488"/>
      <c r="F1892" s="488"/>
      <c r="G1892" s="488"/>
      <c r="H1892" s="488"/>
      <c r="I1892" s="236" t="s">
        <v>18</v>
      </c>
      <c r="J1892" s="491"/>
      <c r="K1892" s="93" t="s">
        <v>17</v>
      </c>
      <c r="L1892" s="44"/>
      <c r="M1892" s="44"/>
      <c r="N1892" s="44"/>
      <c r="O1892" s="88">
        <v>11.503</v>
      </c>
      <c r="P1892" s="132">
        <v>0</v>
      </c>
      <c r="Q1892" s="132">
        <v>0</v>
      </c>
      <c r="R1892" s="45">
        <f t="shared" si="664"/>
        <v>11.503</v>
      </c>
      <c r="S1892" s="173"/>
      <c r="T1892" s="339"/>
    </row>
    <row r="1893" spans="1:26" ht="38.25">
      <c r="A1893" s="491"/>
      <c r="B1893" s="488"/>
      <c r="C1893" s="498"/>
      <c r="D1893" s="501"/>
      <c r="E1893" s="488"/>
      <c r="F1893" s="488"/>
      <c r="G1893" s="488"/>
      <c r="H1893" s="488"/>
      <c r="I1893" s="181" t="s">
        <v>77</v>
      </c>
      <c r="J1893" s="413"/>
      <c r="K1893" s="80" t="s">
        <v>55</v>
      </c>
      <c r="L1893" s="45"/>
      <c r="M1893" s="45"/>
      <c r="N1893" s="45"/>
      <c r="O1893" s="85">
        <f t="shared" ref="O1893" si="668">+O1894</f>
        <v>10.831</v>
      </c>
      <c r="P1893" s="85">
        <f t="shared" ref="P1893:Q1893" si="669">+P1894</f>
        <v>3</v>
      </c>
      <c r="Q1893" s="85">
        <f t="shared" si="669"/>
        <v>1.903</v>
      </c>
      <c r="R1893" s="45">
        <f t="shared" si="664"/>
        <v>15.734</v>
      </c>
      <c r="S1893" s="179"/>
      <c r="T1893" s="416"/>
    </row>
    <row r="1894" spans="1:26">
      <c r="A1894" s="412"/>
      <c r="B1894" s="489"/>
      <c r="C1894" s="498"/>
      <c r="D1894" s="501"/>
      <c r="E1894" s="488"/>
      <c r="F1894" s="488"/>
      <c r="G1894" s="488"/>
      <c r="H1894" s="488"/>
      <c r="I1894" s="236" t="s">
        <v>16</v>
      </c>
      <c r="J1894" s="412"/>
      <c r="K1894" s="93" t="s">
        <v>12</v>
      </c>
      <c r="L1894" s="44"/>
      <c r="M1894" s="44"/>
      <c r="N1894" s="44"/>
      <c r="O1894" s="88">
        <v>10.831</v>
      </c>
      <c r="P1894" s="132">
        <v>3</v>
      </c>
      <c r="Q1894" s="132">
        <v>1.903</v>
      </c>
      <c r="R1894" s="45">
        <f t="shared" si="664"/>
        <v>15.734</v>
      </c>
      <c r="S1894" s="173"/>
      <c r="T1894" s="416"/>
    </row>
    <row r="1895" spans="1:26" ht="15" customHeight="1">
      <c r="A1895" s="490">
        <v>25</v>
      </c>
      <c r="B1895" s="539" t="s">
        <v>97</v>
      </c>
      <c r="C1895" s="498"/>
      <c r="D1895" s="501"/>
      <c r="E1895" s="488"/>
      <c r="F1895" s="488"/>
      <c r="G1895" s="488"/>
      <c r="H1895" s="488"/>
      <c r="I1895" s="47" t="s">
        <v>13</v>
      </c>
      <c r="J1895" s="490">
        <v>457</v>
      </c>
      <c r="K1895" s="340"/>
      <c r="L1895" s="45"/>
      <c r="M1895" s="45"/>
      <c r="N1895" s="45"/>
      <c r="O1895" s="45">
        <f>+O1896</f>
        <v>22.709</v>
      </c>
      <c r="P1895" s="45">
        <f t="shared" ref="P1895:Q1895" si="670">+P1896</f>
        <v>22.913</v>
      </c>
      <c r="Q1895" s="45">
        <f t="shared" si="670"/>
        <v>13.952</v>
      </c>
      <c r="R1895" s="45">
        <f t="shared" si="664"/>
        <v>59.573999999999998</v>
      </c>
      <c r="S1895" s="173"/>
      <c r="T1895" s="339"/>
      <c r="U1895" s="2"/>
      <c r="V1895" s="2"/>
      <c r="W1895" s="2"/>
      <c r="X1895" s="2"/>
      <c r="Y1895" s="2"/>
      <c r="Z1895" s="2"/>
    </row>
    <row r="1896" spans="1:26" ht="25.5">
      <c r="A1896" s="491"/>
      <c r="B1896" s="540"/>
      <c r="C1896" s="498"/>
      <c r="D1896" s="501"/>
      <c r="E1896" s="488"/>
      <c r="F1896" s="488"/>
      <c r="G1896" s="488"/>
      <c r="H1896" s="488"/>
      <c r="I1896" s="47" t="s">
        <v>98</v>
      </c>
      <c r="J1896" s="491"/>
      <c r="K1896" s="48" t="s">
        <v>44</v>
      </c>
      <c r="L1896" s="177"/>
      <c r="M1896" s="177"/>
      <c r="N1896" s="101"/>
      <c r="O1896" s="85">
        <f t="shared" ref="O1896:Q1896" si="671">SUM(O1897:O1900)</f>
        <v>22.709</v>
      </c>
      <c r="P1896" s="85">
        <f t="shared" si="671"/>
        <v>22.913</v>
      </c>
      <c r="Q1896" s="85">
        <f t="shared" si="671"/>
        <v>13.952</v>
      </c>
      <c r="R1896" s="45">
        <f t="shared" si="664"/>
        <v>59.573999999999998</v>
      </c>
      <c r="S1896" s="173"/>
      <c r="T1896" s="339"/>
      <c r="U1896" s="2"/>
      <c r="V1896" s="2"/>
      <c r="W1896" s="2"/>
      <c r="X1896" s="2"/>
      <c r="Y1896" s="2"/>
      <c r="Z1896" s="2"/>
    </row>
    <row r="1897" spans="1:26" ht="25.5">
      <c r="A1897" s="491"/>
      <c r="B1897" s="540"/>
      <c r="C1897" s="498"/>
      <c r="D1897" s="501"/>
      <c r="E1897" s="488"/>
      <c r="F1897" s="488"/>
      <c r="G1897" s="488"/>
      <c r="H1897" s="488"/>
      <c r="I1897" s="49" t="s">
        <v>26</v>
      </c>
      <c r="J1897" s="491"/>
      <c r="K1897" s="93" t="s">
        <v>11</v>
      </c>
      <c r="L1897" s="44"/>
      <c r="M1897" s="44"/>
      <c r="N1897" s="44"/>
      <c r="O1897" s="88">
        <v>1.696</v>
      </c>
      <c r="P1897" s="132">
        <v>0</v>
      </c>
      <c r="Q1897" s="132">
        <v>0</v>
      </c>
      <c r="R1897" s="45">
        <f t="shared" si="664"/>
        <v>1.696</v>
      </c>
      <c r="S1897" s="173"/>
      <c r="T1897" s="339"/>
      <c r="U1897" s="2"/>
      <c r="V1897" s="2"/>
      <c r="W1897" s="2"/>
      <c r="X1897" s="2"/>
      <c r="Y1897" s="2"/>
      <c r="Z1897" s="2"/>
    </row>
    <row r="1898" spans="1:26" ht="51">
      <c r="A1898" s="491"/>
      <c r="B1898" s="540"/>
      <c r="C1898" s="498"/>
      <c r="D1898" s="501"/>
      <c r="E1898" s="488"/>
      <c r="F1898" s="488"/>
      <c r="G1898" s="488"/>
      <c r="H1898" s="488"/>
      <c r="I1898" s="49" t="s">
        <v>85</v>
      </c>
      <c r="J1898" s="491"/>
      <c r="K1898" s="93" t="s">
        <v>87</v>
      </c>
      <c r="L1898" s="44"/>
      <c r="M1898" s="44"/>
      <c r="N1898" s="44"/>
      <c r="O1898" s="88">
        <v>0</v>
      </c>
      <c r="P1898" s="132">
        <v>22.913</v>
      </c>
      <c r="Q1898" s="132">
        <v>13.952</v>
      </c>
      <c r="R1898" s="45">
        <f t="shared" si="664"/>
        <v>36.865000000000002</v>
      </c>
      <c r="S1898" s="173"/>
      <c r="T1898" s="339"/>
      <c r="U1898" s="2"/>
      <c r="V1898" s="2"/>
      <c r="W1898" s="2"/>
      <c r="X1898" s="2"/>
      <c r="Y1898" s="2"/>
      <c r="Z1898" s="2"/>
    </row>
    <row r="1899" spans="1:26" ht="38.25">
      <c r="A1899" s="491"/>
      <c r="B1899" s="540"/>
      <c r="C1899" s="498"/>
      <c r="D1899" s="501"/>
      <c r="E1899" s="488"/>
      <c r="F1899" s="488"/>
      <c r="G1899" s="488"/>
      <c r="H1899" s="488"/>
      <c r="I1899" s="236" t="s">
        <v>18</v>
      </c>
      <c r="J1899" s="491"/>
      <c r="K1899" s="93" t="s">
        <v>17</v>
      </c>
      <c r="L1899" s="44"/>
      <c r="M1899" s="44"/>
      <c r="N1899" s="44"/>
      <c r="O1899" s="88">
        <v>19.402999999999999</v>
      </c>
      <c r="P1899" s="132">
        <v>0</v>
      </c>
      <c r="Q1899" s="132">
        <v>0</v>
      </c>
      <c r="R1899" s="45">
        <f t="shared" si="664"/>
        <v>19.402999999999999</v>
      </c>
      <c r="S1899" s="173"/>
      <c r="T1899" s="339"/>
      <c r="U1899" s="2"/>
      <c r="V1899" s="2"/>
      <c r="W1899" s="2"/>
      <c r="X1899" s="2"/>
      <c r="Y1899" s="2"/>
      <c r="Z1899" s="2"/>
    </row>
    <row r="1900" spans="1:26">
      <c r="A1900" s="492"/>
      <c r="B1900" s="541"/>
      <c r="C1900" s="498"/>
      <c r="D1900" s="501"/>
      <c r="E1900" s="488"/>
      <c r="F1900" s="488"/>
      <c r="G1900" s="488"/>
      <c r="H1900" s="488"/>
      <c r="I1900" s="49" t="s">
        <v>16</v>
      </c>
      <c r="J1900" s="492"/>
      <c r="K1900" s="93" t="s">
        <v>12</v>
      </c>
      <c r="L1900" s="44"/>
      <c r="M1900" s="44"/>
      <c r="N1900" s="44"/>
      <c r="O1900" s="88">
        <v>1.61</v>
      </c>
      <c r="P1900" s="132">
        <v>0</v>
      </c>
      <c r="Q1900" s="132">
        <v>0</v>
      </c>
      <c r="R1900" s="45">
        <f t="shared" si="664"/>
        <v>1.61</v>
      </c>
      <c r="S1900" s="173"/>
      <c r="T1900" s="339"/>
      <c r="U1900" s="2"/>
      <c r="V1900" s="2"/>
      <c r="W1900" s="2"/>
      <c r="X1900" s="2"/>
      <c r="Y1900" s="2"/>
      <c r="Z1900" s="2"/>
    </row>
    <row r="1901" spans="1:26">
      <c r="A1901" s="490">
        <v>26</v>
      </c>
      <c r="B1901" s="539" t="s">
        <v>99</v>
      </c>
      <c r="C1901" s="498"/>
      <c r="D1901" s="501"/>
      <c r="E1901" s="488"/>
      <c r="F1901" s="488"/>
      <c r="G1901" s="488"/>
      <c r="H1901" s="488"/>
      <c r="I1901" s="47" t="s">
        <v>13</v>
      </c>
      <c r="J1901" s="321"/>
      <c r="K1901" s="340"/>
      <c r="L1901" s="44"/>
      <c r="M1901" s="44"/>
      <c r="N1901" s="44"/>
      <c r="O1901" s="85">
        <f t="shared" ref="O1901:Q1901" si="672">+O1902</f>
        <v>45.162999999999997</v>
      </c>
      <c r="P1901" s="85">
        <f t="shared" si="672"/>
        <v>89.046999999999997</v>
      </c>
      <c r="Q1901" s="85">
        <f t="shared" si="672"/>
        <v>58.241</v>
      </c>
      <c r="R1901" s="45">
        <f t="shared" si="664"/>
        <v>192.45099999999996</v>
      </c>
      <c r="S1901" s="173"/>
      <c r="T1901" s="339"/>
      <c r="U1901" s="2"/>
      <c r="V1901" s="2"/>
      <c r="W1901" s="2"/>
      <c r="X1901" s="2"/>
      <c r="Y1901" s="2"/>
      <c r="Z1901" s="2"/>
    </row>
    <row r="1902" spans="1:26" ht="25.5">
      <c r="A1902" s="491"/>
      <c r="B1902" s="540"/>
      <c r="C1902" s="498"/>
      <c r="D1902" s="501"/>
      <c r="E1902" s="488"/>
      <c r="F1902" s="488"/>
      <c r="G1902" s="488"/>
      <c r="H1902" s="488"/>
      <c r="I1902" s="47" t="s">
        <v>100</v>
      </c>
      <c r="J1902" s="490">
        <v>457</v>
      </c>
      <c r="K1902" s="48" t="s">
        <v>51</v>
      </c>
      <c r="L1902" s="44"/>
      <c r="M1902" s="44"/>
      <c r="N1902" s="44"/>
      <c r="O1902" s="85">
        <f t="shared" ref="O1902:Q1902" si="673">SUM(O1903:O1904)</f>
        <v>45.162999999999997</v>
      </c>
      <c r="P1902" s="85">
        <f t="shared" si="673"/>
        <v>89.046999999999997</v>
      </c>
      <c r="Q1902" s="85">
        <f t="shared" si="673"/>
        <v>58.241</v>
      </c>
      <c r="R1902" s="45">
        <f t="shared" si="664"/>
        <v>192.45099999999996</v>
      </c>
      <c r="S1902" s="173"/>
      <c r="T1902" s="339"/>
      <c r="U1902" s="2"/>
      <c r="V1902" s="2"/>
      <c r="W1902" s="2"/>
      <c r="X1902" s="2"/>
      <c r="Y1902" s="2"/>
      <c r="Z1902" s="2"/>
    </row>
    <row r="1903" spans="1:26">
      <c r="A1903" s="491"/>
      <c r="B1903" s="540"/>
      <c r="C1903" s="498"/>
      <c r="D1903" s="501"/>
      <c r="E1903" s="488"/>
      <c r="F1903" s="488"/>
      <c r="G1903" s="488"/>
      <c r="H1903" s="488"/>
      <c r="I1903" s="49" t="s">
        <v>16</v>
      </c>
      <c r="J1903" s="491"/>
      <c r="K1903" s="93" t="s">
        <v>12</v>
      </c>
      <c r="L1903" s="44"/>
      <c r="M1903" s="44"/>
      <c r="N1903" s="44"/>
      <c r="O1903" s="88">
        <v>18.777000000000001</v>
      </c>
      <c r="P1903" s="88">
        <v>89.046999999999997</v>
      </c>
      <c r="Q1903" s="88">
        <v>58.241</v>
      </c>
      <c r="R1903" s="45">
        <f t="shared" si="664"/>
        <v>166.065</v>
      </c>
      <c r="S1903" s="173"/>
      <c r="T1903" s="339"/>
      <c r="U1903" s="2"/>
      <c r="V1903" s="2"/>
      <c r="W1903" s="2"/>
      <c r="X1903" s="2"/>
      <c r="Y1903" s="2"/>
      <c r="Z1903" s="2"/>
    </row>
    <row r="1904" spans="1:26" ht="51">
      <c r="A1904" s="492"/>
      <c r="B1904" s="541"/>
      <c r="C1904" s="498"/>
      <c r="D1904" s="501"/>
      <c r="E1904" s="488"/>
      <c r="F1904" s="488"/>
      <c r="G1904" s="488"/>
      <c r="H1904" s="488"/>
      <c r="I1904" s="49" t="s">
        <v>85</v>
      </c>
      <c r="J1904" s="492"/>
      <c r="K1904" s="93" t="s">
        <v>87</v>
      </c>
      <c r="L1904" s="44"/>
      <c r="M1904" s="44"/>
      <c r="N1904" s="44"/>
      <c r="O1904" s="88">
        <v>26.385999999999999</v>
      </c>
      <c r="P1904" s="88">
        <v>0</v>
      </c>
      <c r="Q1904" s="88">
        <v>0</v>
      </c>
      <c r="R1904" s="45">
        <f t="shared" si="664"/>
        <v>26.385999999999999</v>
      </c>
      <c r="S1904" s="173"/>
      <c r="T1904" s="339"/>
      <c r="U1904" s="2"/>
      <c r="V1904" s="2"/>
      <c r="W1904" s="2"/>
      <c r="X1904" s="2"/>
      <c r="Y1904" s="2"/>
      <c r="Z1904" s="2"/>
    </row>
    <row r="1905" spans="1:26" ht="11.25" customHeight="1">
      <c r="A1905" s="490">
        <v>27</v>
      </c>
      <c r="B1905" s="487" t="s">
        <v>326</v>
      </c>
      <c r="C1905" s="498"/>
      <c r="D1905" s="501"/>
      <c r="E1905" s="488"/>
      <c r="F1905" s="488"/>
      <c r="G1905" s="488"/>
      <c r="H1905" s="488"/>
      <c r="I1905" s="47" t="s">
        <v>13</v>
      </c>
      <c r="J1905" s="321"/>
      <c r="K1905" s="340"/>
      <c r="L1905" s="45"/>
      <c r="M1905" s="45"/>
      <c r="N1905" s="45"/>
      <c r="O1905" s="45">
        <f>+O1906+O1911+O1913+O1916+O1918+O1920+O1924+O1926+O1928+O1931+O1934+O1937+O1939+O1941+O1946+O1948</f>
        <v>960.65700000000004</v>
      </c>
      <c r="P1905" s="45">
        <f t="shared" ref="P1905:Q1905" si="674">+P1906+P1911+P1913+P1916+P1918+P1920+P1924+P1926+P1928+P1931+P1934+P1937+P1939+P1941+P1946+P1948</f>
        <v>1787.3040999999998</v>
      </c>
      <c r="Q1905" s="45">
        <f t="shared" si="674"/>
        <v>399.15600000000001</v>
      </c>
      <c r="R1905" s="45">
        <f t="shared" si="664"/>
        <v>3147.1170999999999</v>
      </c>
      <c r="S1905" s="173"/>
      <c r="T1905" s="339"/>
      <c r="U1905" s="2"/>
      <c r="V1905" s="2"/>
      <c r="W1905" s="2"/>
      <c r="X1905" s="2"/>
      <c r="Y1905" s="2"/>
      <c r="Z1905" s="2"/>
    </row>
    <row r="1906" spans="1:26" ht="76.5">
      <c r="A1906" s="491"/>
      <c r="B1906" s="488"/>
      <c r="C1906" s="498"/>
      <c r="D1906" s="501"/>
      <c r="E1906" s="488"/>
      <c r="F1906" s="488"/>
      <c r="G1906" s="488"/>
      <c r="H1906" s="488"/>
      <c r="I1906" s="47" t="s">
        <v>101</v>
      </c>
      <c r="J1906" s="490">
        <v>458</v>
      </c>
      <c r="K1906" s="80" t="s">
        <v>10</v>
      </c>
      <c r="L1906" s="177"/>
      <c r="M1906" s="177"/>
      <c r="N1906" s="101"/>
      <c r="O1906" s="101">
        <f>O1907+O1908+O1909+O1910</f>
        <v>88.37700000000001</v>
      </c>
      <c r="P1906" s="101">
        <f t="shared" ref="P1906:Q1906" si="675">SUM(P1907:P1910)</f>
        <v>95.427999999999997</v>
      </c>
      <c r="Q1906" s="101">
        <f t="shared" si="675"/>
        <v>50.332999999999998</v>
      </c>
      <c r="R1906" s="45">
        <f t="shared" si="664"/>
        <v>234.13800000000001</v>
      </c>
      <c r="S1906" s="173"/>
      <c r="T1906" s="339"/>
      <c r="U1906" s="2"/>
      <c r="V1906" s="2"/>
      <c r="W1906" s="2"/>
      <c r="X1906" s="2"/>
      <c r="Y1906" s="2"/>
      <c r="Z1906" s="2"/>
    </row>
    <row r="1907" spans="1:26" ht="25.5">
      <c r="A1907" s="491"/>
      <c r="B1907" s="488"/>
      <c r="C1907" s="498"/>
      <c r="D1907" s="501"/>
      <c r="E1907" s="488"/>
      <c r="F1907" s="488"/>
      <c r="G1907" s="488"/>
      <c r="H1907" s="488"/>
      <c r="I1907" s="49" t="s">
        <v>26</v>
      </c>
      <c r="J1907" s="491"/>
      <c r="K1907" s="93" t="s">
        <v>11</v>
      </c>
      <c r="L1907" s="44"/>
      <c r="M1907" s="44"/>
      <c r="N1907" s="44"/>
      <c r="O1907" s="177">
        <v>0.90100000000000002</v>
      </c>
      <c r="P1907" s="177"/>
      <c r="Q1907" s="177">
        <v>6.8000000000000005E-2</v>
      </c>
      <c r="R1907" s="45">
        <f t="shared" si="664"/>
        <v>0.96900000000000008</v>
      </c>
      <c r="S1907" s="173"/>
      <c r="T1907" s="339"/>
      <c r="U1907" s="2"/>
      <c r="V1907" s="2"/>
      <c r="W1907" s="2"/>
      <c r="X1907" s="2"/>
      <c r="Y1907" s="2"/>
      <c r="Z1907" s="2"/>
    </row>
    <row r="1908" spans="1:26">
      <c r="A1908" s="491"/>
      <c r="B1908" s="488"/>
      <c r="C1908" s="498"/>
      <c r="D1908" s="501"/>
      <c r="E1908" s="488"/>
      <c r="F1908" s="488"/>
      <c r="G1908" s="488"/>
      <c r="H1908" s="488"/>
      <c r="I1908" s="49" t="s">
        <v>16</v>
      </c>
      <c r="J1908" s="491"/>
      <c r="K1908" s="93" t="s">
        <v>12</v>
      </c>
      <c r="L1908" s="44"/>
      <c r="M1908" s="44"/>
      <c r="N1908" s="44"/>
      <c r="O1908" s="177">
        <v>21.402000000000001</v>
      </c>
      <c r="P1908" s="177">
        <v>95.427999999999997</v>
      </c>
      <c r="Q1908" s="177">
        <v>50.265000000000001</v>
      </c>
      <c r="R1908" s="45">
        <f t="shared" si="664"/>
        <v>167.095</v>
      </c>
      <c r="S1908" s="173"/>
      <c r="T1908" s="339"/>
      <c r="U1908" s="2"/>
      <c r="V1908" s="2"/>
      <c r="W1908" s="2"/>
      <c r="X1908" s="2"/>
      <c r="Y1908" s="2"/>
      <c r="Z1908" s="2"/>
    </row>
    <row r="1909" spans="1:26" ht="38.25">
      <c r="A1909" s="491"/>
      <c r="B1909" s="488"/>
      <c r="C1909" s="498"/>
      <c r="D1909" s="501"/>
      <c r="E1909" s="488"/>
      <c r="F1909" s="488"/>
      <c r="G1909" s="488"/>
      <c r="H1909" s="488"/>
      <c r="I1909" s="49" t="s">
        <v>27</v>
      </c>
      <c r="J1909" s="491"/>
      <c r="K1909" s="93" t="s">
        <v>28</v>
      </c>
      <c r="L1909" s="44"/>
      <c r="M1909" s="44"/>
      <c r="N1909" s="44"/>
      <c r="O1909" s="177">
        <v>64.778000000000006</v>
      </c>
      <c r="P1909" s="177"/>
      <c r="Q1909" s="177"/>
      <c r="R1909" s="45">
        <f t="shared" si="664"/>
        <v>64.778000000000006</v>
      </c>
      <c r="S1909" s="173"/>
      <c r="T1909" s="339"/>
      <c r="U1909" s="2"/>
      <c r="V1909" s="2"/>
      <c r="W1909" s="2"/>
      <c r="X1909" s="2"/>
      <c r="Y1909" s="2"/>
      <c r="Z1909" s="2"/>
    </row>
    <row r="1910" spans="1:26" ht="38.25">
      <c r="A1910" s="491"/>
      <c r="B1910" s="488"/>
      <c r="C1910" s="498"/>
      <c r="D1910" s="501"/>
      <c r="E1910" s="488"/>
      <c r="F1910" s="488"/>
      <c r="G1910" s="488"/>
      <c r="H1910" s="488"/>
      <c r="I1910" s="49" t="s">
        <v>18</v>
      </c>
      <c r="J1910" s="491"/>
      <c r="K1910" s="93" t="s">
        <v>17</v>
      </c>
      <c r="L1910" s="44"/>
      <c r="M1910" s="44"/>
      <c r="N1910" s="44"/>
      <c r="O1910" s="177">
        <v>1.296</v>
      </c>
      <c r="P1910" s="177"/>
      <c r="Q1910" s="177"/>
      <c r="R1910" s="45">
        <f t="shared" si="664"/>
        <v>1.296</v>
      </c>
      <c r="S1910" s="173"/>
      <c r="T1910" s="339"/>
      <c r="U1910" s="2"/>
      <c r="V1910" s="2"/>
      <c r="W1910" s="2"/>
      <c r="X1910" s="2"/>
      <c r="Y1910" s="2"/>
      <c r="Z1910" s="2"/>
    </row>
    <row r="1911" spans="1:26" ht="25.5">
      <c r="A1911" s="491"/>
      <c r="B1911" s="488"/>
      <c r="C1911" s="498"/>
      <c r="D1911" s="501"/>
      <c r="E1911" s="488"/>
      <c r="F1911" s="488"/>
      <c r="G1911" s="488"/>
      <c r="H1911" s="488"/>
      <c r="I1911" s="47" t="s">
        <v>102</v>
      </c>
      <c r="J1911" s="491"/>
      <c r="K1911" s="80" t="s">
        <v>30</v>
      </c>
      <c r="L1911" s="177"/>
      <c r="M1911" s="177"/>
      <c r="N1911" s="101"/>
      <c r="O1911" s="101">
        <f>O1912</f>
        <v>11.632</v>
      </c>
      <c r="P1911" s="101">
        <f t="shared" ref="P1911:Q1911" si="676">P1912</f>
        <v>0</v>
      </c>
      <c r="Q1911" s="101">
        <f t="shared" si="676"/>
        <v>0</v>
      </c>
      <c r="R1911" s="45">
        <f t="shared" si="664"/>
        <v>11.632</v>
      </c>
      <c r="S1911" s="173"/>
      <c r="T1911" s="339"/>
    </row>
    <row r="1912" spans="1:26">
      <c r="A1912" s="491"/>
      <c r="B1912" s="488"/>
      <c r="C1912" s="498"/>
      <c r="D1912" s="501"/>
      <c r="E1912" s="488"/>
      <c r="F1912" s="488"/>
      <c r="G1912" s="488"/>
      <c r="H1912" s="488"/>
      <c r="I1912" s="49" t="s">
        <v>16</v>
      </c>
      <c r="J1912" s="491"/>
      <c r="K1912" s="93" t="s">
        <v>12</v>
      </c>
      <c r="L1912" s="44"/>
      <c r="M1912" s="44"/>
      <c r="N1912" s="44"/>
      <c r="O1912" s="177">
        <v>11.632</v>
      </c>
      <c r="P1912" s="177"/>
      <c r="Q1912" s="177"/>
      <c r="R1912" s="45">
        <f t="shared" si="664"/>
        <v>11.632</v>
      </c>
      <c r="S1912" s="173"/>
      <c r="T1912" s="339"/>
    </row>
    <row r="1913" spans="1:26" ht="25.5">
      <c r="A1913" s="491"/>
      <c r="B1913" s="488"/>
      <c r="C1913" s="498"/>
      <c r="D1913" s="501"/>
      <c r="E1913" s="488"/>
      <c r="F1913" s="488"/>
      <c r="G1913" s="488"/>
      <c r="H1913" s="488"/>
      <c r="I1913" s="47" t="s">
        <v>103</v>
      </c>
      <c r="J1913" s="491"/>
      <c r="K1913" s="80" t="s">
        <v>127</v>
      </c>
      <c r="L1913" s="177"/>
      <c r="M1913" s="177"/>
      <c r="N1913" s="101"/>
      <c r="O1913" s="101">
        <f t="shared" ref="O1913" si="677">O1914+O1915</f>
        <v>93.941999999999993</v>
      </c>
      <c r="P1913" s="101">
        <f t="shared" ref="P1913:Q1913" si="678">+P1914</f>
        <v>140.64099999999999</v>
      </c>
      <c r="Q1913" s="101">
        <f t="shared" si="678"/>
        <v>25.367000000000001</v>
      </c>
      <c r="R1913" s="45">
        <f t="shared" si="664"/>
        <v>259.95</v>
      </c>
      <c r="S1913" s="173"/>
      <c r="T1913" s="339"/>
    </row>
    <row r="1914" spans="1:26">
      <c r="A1914" s="491"/>
      <c r="B1914" s="488"/>
      <c r="C1914" s="498"/>
      <c r="D1914" s="501"/>
      <c r="E1914" s="488"/>
      <c r="F1914" s="488"/>
      <c r="G1914" s="488"/>
      <c r="H1914" s="488"/>
      <c r="I1914" s="49" t="s">
        <v>16</v>
      </c>
      <c r="J1914" s="491"/>
      <c r="K1914" s="93" t="s">
        <v>12</v>
      </c>
      <c r="L1914" s="44"/>
      <c r="M1914" s="44"/>
      <c r="N1914" s="44"/>
      <c r="O1914" s="177">
        <v>93.941999999999993</v>
      </c>
      <c r="P1914" s="177">
        <v>140.64099999999999</v>
      </c>
      <c r="Q1914" s="177">
        <v>25.367000000000001</v>
      </c>
      <c r="R1914" s="45">
        <f t="shared" si="664"/>
        <v>259.95</v>
      </c>
      <c r="S1914" s="173"/>
      <c r="T1914" s="339"/>
    </row>
    <row r="1915" spans="1:26" ht="38.25">
      <c r="A1915" s="491"/>
      <c r="B1915" s="488"/>
      <c r="C1915" s="498"/>
      <c r="D1915" s="501"/>
      <c r="E1915" s="488"/>
      <c r="F1915" s="488"/>
      <c r="G1915" s="488"/>
      <c r="H1915" s="488"/>
      <c r="I1915" s="49" t="s">
        <v>104</v>
      </c>
      <c r="J1915" s="491"/>
      <c r="K1915" s="93" t="s">
        <v>124</v>
      </c>
      <c r="L1915" s="44"/>
      <c r="M1915" s="44"/>
      <c r="N1915" s="44"/>
      <c r="O1915" s="177"/>
      <c r="P1915" s="177"/>
      <c r="Q1915" s="177"/>
      <c r="R1915" s="45">
        <f t="shared" si="664"/>
        <v>0</v>
      </c>
      <c r="S1915" s="173"/>
      <c r="T1915" s="339"/>
    </row>
    <row r="1916" spans="1:26" ht="25.5">
      <c r="A1916" s="491"/>
      <c r="B1916" s="488"/>
      <c r="C1916" s="498"/>
      <c r="D1916" s="501"/>
      <c r="E1916" s="488"/>
      <c r="F1916" s="488"/>
      <c r="G1916" s="488"/>
      <c r="H1916" s="488"/>
      <c r="I1916" s="47" t="s">
        <v>29</v>
      </c>
      <c r="J1916" s="491"/>
      <c r="K1916" s="80" t="s">
        <v>52</v>
      </c>
      <c r="L1916" s="177"/>
      <c r="M1916" s="177"/>
      <c r="N1916" s="101"/>
      <c r="O1916" s="101">
        <f t="shared" ref="O1916" si="679">+O1917</f>
        <v>0</v>
      </c>
      <c r="P1916" s="101">
        <f>+P1917</f>
        <v>5.4899999999999997E-2</v>
      </c>
      <c r="Q1916" s="101">
        <f t="shared" ref="Q1916" si="680">+Q1917</f>
        <v>0</v>
      </c>
      <c r="R1916" s="45">
        <f t="shared" si="664"/>
        <v>5.4899999999999997E-2</v>
      </c>
      <c r="S1916" s="173"/>
      <c r="T1916" s="339"/>
    </row>
    <row r="1917" spans="1:26" ht="38.25">
      <c r="A1917" s="491"/>
      <c r="B1917" s="488"/>
      <c r="C1917" s="498"/>
      <c r="D1917" s="501"/>
      <c r="E1917" s="488"/>
      <c r="F1917" s="488"/>
      <c r="G1917" s="488"/>
      <c r="H1917" s="488"/>
      <c r="I1917" s="49" t="s">
        <v>27</v>
      </c>
      <c r="J1917" s="491"/>
      <c r="K1917" s="93" t="s">
        <v>28</v>
      </c>
      <c r="L1917" s="44"/>
      <c r="M1917" s="44"/>
      <c r="N1917" s="44"/>
      <c r="O1917" s="177"/>
      <c r="P1917" s="177">
        <v>5.4899999999999997E-2</v>
      </c>
      <c r="Q1917" s="177"/>
      <c r="R1917" s="45">
        <f t="shared" si="664"/>
        <v>5.4899999999999997E-2</v>
      </c>
      <c r="S1917" s="173"/>
      <c r="T1917" s="339"/>
    </row>
    <row r="1918" spans="1:26" s="6" customFormat="1" ht="25.5">
      <c r="A1918" s="491"/>
      <c r="B1918" s="488"/>
      <c r="C1918" s="498"/>
      <c r="D1918" s="501"/>
      <c r="E1918" s="488"/>
      <c r="F1918" s="488"/>
      <c r="G1918" s="488"/>
      <c r="H1918" s="488"/>
      <c r="I1918" s="47" t="s">
        <v>105</v>
      </c>
      <c r="J1918" s="491"/>
      <c r="K1918" s="80" t="s">
        <v>12</v>
      </c>
      <c r="L1918" s="101"/>
      <c r="M1918" s="101"/>
      <c r="N1918" s="101"/>
      <c r="O1918" s="101">
        <f t="shared" ref="O1918:Q1918" si="681">+O1919</f>
        <v>0</v>
      </c>
      <c r="P1918" s="101">
        <f t="shared" si="681"/>
        <v>93.454999999999998</v>
      </c>
      <c r="Q1918" s="101">
        <f t="shared" si="681"/>
        <v>23.058</v>
      </c>
      <c r="R1918" s="45">
        <f t="shared" si="664"/>
        <v>116.51300000000001</v>
      </c>
      <c r="S1918" s="179"/>
      <c r="T1918" s="343"/>
      <c r="U1918" s="7"/>
      <c r="V1918" s="7"/>
      <c r="W1918" s="7"/>
      <c r="X1918" s="7"/>
      <c r="Y1918" s="7"/>
      <c r="Z1918" s="7"/>
    </row>
    <row r="1919" spans="1:26">
      <c r="A1919" s="491"/>
      <c r="B1919" s="488"/>
      <c r="C1919" s="498"/>
      <c r="D1919" s="501"/>
      <c r="E1919" s="488"/>
      <c r="F1919" s="488"/>
      <c r="G1919" s="488"/>
      <c r="H1919" s="488"/>
      <c r="I1919" s="49" t="s">
        <v>16</v>
      </c>
      <c r="J1919" s="491"/>
      <c r="K1919" s="93" t="s">
        <v>12</v>
      </c>
      <c r="L1919" s="44"/>
      <c r="M1919" s="44"/>
      <c r="N1919" s="44"/>
      <c r="O1919" s="177"/>
      <c r="P1919" s="177">
        <v>93.454999999999998</v>
      </c>
      <c r="Q1919" s="177">
        <v>23.058</v>
      </c>
      <c r="R1919" s="45">
        <f t="shared" si="664"/>
        <v>116.51300000000001</v>
      </c>
      <c r="S1919" s="173"/>
      <c r="T1919" s="339"/>
    </row>
    <row r="1920" spans="1:26" s="6" customFormat="1" ht="25.5">
      <c r="A1920" s="491"/>
      <c r="B1920" s="488"/>
      <c r="C1920" s="498"/>
      <c r="D1920" s="501"/>
      <c r="E1920" s="488"/>
      <c r="F1920" s="488"/>
      <c r="G1920" s="488"/>
      <c r="H1920" s="488"/>
      <c r="I1920" s="47" t="s">
        <v>107</v>
      </c>
      <c r="J1920" s="491"/>
      <c r="K1920" s="80" t="s">
        <v>128</v>
      </c>
      <c r="L1920" s="101"/>
      <c r="M1920" s="101"/>
      <c r="N1920" s="101"/>
      <c r="O1920" s="101">
        <f>O1921+O1922+O1923</f>
        <v>200.29900000000001</v>
      </c>
      <c r="P1920" s="101">
        <f t="shared" ref="P1920:Q1920" si="682">P1921+P1922+P1923</f>
        <v>233.64500000000001</v>
      </c>
      <c r="Q1920" s="101">
        <f t="shared" si="682"/>
        <v>102.65600000000001</v>
      </c>
      <c r="R1920" s="45">
        <f t="shared" si="664"/>
        <v>536.6</v>
      </c>
      <c r="S1920" s="179"/>
      <c r="T1920" s="343"/>
      <c r="U1920" s="7"/>
      <c r="V1920" s="7"/>
      <c r="W1920" s="7"/>
      <c r="X1920" s="7"/>
      <c r="Y1920" s="7"/>
      <c r="Z1920" s="7"/>
    </row>
    <row r="1921" spans="1:26" ht="25.5">
      <c r="A1921" s="491"/>
      <c r="B1921" s="488"/>
      <c r="C1921" s="498"/>
      <c r="D1921" s="501"/>
      <c r="E1921" s="488"/>
      <c r="F1921" s="488"/>
      <c r="G1921" s="488"/>
      <c r="H1921" s="488"/>
      <c r="I1921" s="49" t="s">
        <v>26</v>
      </c>
      <c r="J1921" s="491"/>
      <c r="K1921" s="93" t="s">
        <v>11</v>
      </c>
      <c r="L1921" s="44"/>
      <c r="M1921" s="44"/>
      <c r="N1921" s="44"/>
      <c r="O1921" s="177">
        <v>0</v>
      </c>
      <c r="P1921" s="177">
        <v>0</v>
      </c>
      <c r="Q1921" s="177">
        <v>0</v>
      </c>
      <c r="R1921" s="45">
        <f t="shared" si="664"/>
        <v>0</v>
      </c>
      <c r="S1921" s="173"/>
      <c r="T1921" s="339"/>
    </row>
    <row r="1922" spans="1:26">
      <c r="A1922" s="491"/>
      <c r="B1922" s="488"/>
      <c r="C1922" s="498"/>
      <c r="D1922" s="501"/>
      <c r="E1922" s="488"/>
      <c r="F1922" s="488"/>
      <c r="G1922" s="488"/>
      <c r="H1922" s="488"/>
      <c r="I1922" s="49" t="s">
        <v>16</v>
      </c>
      <c r="J1922" s="491"/>
      <c r="K1922" s="93" t="s">
        <v>12</v>
      </c>
      <c r="L1922" s="44"/>
      <c r="M1922" s="44"/>
      <c r="N1922" s="44"/>
      <c r="O1922" s="177">
        <v>189.29900000000001</v>
      </c>
      <c r="P1922" s="177">
        <v>233.64500000000001</v>
      </c>
      <c r="Q1922" s="177">
        <v>102.65600000000001</v>
      </c>
      <c r="R1922" s="45">
        <f t="shared" si="664"/>
        <v>525.6</v>
      </c>
      <c r="S1922" s="173"/>
      <c r="T1922" s="339"/>
    </row>
    <row r="1923" spans="1:26" ht="38.25">
      <c r="A1923" s="491"/>
      <c r="B1923" s="488"/>
      <c r="C1923" s="498"/>
      <c r="D1923" s="501"/>
      <c r="E1923" s="488"/>
      <c r="F1923" s="488"/>
      <c r="G1923" s="488"/>
      <c r="H1923" s="488"/>
      <c r="I1923" s="49" t="s">
        <v>104</v>
      </c>
      <c r="J1923" s="491"/>
      <c r="K1923" s="93" t="s">
        <v>124</v>
      </c>
      <c r="L1923" s="44"/>
      <c r="M1923" s="44"/>
      <c r="N1923" s="44"/>
      <c r="O1923" s="177">
        <v>11</v>
      </c>
      <c r="P1923" s="177"/>
      <c r="Q1923" s="177"/>
      <c r="R1923" s="45">
        <f t="shared" si="664"/>
        <v>11</v>
      </c>
      <c r="S1923" s="173"/>
      <c r="T1923" s="339"/>
    </row>
    <row r="1924" spans="1:26" s="6" customFormat="1" ht="25.5">
      <c r="A1924" s="491"/>
      <c r="B1924" s="488"/>
      <c r="C1924" s="498"/>
      <c r="D1924" s="501"/>
      <c r="E1924" s="488"/>
      <c r="F1924" s="488"/>
      <c r="G1924" s="488"/>
      <c r="H1924" s="488"/>
      <c r="I1924" s="47" t="s">
        <v>108</v>
      </c>
      <c r="J1924" s="491"/>
      <c r="K1924" s="80" t="s">
        <v>129</v>
      </c>
      <c r="L1924" s="101"/>
      <c r="M1924" s="101"/>
      <c r="N1924" s="101"/>
      <c r="O1924" s="101">
        <f t="shared" ref="O1924:Q1924" si="683">+O1925</f>
        <v>40.549999999999997</v>
      </c>
      <c r="P1924" s="101">
        <f t="shared" si="683"/>
        <v>50.027999999999999</v>
      </c>
      <c r="Q1924" s="101">
        <f t="shared" si="683"/>
        <v>2.4940000000000002</v>
      </c>
      <c r="R1924" s="45">
        <f t="shared" si="664"/>
        <v>93.072000000000003</v>
      </c>
      <c r="S1924" s="179"/>
      <c r="T1924" s="343"/>
      <c r="U1924" s="7"/>
      <c r="V1924" s="7"/>
      <c r="W1924" s="7"/>
      <c r="X1924" s="7"/>
      <c r="Y1924" s="7"/>
      <c r="Z1924" s="7"/>
    </row>
    <row r="1925" spans="1:26">
      <c r="A1925" s="491"/>
      <c r="B1925" s="488"/>
      <c r="C1925" s="498"/>
      <c r="D1925" s="501"/>
      <c r="E1925" s="488"/>
      <c r="F1925" s="488"/>
      <c r="G1925" s="488"/>
      <c r="H1925" s="488"/>
      <c r="I1925" s="49" t="s">
        <v>16</v>
      </c>
      <c r="J1925" s="491"/>
      <c r="K1925" s="93" t="s">
        <v>12</v>
      </c>
      <c r="L1925" s="44"/>
      <c r="M1925" s="44"/>
      <c r="N1925" s="44"/>
      <c r="O1925" s="177">
        <v>40.549999999999997</v>
      </c>
      <c r="P1925" s="177">
        <v>50.027999999999999</v>
      </c>
      <c r="Q1925" s="177">
        <v>2.4940000000000002</v>
      </c>
      <c r="R1925" s="45">
        <f t="shared" si="664"/>
        <v>93.072000000000003</v>
      </c>
      <c r="S1925" s="173"/>
      <c r="T1925" s="339"/>
    </row>
    <row r="1926" spans="1:26" s="6" customFormat="1" ht="25.5">
      <c r="A1926" s="491"/>
      <c r="B1926" s="488"/>
      <c r="C1926" s="498"/>
      <c r="D1926" s="501"/>
      <c r="E1926" s="488"/>
      <c r="F1926" s="488"/>
      <c r="G1926" s="488"/>
      <c r="H1926" s="488"/>
      <c r="I1926" s="47" t="s">
        <v>110</v>
      </c>
      <c r="J1926" s="491"/>
      <c r="K1926" s="80" t="s">
        <v>130</v>
      </c>
      <c r="L1926" s="101"/>
      <c r="M1926" s="101"/>
      <c r="N1926" s="101"/>
      <c r="O1926" s="101">
        <f t="shared" ref="O1926:Q1926" si="684">+O1927</f>
        <v>38.996000000000002</v>
      </c>
      <c r="P1926" s="101">
        <f t="shared" si="684"/>
        <v>28.396000000000001</v>
      </c>
      <c r="Q1926" s="101">
        <f t="shared" si="684"/>
        <v>13.72</v>
      </c>
      <c r="R1926" s="45">
        <f t="shared" si="664"/>
        <v>81.111999999999995</v>
      </c>
      <c r="S1926" s="179"/>
      <c r="T1926" s="343"/>
      <c r="U1926" s="7"/>
      <c r="V1926" s="7"/>
      <c r="W1926" s="7"/>
      <c r="X1926" s="7"/>
      <c r="Y1926" s="7"/>
      <c r="Z1926" s="7"/>
    </row>
    <row r="1927" spans="1:26">
      <c r="A1927" s="491"/>
      <c r="B1927" s="488"/>
      <c r="C1927" s="498"/>
      <c r="D1927" s="501"/>
      <c r="E1927" s="488"/>
      <c r="F1927" s="488"/>
      <c r="G1927" s="488"/>
      <c r="H1927" s="488"/>
      <c r="I1927" s="49" t="s">
        <v>16</v>
      </c>
      <c r="J1927" s="491"/>
      <c r="K1927" s="93" t="s">
        <v>12</v>
      </c>
      <c r="L1927" s="44"/>
      <c r="M1927" s="44"/>
      <c r="N1927" s="44"/>
      <c r="O1927" s="177">
        <v>38.996000000000002</v>
      </c>
      <c r="P1927" s="177">
        <v>28.396000000000001</v>
      </c>
      <c r="Q1927" s="177">
        <v>13.72</v>
      </c>
      <c r="R1927" s="45">
        <f t="shared" si="664"/>
        <v>81.111999999999995</v>
      </c>
      <c r="S1927" s="173"/>
      <c r="T1927" s="339"/>
    </row>
    <row r="1928" spans="1:26" s="6" customFormat="1" ht="25.5">
      <c r="A1928" s="491"/>
      <c r="B1928" s="488"/>
      <c r="C1928" s="498"/>
      <c r="D1928" s="501"/>
      <c r="E1928" s="488"/>
      <c r="F1928" s="488"/>
      <c r="G1928" s="488"/>
      <c r="H1928" s="488"/>
      <c r="I1928" s="47" t="s">
        <v>111</v>
      </c>
      <c r="J1928" s="491"/>
      <c r="K1928" s="80" t="s">
        <v>72</v>
      </c>
      <c r="L1928" s="101"/>
      <c r="M1928" s="101"/>
      <c r="N1928" s="101"/>
      <c r="O1928" s="101">
        <f t="shared" ref="O1928:Q1928" si="685">+O1929</f>
        <v>0</v>
      </c>
      <c r="P1928" s="101">
        <f t="shared" si="685"/>
        <v>451.24</v>
      </c>
      <c r="Q1928" s="101">
        <f t="shared" si="685"/>
        <v>35.021000000000001</v>
      </c>
      <c r="R1928" s="45">
        <f t="shared" si="664"/>
        <v>486.26100000000002</v>
      </c>
      <c r="S1928" s="179"/>
      <c r="T1928" s="343"/>
      <c r="U1928" s="7"/>
      <c r="V1928" s="7"/>
      <c r="W1928" s="7"/>
      <c r="X1928" s="7"/>
      <c r="Y1928" s="7"/>
      <c r="Z1928" s="7"/>
    </row>
    <row r="1929" spans="1:26">
      <c r="A1929" s="491"/>
      <c r="B1929" s="488"/>
      <c r="C1929" s="498"/>
      <c r="D1929" s="501"/>
      <c r="E1929" s="488"/>
      <c r="F1929" s="488"/>
      <c r="G1929" s="488"/>
      <c r="H1929" s="488"/>
      <c r="I1929" s="49" t="s">
        <v>16</v>
      </c>
      <c r="J1929" s="491"/>
      <c r="K1929" s="93" t="s">
        <v>12</v>
      </c>
      <c r="L1929" s="44"/>
      <c r="M1929" s="44"/>
      <c r="N1929" s="44"/>
      <c r="O1929" s="177">
        <f>73431-73431</f>
        <v>0</v>
      </c>
      <c r="P1929" s="177">
        <v>451.24</v>
      </c>
      <c r="Q1929" s="177">
        <v>35.021000000000001</v>
      </c>
      <c r="R1929" s="45">
        <f t="shared" si="664"/>
        <v>486.26100000000002</v>
      </c>
      <c r="S1929" s="173"/>
      <c r="T1929" s="339"/>
    </row>
    <row r="1930" spans="1:26" ht="38.25">
      <c r="A1930" s="491"/>
      <c r="B1930" s="488"/>
      <c r="C1930" s="498"/>
      <c r="D1930" s="501"/>
      <c r="E1930" s="488"/>
      <c r="F1930" s="488"/>
      <c r="G1930" s="488"/>
      <c r="H1930" s="488"/>
      <c r="I1930" s="49" t="s">
        <v>112</v>
      </c>
      <c r="J1930" s="491"/>
      <c r="K1930" s="93" t="s">
        <v>125</v>
      </c>
      <c r="L1930" s="44"/>
      <c r="M1930" s="44"/>
      <c r="N1930" s="44"/>
      <c r="O1930" s="177">
        <v>191.6</v>
      </c>
      <c r="P1930" s="177"/>
      <c r="Q1930" s="177"/>
      <c r="R1930" s="45">
        <f t="shared" si="664"/>
        <v>191.6</v>
      </c>
      <c r="S1930" s="173"/>
      <c r="T1930" s="339"/>
    </row>
    <row r="1931" spans="1:26" s="6" customFormat="1" ht="51">
      <c r="A1931" s="491"/>
      <c r="B1931" s="488"/>
      <c r="C1931" s="498"/>
      <c r="D1931" s="501"/>
      <c r="E1931" s="488"/>
      <c r="F1931" s="488"/>
      <c r="G1931" s="488"/>
      <c r="H1931" s="488"/>
      <c r="I1931" s="47" t="s">
        <v>113</v>
      </c>
      <c r="J1931" s="491"/>
      <c r="K1931" s="80" t="s">
        <v>131</v>
      </c>
      <c r="L1931" s="101"/>
      <c r="M1931" s="101"/>
      <c r="N1931" s="101"/>
      <c r="O1931" s="101">
        <f t="shared" ref="O1931:Q1931" si="686">+O1932</f>
        <v>295.07499999999999</v>
      </c>
      <c r="P1931" s="101">
        <f t="shared" si="686"/>
        <v>229.36199999999999</v>
      </c>
      <c r="Q1931" s="101">
        <f t="shared" si="686"/>
        <v>60.35</v>
      </c>
      <c r="R1931" s="45">
        <f t="shared" si="664"/>
        <v>584.78700000000003</v>
      </c>
      <c r="S1931" s="179"/>
      <c r="T1931" s="343"/>
      <c r="U1931" s="7"/>
      <c r="V1931" s="7"/>
      <c r="W1931" s="7"/>
      <c r="X1931" s="7"/>
      <c r="Y1931" s="7"/>
      <c r="Z1931" s="7"/>
    </row>
    <row r="1932" spans="1:26">
      <c r="A1932" s="491"/>
      <c r="B1932" s="488"/>
      <c r="C1932" s="498"/>
      <c r="D1932" s="501"/>
      <c r="E1932" s="488"/>
      <c r="F1932" s="488"/>
      <c r="G1932" s="488"/>
      <c r="H1932" s="488"/>
      <c r="I1932" s="49" t="s">
        <v>16</v>
      </c>
      <c r="J1932" s="491"/>
      <c r="K1932" s="93" t="s">
        <v>12</v>
      </c>
      <c r="L1932" s="44"/>
      <c r="M1932" s="44"/>
      <c r="N1932" s="44"/>
      <c r="O1932" s="177">
        <v>295.07499999999999</v>
      </c>
      <c r="P1932" s="177">
        <v>229.36199999999999</v>
      </c>
      <c r="Q1932" s="177">
        <v>60.35</v>
      </c>
      <c r="R1932" s="45">
        <f t="shared" si="664"/>
        <v>584.78700000000003</v>
      </c>
      <c r="S1932" s="173"/>
      <c r="T1932" s="339"/>
    </row>
    <row r="1933" spans="1:26" ht="38.25">
      <c r="A1933" s="491"/>
      <c r="B1933" s="488"/>
      <c r="C1933" s="498"/>
      <c r="D1933" s="501"/>
      <c r="E1933" s="488"/>
      <c r="F1933" s="488"/>
      <c r="G1933" s="488"/>
      <c r="H1933" s="488"/>
      <c r="I1933" s="49" t="s">
        <v>104</v>
      </c>
      <c r="J1933" s="491"/>
      <c r="K1933" s="93" t="s">
        <v>124</v>
      </c>
      <c r="L1933" s="44"/>
      <c r="M1933" s="44"/>
      <c r="N1933" s="44"/>
      <c r="O1933" s="177"/>
      <c r="P1933" s="177"/>
      <c r="Q1933" s="177"/>
      <c r="R1933" s="45">
        <f t="shared" si="664"/>
        <v>0</v>
      </c>
      <c r="S1933" s="173"/>
      <c r="T1933" s="339"/>
    </row>
    <row r="1934" spans="1:26" s="6" customFormat="1" ht="51">
      <c r="A1934" s="491"/>
      <c r="B1934" s="488"/>
      <c r="C1934" s="498"/>
      <c r="D1934" s="501"/>
      <c r="E1934" s="488"/>
      <c r="F1934" s="488"/>
      <c r="G1934" s="488"/>
      <c r="H1934" s="488"/>
      <c r="I1934" s="47" t="s">
        <v>114</v>
      </c>
      <c r="J1934" s="491"/>
      <c r="K1934" s="80" t="s">
        <v>132</v>
      </c>
      <c r="L1934" s="101"/>
      <c r="M1934" s="101"/>
      <c r="N1934" s="101"/>
      <c r="O1934" s="101">
        <f t="shared" ref="O1934:Q1934" si="687">SUM(O1935:O1936)</f>
        <v>9.5030000000000001</v>
      </c>
      <c r="P1934" s="101">
        <f t="shared" si="687"/>
        <v>26.045999999999999</v>
      </c>
      <c r="Q1934" s="101">
        <f t="shared" si="687"/>
        <v>0</v>
      </c>
      <c r="R1934" s="45">
        <f t="shared" si="664"/>
        <v>35.548999999999999</v>
      </c>
      <c r="S1934" s="179"/>
      <c r="T1934" s="343"/>
      <c r="U1934" s="7"/>
      <c r="V1934" s="7"/>
      <c r="W1934" s="7"/>
      <c r="X1934" s="7"/>
      <c r="Y1934" s="7"/>
      <c r="Z1934" s="7"/>
    </row>
    <row r="1935" spans="1:26">
      <c r="A1935" s="491"/>
      <c r="B1935" s="488"/>
      <c r="C1935" s="498"/>
      <c r="D1935" s="501"/>
      <c r="E1935" s="488"/>
      <c r="F1935" s="488"/>
      <c r="G1935" s="488"/>
      <c r="H1935" s="488"/>
      <c r="I1935" s="49" t="s">
        <v>16</v>
      </c>
      <c r="J1935" s="491"/>
      <c r="K1935" s="93" t="s">
        <v>12</v>
      </c>
      <c r="L1935" s="44"/>
      <c r="M1935" s="44"/>
      <c r="N1935" s="44"/>
      <c r="O1935" s="177"/>
      <c r="P1935" s="177">
        <v>26.045999999999999</v>
      </c>
      <c r="Q1935" s="177"/>
      <c r="R1935" s="45">
        <f t="shared" si="664"/>
        <v>26.045999999999999</v>
      </c>
      <c r="S1935" s="173"/>
      <c r="T1935" s="339"/>
    </row>
    <row r="1936" spans="1:26" ht="25.5">
      <c r="A1936" s="491"/>
      <c r="B1936" s="488"/>
      <c r="C1936" s="498"/>
      <c r="D1936" s="501"/>
      <c r="E1936" s="488"/>
      <c r="F1936" s="488"/>
      <c r="G1936" s="488"/>
      <c r="H1936" s="488"/>
      <c r="I1936" s="49" t="s">
        <v>33</v>
      </c>
      <c r="J1936" s="491"/>
      <c r="K1936" s="93" t="s">
        <v>39</v>
      </c>
      <c r="L1936" s="44"/>
      <c r="M1936" s="44"/>
      <c r="N1936" s="44"/>
      <c r="O1936" s="177">
        <v>9.5030000000000001</v>
      </c>
      <c r="P1936" s="177"/>
      <c r="Q1936" s="177"/>
      <c r="R1936" s="45">
        <f t="shared" si="664"/>
        <v>9.5030000000000001</v>
      </c>
      <c r="S1936" s="173"/>
      <c r="T1936" s="339"/>
    </row>
    <row r="1937" spans="1:26" s="6" customFormat="1" ht="10.5" customHeight="1">
      <c r="A1937" s="491"/>
      <c r="B1937" s="488"/>
      <c r="C1937" s="498"/>
      <c r="D1937" s="501"/>
      <c r="E1937" s="488"/>
      <c r="F1937" s="488"/>
      <c r="G1937" s="488"/>
      <c r="H1937" s="488"/>
      <c r="I1937" s="47" t="s">
        <v>117</v>
      </c>
      <c r="J1937" s="491"/>
      <c r="K1937" s="80" t="s">
        <v>134</v>
      </c>
      <c r="L1937" s="101"/>
      <c r="M1937" s="101"/>
      <c r="N1937" s="101"/>
      <c r="O1937" s="101">
        <f t="shared" ref="O1937:Q1937" si="688">+O1938</f>
        <v>5.5659999999999998</v>
      </c>
      <c r="P1937" s="101">
        <f t="shared" si="688"/>
        <v>29.3872</v>
      </c>
      <c r="Q1937" s="101">
        <f t="shared" si="688"/>
        <v>80.257000000000005</v>
      </c>
      <c r="R1937" s="45">
        <f t="shared" si="664"/>
        <v>115.21020000000001</v>
      </c>
      <c r="S1937" s="179"/>
      <c r="T1937" s="343"/>
      <c r="U1937" s="7"/>
      <c r="V1937" s="7"/>
      <c r="W1937" s="7"/>
      <c r="X1937" s="7"/>
      <c r="Y1937" s="7"/>
      <c r="Z1937" s="7"/>
    </row>
    <row r="1938" spans="1:26">
      <c r="A1938" s="491"/>
      <c r="B1938" s="488"/>
      <c r="C1938" s="498"/>
      <c r="D1938" s="501"/>
      <c r="E1938" s="488"/>
      <c r="F1938" s="488"/>
      <c r="G1938" s="488"/>
      <c r="H1938" s="488"/>
      <c r="I1938" s="49" t="s">
        <v>16</v>
      </c>
      <c r="J1938" s="491"/>
      <c r="K1938" s="93" t="s">
        <v>12</v>
      </c>
      <c r="L1938" s="44"/>
      <c r="M1938" s="44"/>
      <c r="N1938" s="44"/>
      <c r="O1938" s="177">
        <v>5.5659999999999998</v>
      </c>
      <c r="P1938" s="177">
        <v>29.3872</v>
      </c>
      <c r="Q1938" s="177">
        <v>80.257000000000005</v>
      </c>
      <c r="R1938" s="45">
        <f t="shared" si="664"/>
        <v>115.21020000000001</v>
      </c>
      <c r="S1938" s="173"/>
      <c r="T1938" s="339"/>
    </row>
    <row r="1939" spans="1:26" s="6" customFormat="1" ht="63.75">
      <c r="A1939" s="491"/>
      <c r="B1939" s="488"/>
      <c r="C1939" s="498"/>
      <c r="D1939" s="501"/>
      <c r="E1939" s="488"/>
      <c r="F1939" s="488"/>
      <c r="G1939" s="488"/>
      <c r="H1939" s="488"/>
      <c r="I1939" s="47" t="s">
        <v>118</v>
      </c>
      <c r="J1939" s="491"/>
      <c r="K1939" s="80" t="s">
        <v>135</v>
      </c>
      <c r="L1939" s="101"/>
      <c r="M1939" s="101"/>
      <c r="N1939" s="101"/>
      <c r="O1939" s="101">
        <f t="shared" ref="O1939:Q1939" si="689">+O1940</f>
        <v>3.6</v>
      </c>
      <c r="P1939" s="101">
        <f t="shared" si="689"/>
        <v>3</v>
      </c>
      <c r="Q1939" s="101">
        <f t="shared" si="689"/>
        <v>0.9</v>
      </c>
      <c r="R1939" s="45">
        <f t="shared" si="664"/>
        <v>7.5</v>
      </c>
      <c r="S1939" s="179"/>
      <c r="T1939" s="343"/>
      <c r="U1939" s="7"/>
      <c r="V1939" s="7"/>
      <c r="W1939" s="7"/>
      <c r="X1939" s="7"/>
      <c r="Y1939" s="7"/>
      <c r="Z1939" s="7"/>
    </row>
    <row r="1940" spans="1:26">
      <c r="A1940" s="491"/>
      <c r="B1940" s="488"/>
      <c r="C1940" s="498"/>
      <c r="D1940" s="501"/>
      <c r="E1940" s="488"/>
      <c r="F1940" s="488"/>
      <c r="G1940" s="488"/>
      <c r="H1940" s="488"/>
      <c r="I1940" s="49" t="s">
        <v>16</v>
      </c>
      <c r="J1940" s="491"/>
      <c r="K1940" s="93" t="s">
        <v>12</v>
      </c>
      <c r="L1940" s="44"/>
      <c r="M1940" s="44"/>
      <c r="N1940" s="44"/>
      <c r="O1940" s="177">
        <v>3.6</v>
      </c>
      <c r="P1940" s="177">
        <v>3</v>
      </c>
      <c r="Q1940" s="177">
        <v>0.9</v>
      </c>
      <c r="R1940" s="45">
        <f t="shared" si="664"/>
        <v>7.5</v>
      </c>
      <c r="S1940" s="173"/>
      <c r="T1940" s="339"/>
    </row>
    <row r="1941" spans="1:26" ht="25.5">
      <c r="A1941" s="491"/>
      <c r="B1941" s="488"/>
      <c r="C1941" s="498"/>
      <c r="D1941" s="501"/>
      <c r="E1941" s="488"/>
      <c r="F1941" s="488"/>
      <c r="G1941" s="488"/>
      <c r="H1941" s="488"/>
      <c r="I1941" s="47" t="s">
        <v>119</v>
      </c>
      <c r="J1941" s="491"/>
      <c r="K1941" s="80" t="s">
        <v>137</v>
      </c>
      <c r="L1941" s="44"/>
      <c r="M1941" s="44"/>
      <c r="N1941" s="44"/>
      <c r="O1941" s="101">
        <f t="shared" ref="O1941:Q1941" si="690">SUM(O1942:O1945)</f>
        <v>170.31700000000001</v>
      </c>
      <c r="P1941" s="101">
        <f t="shared" si="690"/>
        <v>401.29</v>
      </c>
      <c r="Q1941" s="101">
        <f t="shared" si="690"/>
        <v>5</v>
      </c>
      <c r="R1941" s="45">
        <f t="shared" si="664"/>
        <v>576.60699999999997</v>
      </c>
      <c r="S1941" s="173"/>
      <c r="T1941" s="339"/>
    </row>
    <row r="1942" spans="1:26">
      <c r="A1942" s="491"/>
      <c r="B1942" s="488"/>
      <c r="C1942" s="498"/>
      <c r="D1942" s="501"/>
      <c r="E1942" s="488"/>
      <c r="F1942" s="488"/>
      <c r="G1942" s="488"/>
      <c r="H1942" s="488"/>
      <c r="I1942" s="49" t="s">
        <v>60</v>
      </c>
      <c r="J1942" s="491"/>
      <c r="K1942" s="93" t="s">
        <v>12</v>
      </c>
      <c r="L1942" s="44"/>
      <c r="M1942" s="44"/>
      <c r="N1942" s="44"/>
      <c r="O1942" s="177">
        <v>12.5</v>
      </c>
      <c r="P1942" s="177">
        <v>50.869</v>
      </c>
      <c r="Q1942" s="177"/>
      <c r="R1942" s="45">
        <f t="shared" si="664"/>
        <v>63.369</v>
      </c>
      <c r="S1942" s="173"/>
      <c r="T1942" s="339"/>
    </row>
    <row r="1943" spans="1:26" ht="25.5">
      <c r="A1943" s="491"/>
      <c r="B1943" s="488"/>
      <c r="C1943" s="498"/>
      <c r="D1943" s="501"/>
      <c r="E1943" s="488"/>
      <c r="F1943" s="488"/>
      <c r="G1943" s="488"/>
      <c r="H1943" s="488"/>
      <c r="I1943" s="49" t="s">
        <v>33</v>
      </c>
      <c r="J1943" s="491"/>
      <c r="K1943" s="93" t="s">
        <v>39</v>
      </c>
      <c r="L1943" s="44"/>
      <c r="M1943" s="44"/>
      <c r="N1943" s="44"/>
      <c r="O1943" s="177"/>
      <c r="P1943" s="177">
        <v>12.564</v>
      </c>
      <c r="Q1943" s="177">
        <v>5</v>
      </c>
      <c r="R1943" s="45">
        <f t="shared" si="664"/>
        <v>17.564</v>
      </c>
      <c r="S1943" s="173"/>
      <c r="T1943" s="416"/>
    </row>
    <row r="1944" spans="1:26" ht="38.25">
      <c r="A1944" s="491"/>
      <c r="B1944" s="488"/>
      <c r="C1944" s="498"/>
      <c r="D1944" s="501"/>
      <c r="E1944" s="488"/>
      <c r="F1944" s="488"/>
      <c r="G1944" s="488"/>
      <c r="H1944" s="488"/>
      <c r="I1944" s="49" t="s">
        <v>18</v>
      </c>
      <c r="J1944" s="491"/>
      <c r="K1944" s="93" t="s">
        <v>17</v>
      </c>
      <c r="L1944" s="44"/>
      <c r="M1944" s="44"/>
      <c r="N1944" s="44"/>
      <c r="O1944" s="177">
        <v>157.81700000000001</v>
      </c>
      <c r="P1944" s="177"/>
      <c r="Q1944" s="177"/>
      <c r="R1944" s="45">
        <f t="shared" si="664"/>
        <v>157.81700000000001</v>
      </c>
      <c r="S1944" s="173"/>
      <c r="T1944" s="339"/>
    </row>
    <row r="1945" spans="1:26" ht="38.25">
      <c r="A1945" s="491"/>
      <c r="B1945" s="488"/>
      <c r="C1945" s="498"/>
      <c r="D1945" s="501"/>
      <c r="E1945" s="488"/>
      <c r="F1945" s="488"/>
      <c r="G1945" s="488"/>
      <c r="H1945" s="488"/>
      <c r="I1945" s="49" t="s">
        <v>109</v>
      </c>
      <c r="J1945" s="491"/>
      <c r="K1945" s="93" t="s">
        <v>55</v>
      </c>
      <c r="L1945" s="44"/>
      <c r="M1945" s="44"/>
      <c r="N1945" s="44"/>
      <c r="O1945" s="177"/>
      <c r="P1945" s="177">
        <v>337.85700000000003</v>
      </c>
      <c r="Q1945" s="177"/>
      <c r="R1945" s="45">
        <f t="shared" si="664"/>
        <v>337.85700000000003</v>
      </c>
      <c r="S1945" s="173"/>
      <c r="T1945" s="339"/>
    </row>
    <row r="1946" spans="1:26" ht="63.75">
      <c r="A1946" s="491"/>
      <c r="B1946" s="488"/>
      <c r="C1946" s="498"/>
      <c r="D1946" s="501"/>
      <c r="E1946" s="488"/>
      <c r="F1946" s="488"/>
      <c r="G1946" s="488"/>
      <c r="H1946" s="488"/>
      <c r="I1946" s="243" t="s">
        <v>252</v>
      </c>
      <c r="J1946" s="491"/>
      <c r="K1946" s="80" t="s">
        <v>138</v>
      </c>
      <c r="L1946" s="177"/>
      <c r="M1946" s="177"/>
      <c r="N1946" s="101"/>
      <c r="O1946" s="101">
        <f t="shared" ref="O1946:Q1946" si="691">+O1947</f>
        <v>0</v>
      </c>
      <c r="P1946" s="101">
        <f t="shared" si="691"/>
        <v>0</v>
      </c>
      <c r="Q1946" s="101">
        <f t="shared" si="691"/>
        <v>0</v>
      </c>
      <c r="R1946" s="45">
        <f t="shared" ref="R1946:R2010" si="692">N1946+O1946+P1946+Q1946</f>
        <v>0</v>
      </c>
      <c r="S1946" s="173"/>
      <c r="T1946" s="339"/>
    </row>
    <row r="1947" spans="1:26" ht="25.5">
      <c r="A1947" s="491"/>
      <c r="B1947" s="488"/>
      <c r="C1947" s="498"/>
      <c r="D1947" s="501"/>
      <c r="E1947" s="488"/>
      <c r="F1947" s="488"/>
      <c r="G1947" s="488"/>
      <c r="H1947" s="488"/>
      <c r="I1947" s="49" t="s">
        <v>33</v>
      </c>
      <c r="J1947" s="491"/>
      <c r="K1947" s="93" t="s">
        <v>39</v>
      </c>
      <c r="L1947" s="44"/>
      <c r="M1947" s="44"/>
      <c r="N1947" s="44"/>
      <c r="O1947" s="177"/>
      <c r="P1947" s="177"/>
      <c r="Q1947" s="177"/>
      <c r="R1947" s="45">
        <f t="shared" si="692"/>
        <v>0</v>
      </c>
      <c r="S1947" s="173"/>
      <c r="T1947" s="339"/>
    </row>
    <row r="1948" spans="1:26" ht="25.5">
      <c r="A1948" s="491"/>
      <c r="B1948" s="488"/>
      <c r="C1948" s="498"/>
      <c r="D1948" s="501"/>
      <c r="E1948" s="488"/>
      <c r="F1948" s="488"/>
      <c r="G1948" s="488"/>
      <c r="H1948" s="488"/>
      <c r="I1948" s="47" t="s">
        <v>121</v>
      </c>
      <c r="J1948" s="491"/>
      <c r="K1948" s="80" t="s">
        <v>141</v>
      </c>
      <c r="L1948" s="44"/>
      <c r="M1948" s="44"/>
      <c r="N1948" s="44"/>
      <c r="O1948" s="101">
        <f t="shared" ref="O1948:Q1948" si="693">+O1949</f>
        <v>2.8</v>
      </c>
      <c r="P1948" s="101">
        <f t="shared" si="693"/>
        <v>5.3310000000000004</v>
      </c>
      <c r="Q1948" s="101">
        <f t="shared" si="693"/>
        <v>0</v>
      </c>
      <c r="R1948" s="45">
        <f t="shared" si="692"/>
        <v>8.1310000000000002</v>
      </c>
      <c r="S1948" s="173"/>
      <c r="T1948" s="339"/>
    </row>
    <row r="1949" spans="1:26" ht="15.75" customHeight="1">
      <c r="A1949" s="491"/>
      <c r="B1949" s="488"/>
      <c r="C1949" s="498"/>
      <c r="D1949" s="501"/>
      <c r="E1949" s="488"/>
      <c r="F1949" s="488"/>
      <c r="G1949" s="488"/>
      <c r="H1949" s="488"/>
      <c r="I1949" s="49" t="s">
        <v>60</v>
      </c>
      <c r="J1949" s="491"/>
      <c r="K1949" s="93" t="s">
        <v>12</v>
      </c>
      <c r="L1949" s="44"/>
      <c r="M1949" s="44"/>
      <c r="N1949" s="44"/>
      <c r="O1949" s="177">
        <v>2.8</v>
      </c>
      <c r="P1949" s="177">
        <v>5.3310000000000004</v>
      </c>
      <c r="Q1949" s="177"/>
      <c r="R1949" s="45">
        <f t="shared" si="692"/>
        <v>8.1310000000000002</v>
      </c>
      <c r="S1949" s="173"/>
      <c r="T1949" s="339"/>
    </row>
    <row r="1950" spans="1:26" s="25" customFormat="1">
      <c r="A1950" s="496">
        <v>28</v>
      </c>
      <c r="B1950" s="426" t="s">
        <v>786</v>
      </c>
      <c r="C1950" s="498"/>
      <c r="D1950" s="501"/>
      <c r="E1950" s="488"/>
      <c r="F1950" s="488"/>
      <c r="G1950" s="488"/>
      <c r="H1950" s="488"/>
      <c r="I1950" s="49"/>
      <c r="J1950" s="412"/>
      <c r="K1950" s="93"/>
      <c r="L1950" s="44"/>
      <c r="M1950" s="44"/>
      <c r="N1950" s="44"/>
      <c r="O1950" s="177"/>
      <c r="P1950" s="177"/>
      <c r="Q1950" s="177"/>
      <c r="R1950" s="45"/>
      <c r="S1950" s="173"/>
      <c r="T1950" s="427"/>
      <c r="U1950" s="24"/>
      <c r="V1950" s="24"/>
      <c r="W1950" s="24"/>
      <c r="X1950" s="24"/>
      <c r="Y1950" s="24"/>
      <c r="Z1950" s="24"/>
    </row>
    <row r="1951" spans="1:26" s="25" customFormat="1" ht="38.25">
      <c r="A1951" s="496"/>
      <c r="B1951" s="171" t="s">
        <v>785</v>
      </c>
      <c r="C1951" s="498"/>
      <c r="D1951" s="501"/>
      <c r="E1951" s="488"/>
      <c r="F1951" s="488"/>
      <c r="G1951" s="488"/>
      <c r="H1951" s="488"/>
      <c r="I1951" s="49"/>
      <c r="J1951" s="412"/>
      <c r="K1951" s="493"/>
      <c r="L1951" s="494"/>
      <c r="M1951" s="494"/>
      <c r="N1951" s="494"/>
      <c r="O1951" s="494"/>
      <c r="P1951" s="494"/>
      <c r="Q1951" s="494"/>
      <c r="R1951" s="495"/>
      <c r="S1951" s="173"/>
      <c r="T1951" s="427"/>
      <c r="U1951" s="24"/>
      <c r="V1951" s="24"/>
      <c r="W1951" s="24"/>
      <c r="X1951" s="24"/>
      <c r="Y1951" s="24"/>
      <c r="Z1951" s="24"/>
    </row>
    <row r="1952" spans="1:26" ht="12.75" customHeight="1">
      <c r="A1952" s="490">
        <v>29</v>
      </c>
      <c r="B1952" s="487" t="s">
        <v>784</v>
      </c>
      <c r="C1952" s="498"/>
      <c r="D1952" s="501"/>
      <c r="E1952" s="488"/>
      <c r="F1952" s="488"/>
      <c r="G1952" s="488"/>
      <c r="H1952" s="488"/>
      <c r="I1952" s="47" t="s">
        <v>13</v>
      </c>
      <c r="J1952" s="412"/>
      <c r="K1952" s="93"/>
      <c r="L1952" s="44"/>
      <c r="M1952" s="44"/>
      <c r="N1952" s="44"/>
      <c r="O1952" s="101">
        <f t="shared" ref="O1952:Q1952" si="694">+O1953+O1955+O1960</f>
        <v>229.32400000000001</v>
      </c>
      <c r="P1952" s="101">
        <f t="shared" si="694"/>
        <v>315.28499999999997</v>
      </c>
      <c r="Q1952" s="101">
        <f t="shared" si="694"/>
        <v>107.342</v>
      </c>
      <c r="R1952" s="45">
        <f t="shared" si="692"/>
        <v>651.95099999999991</v>
      </c>
      <c r="S1952" s="173"/>
      <c r="T1952" s="416"/>
    </row>
    <row r="1953" spans="1:26" ht="25.5">
      <c r="A1953" s="491"/>
      <c r="B1953" s="488"/>
      <c r="C1953" s="498"/>
      <c r="D1953" s="501"/>
      <c r="E1953" s="488"/>
      <c r="F1953" s="488"/>
      <c r="G1953" s="488"/>
      <c r="H1953" s="488"/>
      <c r="I1953" s="47" t="s">
        <v>105</v>
      </c>
      <c r="J1953" s="412"/>
      <c r="K1953" s="93"/>
      <c r="L1953" s="44"/>
      <c r="M1953" s="44"/>
      <c r="N1953" s="44"/>
      <c r="O1953" s="101">
        <f t="shared" ref="O1953:Q1953" si="695">+O1954</f>
        <v>35.319000000000003</v>
      </c>
      <c r="P1953" s="101">
        <f t="shared" si="695"/>
        <v>48.225000000000001</v>
      </c>
      <c r="Q1953" s="101">
        <f t="shared" si="695"/>
        <v>22.5</v>
      </c>
      <c r="R1953" s="45">
        <f t="shared" si="692"/>
        <v>106.04400000000001</v>
      </c>
      <c r="S1953" s="173"/>
      <c r="T1953" s="416"/>
    </row>
    <row r="1954" spans="1:26">
      <c r="A1954" s="491"/>
      <c r="B1954" s="488"/>
      <c r="C1954" s="498"/>
      <c r="D1954" s="501"/>
      <c r="E1954" s="488"/>
      <c r="F1954" s="488"/>
      <c r="G1954" s="488"/>
      <c r="H1954" s="488"/>
      <c r="I1954" s="49" t="s">
        <v>16</v>
      </c>
      <c r="J1954" s="412"/>
      <c r="K1954" s="93"/>
      <c r="L1954" s="44"/>
      <c r="M1954" s="44"/>
      <c r="N1954" s="44"/>
      <c r="O1954" s="177">
        <v>35.319000000000003</v>
      </c>
      <c r="P1954" s="177">
        <v>48.225000000000001</v>
      </c>
      <c r="Q1954" s="177">
        <v>22.5</v>
      </c>
      <c r="R1954" s="45">
        <f t="shared" si="692"/>
        <v>106.04400000000001</v>
      </c>
      <c r="S1954" s="173"/>
      <c r="T1954" s="416"/>
    </row>
    <row r="1955" spans="1:26" ht="25.5">
      <c r="A1955" s="491"/>
      <c r="B1955" s="488"/>
      <c r="C1955" s="498"/>
      <c r="D1955" s="501"/>
      <c r="E1955" s="488"/>
      <c r="F1955" s="488"/>
      <c r="G1955" s="488"/>
      <c r="H1955" s="488"/>
      <c r="I1955" s="47" t="s">
        <v>107</v>
      </c>
      <c r="J1955" s="412"/>
      <c r="K1955" s="93"/>
      <c r="L1955" s="44"/>
      <c r="M1955" s="44"/>
      <c r="N1955" s="44"/>
      <c r="O1955" s="101">
        <f t="shared" ref="O1955:Q1955" si="696">SUM(O1956:O1959)</f>
        <v>188.18099999999998</v>
      </c>
      <c r="P1955" s="101">
        <f t="shared" si="696"/>
        <v>156.00399999999999</v>
      </c>
      <c r="Q1955" s="101">
        <f t="shared" si="696"/>
        <v>84.841999999999999</v>
      </c>
      <c r="R1955" s="45">
        <f t="shared" si="692"/>
        <v>429.02699999999993</v>
      </c>
      <c r="S1955" s="173"/>
      <c r="T1955" s="416"/>
    </row>
    <row r="1956" spans="1:26" ht="25.5">
      <c r="A1956" s="491"/>
      <c r="B1956" s="488"/>
      <c r="C1956" s="498"/>
      <c r="D1956" s="501"/>
      <c r="E1956" s="488"/>
      <c r="F1956" s="488"/>
      <c r="G1956" s="488"/>
      <c r="H1956" s="488"/>
      <c r="I1956" s="49" t="s">
        <v>26</v>
      </c>
      <c r="J1956" s="412"/>
      <c r="K1956" s="93"/>
      <c r="L1956" s="44"/>
      <c r="M1956" s="44"/>
      <c r="N1956" s="44"/>
      <c r="O1956" s="177">
        <v>5.3120000000000003</v>
      </c>
      <c r="P1956" s="177"/>
      <c r="Q1956" s="177">
        <v>9.7000000000000003E-2</v>
      </c>
      <c r="R1956" s="45">
        <f t="shared" si="692"/>
        <v>5.4090000000000007</v>
      </c>
      <c r="S1956" s="173"/>
      <c r="T1956" s="416"/>
    </row>
    <row r="1957" spans="1:26">
      <c r="A1957" s="491"/>
      <c r="B1957" s="488"/>
      <c r="C1957" s="498"/>
      <c r="D1957" s="501"/>
      <c r="E1957" s="488"/>
      <c r="F1957" s="488"/>
      <c r="G1957" s="488"/>
      <c r="H1957" s="488"/>
      <c r="I1957" s="49" t="s">
        <v>16</v>
      </c>
      <c r="J1957" s="412"/>
      <c r="K1957" s="93"/>
      <c r="L1957" s="44"/>
      <c r="M1957" s="44"/>
      <c r="N1957" s="44"/>
      <c r="O1957" s="177">
        <v>127.61499999999999</v>
      </c>
      <c r="P1957" s="177">
        <v>156.00399999999999</v>
      </c>
      <c r="Q1957" s="177">
        <v>84.745000000000005</v>
      </c>
      <c r="R1957" s="45">
        <f t="shared" si="692"/>
        <v>368.36399999999998</v>
      </c>
      <c r="S1957" s="173"/>
      <c r="T1957" s="416"/>
    </row>
    <row r="1958" spans="1:26" ht="38.25">
      <c r="A1958" s="491"/>
      <c r="B1958" s="488"/>
      <c r="C1958" s="498"/>
      <c r="D1958" s="501"/>
      <c r="E1958" s="488"/>
      <c r="F1958" s="488"/>
      <c r="G1958" s="488"/>
      <c r="H1958" s="488"/>
      <c r="I1958" s="49" t="s">
        <v>104</v>
      </c>
      <c r="J1958" s="412"/>
      <c r="K1958" s="93"/>
      <c r="L1958" s="44"/>
      <c r="M1958" s="44"/>
      <c r="N1958" s="44"/>
      <c r="O1958" s="177">
        <v>49.558</v>
      </c>
      <c r="P1958" s="177"/>
      <c r="Q1958" s="177"/>
      <c r="R1958" s="45">
        <f t="shared" si="692"/>
        <v>49.558</v>
      </c>
      <c r="S1958" s="173"/>
      <c r="T1958" s="416"/>
    </row>
    <row r="1959" spans="1:26" ht="38.25">
      <c r="A1959" s="491"/>
      <c r="B1959" s="488"/>
      <c r="C1959" s="498"/>
      <c r="D1959" s="501"/>
      <c r="E1959" s="488"/>
      <c r="F1959" s="488"/>
      <c r="G1959" s="488"/>
      <c r="H1959" s="488"/>
      <c r="I1959" s="49" t="s">
        <v>18</v>
      </c>
      <c r="J1959" s="412"/>
      <c r="K1959" s="93"/>
      <c r="L1959" s="44"/>
      <c r="M1959" s="44"/>
      <c r="N1959" s="44"/>
      <c r="O1959" s="177">
        <v>5.6959999999999997</v>
      </c>
      <c r="P1959" s="177"/>
      <c r="Q1959" s="177"/>
      <c r="R1959" s="45">
        <f t="shared" si="692"/>
        <v>5.6959999999999997</v>
      </c>
      <c r="S1959" s="173"/>
      <c r="T1959" s="416"/>
    </row>
    <row r="1960" spans="1:26" ht="38.25">
      <c r="A1960" s="491"/>
      <c r="B1960" s="488"/>
      <c r="C1960" s="498"/>
      <c r="D1960" s="501"/>
      <c r="E1960" s="488"/>
      <c r="F1960" s="488"/>
      <c r="G1960" s="488"/>
      <c r="H1960" s="488"/>
      <c r="I1960" s="243" t="s">
        <v>77</v>
      </c>
      <c r="J1960" s="412"/>
      <c r="K1960" s="93"/>
      <c r="L1960" s="44"/>
      <c r="M1960" s="44"/>
      <c r="N1960" s="44"/>
      <c r="O1960" s="45">
        <f t="shared" ref="O1960:Q1960" si="697">+O1961</f>
        <v>5.8239999999999998</v>
      </c>
      <c r="P1960" s="45">
        <f t="shared" si="697"/>
        <v>111.056</v>
      </c>
      <c r="Q1960" s="45">
        <f t="shared" si="697"/>
        <v>0</v>
      </c>
      <c r="R1960" s="45">
        <f t="shared" si="692"/>
        <v>116.88</v>
      </c>
      <c r="S1960" s="173"/>
      <c r="T1960" s="416"/>
    </row>
    <row r="1961" spans="1:26">
      <c r="A1961" s="492"/>
      <c r="B1961" s="489"/>
      <c r="C1961" s="498"/>
      <c r="D1961" s="501"/>
      <c r="E1961" s="488"/>
      <c r="F1961" s="488"/>
      <c r="G1961" s="488"/>
      <c r="H1961" s="488"/>
      <c r="I1961" s="49" t="s">
        <v>60</v>
      </c>
      <c r="J1961" s="412"/>
      <c r="K1961" s="93"/>
      <c r="L1961" s="44"/>
      <c r="M1961" s="44"/>
      <c r="N1961" s="44"/>
      <c r="O1961" s="177">
        <v>5.8239999999999998</v>
      </c>
      <c r="P1961" s="177">
        <v>111.056</v>
      </c>
      <c r="Q1961" s="177"/>
      <c r="R1961" s="45">
        <f t="shared" si="692"/>
        <v>116.88</v>
      </c>
      <c r="S1961" s="173"/>
      <c r="T1961" s="416"/>
    </row>
    <row r="1962" spans="1:26" ht="11.25" customHeight="1">
      <c r="A1962" s="490">
        <v>30</v>
      </c>
      <c r="B1962" s="487" t="s">
        <v>327</v>
      </c>
      <c r="C1962" s="498"/>
      <c r="D1962" s="501"/>
      <c r="E1962" s="488"/>
      <c r="F1962" s="488"/>
      <c r="G1962" s="488"/>
      <c r="H1962" s="488"/>
      <c r="I1962" s="147" t="s">
        <v>13</v>
      </c>
      <c r="J1962" s="519">
        <v>459</v>
      </c>
      <c r="K1962" s="170"/>
      <c r="L1962" s="139"/>
      <c r="M1962" s="139"/>
      <c r="N1962" s="142"/>
      <c r="O1962" s="142">
        <f>O1970+O1968+O1963</f>
        <v>109.964</v>
      </c>
      <c r="P1962" s="142">
        <f t="shared" ref="P1962:Q1962" si="698">P1970+P1968+P1963</f>
        <v>133.46100000000001</v>
      </c>
      <c r="Q1962" s="142">
        <f t="shared" si="698"/>
        <v>34.676000000000002</v>
      </c>
      <c r="R1962" s="45">
        <f t="shared" si="692"/>
        <v>278.101</v>
      </c>
      <c r="S1962" s="173"/>
      <c r="T1962" s="339"/>
    </row>
    <row r="1963" spans="1:26" s="6" customFormat="1" ht="102">
      <c r="A1963" s="491"/>
      <c r="B1963" s="488"/>
      <c r="C1963" s="498"/>
      <c r="D1963" s="501"/>
      <c r="E1963" s="488"/>
      <c r="F1963" s="488"/>
      <c r="G1963" s="488"/>
      <c r="H1963" s="488"/>
      <c r="I1963" s="147" t="s">
        <v>146</v>
      </c>
      <c r="J1963" s="520"/>
      <c r="K1963" s="138" t="s">
        <v>10</v>
      </c>
      <c r="L1963" s="142"/>
      <c r="M1963" s="142"/>
      <c r="N1963" s="142"/>
      <c r="O1963" s="45">
        <f t="shared" ref="O1963:Q1963" si="699">SUM(O1964:O1967)</f>
        <v>57.973999999999997</v>
      </c>
      <c r="P1963" s="45">
        <f t="shared" si="699"/>
        <v>60.448999999999998</v>
      </c>
      <c r="Q1963" s="45">
        <f t="shared" si="699"/>
        <v>32.228999999999999</v>
      </c>
      <c r="R1963" s="45">
        <f t="shared" si="692"/>
        <v>150.65199999999999</v>
      </c>
      <c r="S1963" s="179"/>
      <c r="T1963" s="343"/>
      <c r="U1963" s="7"/>
      <c r="V1963" s="7"/>
      <c r="W1963" s="7"/>
      <c r="X1963" s="7"/>
      <c r="Y1963" s="7"/>
      <c r="Z1963" s="7"/>
    </row>
    <row r="1964" spans="1:26" ht="25.5">
      <c r="A1964" s="491"/>
      <c r="B1964" s="488"/>
      <c r="C1964" s="498"/>
      <c r="D1964" s="501"/>
      <c r="E1964" s="488"/>
      <c r="F1964" s="488"/>
      <c r="G1964" s="488"/>
      <c r="H1964" s="488"/>
      <c r="I1964" s="245" t="s">
        <v>26</v>
      </c>
      <c r="J1964" s="520"/>
      <c r="K1964" s="144" t="s">
        <v>11</v>
      </c>
      <c r="L1964" s="139"/>
      <c r="M1964" s="139"/>
      <c r="N1964" s="139"/>
      <c r="O1964" s="177">
        <v>0.77100000000000002</v>
      </c>
      <c r="P1964" s="177"/>
      <c r="Q1964" s="177">
        <v>5.0000000000000001E-3</v>
      </c>
      <c r="R1964" s="45">
        <f t="shared" si="692"/>
        <v>0.77600000000000002</v>
      </c>
      <c r="S1964" s="321"/>
    </row>
    <row r="1965" spans="1:26">
      <c r="A1965" s="491"/>
      <c r="B1965" s="488"/>
      <c r="C1965" s="498"/>
      <c r="D1965" s="501"/>
      <c r="E1965" s="488"/>
      <c r="F1965" s="488"/>
      <c r="G1965" s="488"/>
      <c r="H1965" s="488"/>
      <c r="I1965" s="245" t="s">
        <v>60</v>
      </c>
      <c r="J1965" s="520"/>
      <c r="K1965" s="144" t="s">
        <v>12</v>
      </c>
      <c r="L1965" s="139"/>
      <c r="M1965" s="139"/>
      <c r="N1965" s="139"/>
      <c r="O1965" s="177"/>
      <c r="P1965" s="177">
        <v>60.448999999999998</v>
      </c>
      <c r="Q1965" s="177">
        <v>32.223999999999997</v>
      </c>
      <c r="R1965" s="45">
        <f t="shared" si="692"/>
        <v>92.673000000000002</v>
      </c>
      <c r="S1965" s="321"/>
    </row>
    <row r="1966" spans="1:26" s="3" customFormat="1" ht="38.25">
      <c r="A1966" s="491"/>
      <c r="B1966" s="488"/>
      <c r="C1966" s="498"/>
      <c r="D1966" s="501"/>
      <c r="E1966" s="488"/>
      <c r="F1966" s="488"/>
      <c r="G1966" s="488"/>
      <c r="H1966" s="488"/>
      <c r="I1966" s="245" t="s">
        <v>27</v>
      </c>
      <c r="J1966" s="520"/>
      <c r="K1966" s="144" t="s">
        <v>28</v>
      </c>
      <c r="L1966" s="139"/>
      <c r="M1966" s="139"/>
      <c r="N1966" s="139"/>
      <c r="O1966" s="177">
        <v>56.122999999999998</v>
      </c>
      <c r="P1966" s="177"/>
      <c r="Q1966" s="177"/>
      <c r="R1966" s="45">
        <f t="shared" si="692"/>
        <v>56.122999999999998</v>
      </c>
      <c r="S1966" s="321"/>
      <c r="T1966" s="5"/>
      <c r="U1966" s="5"/>
      <c r="V1966" s="5"/>
      <c r="W1966" s="5"/>
      <c r="X1966" s="5"/>
      <c r="Y1966" s="5"/>
      <c r="Z1966" s="5"/>
    </row>
    <row r="1967" spans="1:26" s="3" customFormat="1" ht="38.25">
      <c r="A1967" s="491"/>
      <c r="B1967" s="488"/>
      <c r="C1967" s="498"/>
      <c r="D1967" s="501"/>
      <c r="E1967" s="488"/>
      <c r="F1967" s="488"/>
      <c r="G1967" s="488"/>
      <c r="H1967" s="488"/>
      <c r="I1967" s="247" t="s">
        <v>18</v>
      </c>
      <c r="J1967" s="520"/>
      <c r="K1967" s="144" t="s">
        <v>17</v>
      </c>
      <c r="L1967" s="139"/>
      <c r="M1967" s="139"/>
      <c r="N1967" s="139"/>
      <c r="O1967" s="177">
        <v>1.08</v>
      </c>
      <c r="P1967" s="177"/>
      <c r="Q1967" s="177"/>
      <c r="R1967" s="45">
        <f t="shared" si="692"/>
        <v>1.08</v>
      </c>
      <c r="S1967" s="321"/>
      <c r="T1967" s="5"/>
      <c r="U1967" s="5"/>
      <c r="V1967" s="5"/>
      <c r="W1967" s="5"/>
      <c r="X1967" s="5"/>
      <c r="Y1967" s="5"/>
      <c r="Z1967" s="5"/>
    </row>
    <row r="1968" spans="1:26" s="4" customFormat="1" ht="38.25">
      <c r="A1968" s="491"/>
      <c r="B1968" s="488"/>
      <c r="C1968" s="498"/>
      <c r="D1968" s="501"/>
      <c r="E1968" s="488"/>
      <c r="F1968" s="488"/>
      <c r="G1968" s="488"/>
      <c r="H1968" s="488"/>
      <c r="I1968" s="147" t="s">
        <v>149</v>
      </c>
      <c r="J1968" s="520"/>
      <c r="K1968" s="138" t="s">
        <v>128</v>
      </c>
      <c r="L1968" s="244"/>
      <c r="M1968" s="244"/>
      <c r="N1968" s="244"/>
      <c r="O1968" s="45">
        <f t="shared" ref="O1968:Q1968" si="700">+O1969</f>
        <v>45.945</v>
      </c>
      <c r="P1968" s="45">
        <f t="shared" si="700"/>
        <v>62.1</v>
      </c>
      <c r="Q1968" s="45">
        <f t="shared" si="700"/>
        <v>0</v>
      </c>
      <c r="R1968" s="45">
        <f t="shared" si="692"/>
        <v>108.045</v>
      </c>
      <c r="S1968" s="46"/>
      <c r="T1968" s="7"/>
      <c r="U1968" s="7"/>
      <c r="V1968" s="7"/>
      <c r="W1968" s="7"/>
      <c r="X1968" s="7"/>
      <c r="Y1968" s="7"/>
      <c r="Z1968" s="7"/>
    </row>
    <row r="1969" spans="1:26" s="3" customFormat="1" ht="25.5">
      <c r="A1969" s="491"/>
      <c r="B1969" s="488"/>
      <c r="C1969" s="498"/>
      <c r="D1969" s="501"/>
      <c r="E1969" s="488"/>
      <c r="F1969" s="488"/>
      <c r="G1969" s="488"/>
      <c r="H1969" s="488"/>
      <c r="I1969" s="245" t="s">
        <v>61</v>
      </c>
      <c r="J1969" s="520"/>
      <c r="K1969" s="144" t="s">
        <v>52</v>
      </c>
      <c r="L1969" s="139"/>
      <c r="M1969" s="139"/>
      <c r="N1969" s="139"/>
      <c r="O1969" s="177">
        <v>45.945</v>
      </c>
      <c r="P1969" s="177">
        <v>62.1</v>
      </c>
      <c r="Q1969" s="177"/>
      <c r="R1969" s="45">
        <f t="shared" si="692"/>
        <v>108.045</v>
      </c>
      <c r="S1969" s="321"/>
      <c r="T1969" s="5"/>
      <c r="U1969" s="5"/>
      <c r="V1969" s="5"/>
      <c r="W1969" s="5"/>
      <c r="X1969" s="5"/>
      <c r="Y1969" s="5"/>
      <c r="Z1969" s="5"/>
    </row>
    <row r="1970" spans="1:26" s="4" customFormat="1" ht="25.5">
      <c r="A1970" s="491"/>
      <c r="B1970" s="488"/>
      <c r="C1970" s="498"/>
      <c r="D1970" s="501"/>
      <c r="E1970" s="488"/>
      <c r="F1970" s="488"/>
      <c r="G1970" s="488"/>
      <c r="H1970" s="488"/>
      <c r="I1970" s="147" t="s">
        <v>153</v>
      </c>
      <c r="J1970" s="520"/>
      <c r="K1970" s="138" t="s">
        <v>159</v>
      </c>
      <c r="L1970" s="244"/>
      <c r="M1970" s="244"/>
      <c r="N1970" s="244"/>
      <c r="O1970" s="45">
        <f t="shared" ref="O1970:Q1970" si="701">+O1971</f>
        <v>6.0449999999999999</v>
      </c>
      <c r="P1970" s="45">
        <f t="shared" si="701"/>
        <v>10.912000000000001</v>
      </c>
      <c r="Q1970" s="45">
        <f t="shared" si="701"/>
        <v>2.4470000000000001</v>
      </c>
      <c r="R1970" s="45">
        <f t="shared" si="692"/>
        <v>19.404</v>
      </c>
      <c r="S1970" s="46"/>
      <c r="T1970" s="7"/>
      <c r="U1970" s="7"/>
      <c r="V1970" s="7"/>
      <c r="W1970" s="7"/>
      <c r="X1970" s="7"/>
      <c r="Y1970" s="7"/>
      <c r="Z1970" s="7"/>
    </row>
    <row r="1971" spans="1:26" s="3" customFormat="1">
      <c r="A1971" s="491"/>
      <c r="B1971" s="488"/>
      <c r="C1971" s="498"/>
      <c r="D1971" s="501"/>
      <c r="E1971" s="488"/>
      <c r="F1971" s="488"/>
      <c r="G1971" s="488"/>
      <c r="H1971" s="488"/>
      <c r="I1971" s="49" t="s">
        <v>60</v>
      </c>
      <c r="J1971" s="520"/>
      <c r="K1971" s="93" t="s">
        <v>12</v>
      </c>
      <c r="L1971" s="44"/>
      <c r="M1971" s="44"/>
      <c r="N1971" s="44"/>
      <c r="O1971" s="177">
        <v>6.0449999999999999</v>
      </c>
      <c r="P1971" s="177">
        <v>10.912000000000001</v>
      </c>
      <c r="Q1971" s="177">
        <v>2.4470000000000001</v>
      </c>
      <c r="R1971" s="45">
        <f t="shared" si="692"/>
        <v>19.404</v>
      </c>
      <c r="S1971" s="321"/>
      <c r="T1971" s="5"/>
      <c r="U1971" s="5"/>
      <c r="V1971" s="5"/>
      <c r="W1971" s="5"/>
      <c r="X1971" s="5"/>
      <c r="Y1971" s="5"/>
      <c r="Z1971" s="5"/>
    </row>
    <row r="1972" spans="1:26" s="3" customFormat="1" ht="14.25" customHeight="1">
      <c r="A1972" s="487">
        <v>31</v>
      </c>
      <c r="B1972" s="487" t="s">
        <v>328</v>
      </c>
      <c r="C1972" s="498"/>
      <c r="D1972" s="501"/>
      <c r="E1972" s="488"/>
      <c r="F1972" s="488"/>
      <c r="G1972" s="488"/>
      <c r="H1972" s="488"/>
      <c r="I1972" s="47" t="s">
        <v>13</v>
      </c>
      <c r="J1972" s="490">
        <v>463</v>
      </c>
      <c r="K1972" s="340"/>
      <c r="L1972" s="45"/>
      <c r="M1972" s="45"/>
      <c r="N1972" s="45"/>
      <c r="O1972" s="45">
        <f>+O1973+O1977+O1979</f>
        <v>69.573699999999988</v>
      </c>
      <c r="P1972" s="45">
        <f t="shared" ref="P1972:Q1972" si="702">+P1973+P1977+P1979</f>
        <v>196.16899999999998</v>
      </c>
      <c r="Q1972" s="45">
        <f t="shared" si="702"/>
        <v>22.888000000000002</v>
      </c>
      <c r="R1972" s="45">
        <f t="shared" si="692"/>
        <v>288.63069999999993</v>
      </c>
      <c r="S1972" s="321"/>
      <c r="T1972" s="5"/>
      <c r="U1972" s="5"/>
      <c r="V1972" s="5"/>
      <c r="W1972" s="5"/>
      <c r="X1972" s="5"/>
      <c r="Y1972" s="5"/>
      <c r="Z1972" s="5"/>
    </row>
    <row r="1973" spans="1:26" s="4" customFormat="1" ht="38.25">
      <c r="A1973" s="503"/>
      <c r="B1973" s="503"/>
      <c r="C1973" s="498"/>
      <c r="D1973" s="545"/>
      <c r="E1973" s="503"/>
      <c r="F1973" s="503"/>
      <c r="G1973" s="503"/>
      <c r="H1973" s="503"/>
      <c r="I1973" s="47" t="s">
        <v>160</v>
      </c>
      <c r="J1973" s="504"/>
      <c r="K1973" s="80" t="s">
        <v>10</v>
      </c>
      <c r="L1973" s="101"/>
      <c r="M1973" s="101"/>
      <c r="N1973" s="101"/>
      <c r="O1973" s="101">
        <f>O1974+O1975+O1976</f>
        <v>69.573699999999988</v>
      </c>
      <c r="P1973" s="101">
        <f t="shared" ref="P1973:Q1973" si="703">P1974+P1975+P1976</f>
        <v>64.992999999999995</v>
      </c>
      <c r="Q1973" s="101">
        <f t="shared" si="703"/>
        <v>22.888000000000002</v>
      </c>
      <c r="R1973" s="45">
        <f t="shared" si="692"/>
        <v>157.45469999999997</v>
      </c>
      <c r="S1973" s="46"/>
      <c r="T1973" s="7"/>
      <c r="U1973" s="7"/>
      <c r="V1973" s="7"/>
      <c r="W1973" s="7"/>
      <c r="X1973" s="7"/>
      <c r="Y1973" s="7"/>
      <c r="Z1973" s="7"/>
    </row>
    <row r="1974" spans="1:26" s="3" customFormat="1" ht="25.5">
      <c r="A1974" s="488"/>
      <c r="B1974" s="488"/>
      <c r="C1974" s="498"/>
      <c r="D1974" s="501"/>
      <c r="E1974" s="488"/>
      <c r="F1974" s="488"/>
      <c r="G1974" s="488"/>
      <c r="H1974" s="488"/>
      <c r="I1974" s="49" t="s">
        <v>26</v>
      </c>
      <c r="J1974" s="491"/>
      <c r="K1974" s="93" t="s">
        <v>11</v>
      </c>
      <c r="L1974" s="44"/>
      <c r="M1974" s="44"/>
      <c r="N1974" s="44"/>
      <c r="O1974" s="177">
        <v>0.82</v>
      </c>
      <c r="P1974" s="424"/>
      <c r="Q1974" s="177"/>
      <c r="R1974" s="45">
        <f t="shared" si="692"/>
        <v>0.82</v>
      </c>
      <c r="S1974" s="321"/>
      <c r="T1974" s="5"/>
      <c r="U1974" s="5"/>
      <c r="V1974" s="5"/>
      <c r="W1974" s="5"/>
      <c r="X1974" s="5"/>
      <c r="Y1974" s="5"/>
      <c r="Z1974" s="5"/>
    </row>
    <row r="1975" spans="1:26" s="3" customFormat="1">
      <c r="A1975" s="488"/>
      <c r="B1975" s="488"/>
      <c r="C1975" s="498"/>
      <c r="D1975" s="501"/>
      <c r="E1975" s="488"/>
      <c r="F1975" s="488"/>
      <c r="G1975" s="488"/>
      <c r="H1975" s="488"/>
      <c r="I1975" s="49" t="s">
        <v>60</v>
      </c>
      <c r="J1975" s="491"/>
      <c r="K1975" s="93" t="s">
        <v>12</v>
      </c>
      <c r="L1975" s="44"/>
      <c r="M1975" s="44"/>
      <c r="N1975" s="44"/>
      <c r="O1975" s="177">
        <v>67.473699999999994</v>
      </c>
      <c r="P1975" s="177">
        <v>64.992999999999995</v>
      </c>
      <c r="Q1975" s="177">
        <v>22.888000000000002</v>
      </c>
      <c r="R1975" s="45">
        <f t="shared" si="692"/>
        <v>155.35470000000001</v>
      </c>
      <c r="S1975" s="321"/>
      <c r="T1975" s="5"/>
      <c r="U1975" s="5"/>
      <c r="V1975" s="5"/>
      <c r="W1975" s="5"/>
      <c r="X1975" s="5"/>
      <c r="Y1975" s="5"/>
      <c r="Z1975" s="5"/>
    </row>
    <row r="1976" spans="1:26" s="3" customFormat="1" ht="38.25">
      <c r="A1976" s="488"/>
      <c r="B1976" s="488"/>
      <c r="C1976" s="498"/>
      <c r="D1976" s="501"/>
      <c r="E1976" s="488"/>
      <c r="F1976" s="488"/>
      <c r="G1976" s="488"/>
      <c r="H1976" s="488"/>
      <c r="I1976" s="236" t="s">
        <v>18</v>
      </c>
      <c r="J1976" s="491"/>
      <c r="K1976" s="93" t="s">
        <v>17</v>
      </c>
      <c r="L1976" s="44"/>
      <c r="M1976" s="44"/>
      <c r="N1976" s="44"/>
      <c r="O1976" s="177">
        <v>1.28</v>
      </c>
      <c r="P1976" s="177"/>
      <c r="Q1976" s="177"/>
      <c r="R1976" s="45">
        <f t="shared" si="692"/>
        <v>1.28</v>
      </c>
      <c r="S1976" s="321"/>
      <c r="T1976" s="5"/>
      <c r="U1976" s="5"/>
      <c r="V1976" s="5"/>
      <c r="W1976" s="5"/>
      <c r="X1976" s="5"/>
      <c r="Y1976" s="5"/>
      <c r="Z1976" s="5"/>
    </row>
    <row r="1977" spans="1:26" s="4" customFormat="1" ht="25.5">
      <c r="A1977" s="503"/>
      <c r="B1977" s="503"/>
      <c r="C1977" s="498"/>
      <c r="D1977" s="545"/>
      <c r="E1977" s="503"/>
      <c r="F1977" s="503"/>
      <c r="G1977" s="503"/>
      <c r="H1977" s="503"/>
      <c r="I1977" s="47" t="s">
        <v>29</v>
      </c>
      <c r="J1977" s="504"/>
      <c r="K1977" s="80" t="s">
        <v>44</v>
      </c>
      <c r="L1977" s="101"/>
      <c r="M1977" s="101"/>
      <c r="N1977" s="101"/>
      <c r="O1977" s="101">
        <f t="shared" ref="O1977" si="704">O1978</f>
        <v>0</v>
      </c>
      <c r="P1977" s="101">
        <f>P1978</f>
        <v>1</v>
      </c>
      <c r="Q1977" s="101">
        <f t="shared" ref="Q1977" si="705">Q1978</f>
        <v>0</v>
      </c>
      <c r="R1977" s="45">
        <f t="shared" si="692"/>
        <v>1</v>
      </c>
      <c r="S1977" s="46"/>
      <c r="T1977" s="7"/>
      <c r="U1977" s="7"/>
      <c r="V1977" s="7"/>
      <c r="W1977" s="7"/>
      <c r="X1977" s="7"/>
      <c r="Y1977" s="7"/>
      <c r="Z1977" s="7"/>
    </row>
    <row r="1978" spans="1:26" s="3" customFormat="1">
      <c r="A1978" s="488"/>
      <c r="B1978" s="488"/>
      <c r="C1978" s="498"/>
      <c r="D1978" s="501"/>
      <c r="E1978" s="488"/>
      <c r="F1978" s="488"/>
      <c r="G1978" s="488"/>
      <c r="H1978" s="488"/>
      <c r="I1978" s="49" t="s">
        <v>60</v>
      </c>
      <c r="J1978" s="491"/>
      <c r="K1978" s="93" t="s">
        <v>12</v>
      </c>
      <c r="L1978" s="44"/>
      <c r="M1978" s="44"/>
      <c r="N1978" s="44"/>
      <c r="O1978" s="177"/>
      <c r="P1978" s="177">
        <v>1</v>
      </c>
      <c r="Q1978" s="177"/>
      <c r="R1978" s="45">
        <f t="shared" si="692"/>
        <v>1</v>
      </c>
      <c r="S1978" s="321"/>
      <c r="T1978" s="5"/>
      <c r="U1978" s="5"/>
      <c r="V1978" s="5"/>
      <c r="W1978" s="5"/>
      <c r="X1978" s="5"/>
      <c r="Y1978" s="5"/>
      <c r="Z1978" s="5"/>
    </row>
    <row r="1979" spans="1:26" s="4" customFormat="1" ht="25.5">
      <c r="A1979" s="503"/>
      <c r="B1979" s="503"/>
      <c r="C1979" s="498"/>
      <c r="D1979" s="545"/>
      <c r="E1979" s="503"/>
      <c r="F1979" s="503"/>
      <c r="G1979" s="503"/>
      <c r="H1979" s="503"/>
      <c r="I1979" s="47" t="s">
        <v>162</v>
      </c>
      <c r="J1979" s="504"/>
      <c r="K1979" s="80" t="s">
        <v>66</v>
      </c>
      <c r="L1979" s="45"/>
      <c r="M1979" s="45"/>
      <c r="N1979" s="45"/>
      <c r="O1979" s="101"/>
      <c r="P1979" s="101">
        <f>P1980</f>
        <v>130.17599999999999</v>
      </c>
      <c r="Q1979" s="101"/>
      <c r="R1979" s="45">
        <f t="shared" si="692"/>
        <v>130.17599999999999</v>
      </c>
      <c r="S1979" s="46"/>
      <c r="T1979" s="7"/>
      <c r="U1979" s="7"/>
      <c r="V1979" s="7"/>
      <c r="W1979" s="7"/>
      <c r="X1979" s="7"/>
      <c r="Y1979" s="7"/>
      <c r="Z1979" s="7"/>
    </row>
    <row r="1980" spans="1:26" s="3" customFormat="1" ht="25.5">
      <c r="A1980" s="489"/>
      <c r="B1980" s="489"/>
      <c r="C1980" s="498"/>
      <c r="D1980" s="501"/>
      <c r="E1980" s="488"/>
      <c r="F1980" s="488"/>
      <c r="G1980" s="488"/>
      <c r="H1980" s="488"/>
      <c r="I1980" s="49" t="s">
        <v>33</v>
      </c>
      <c r="J1980" s="492"/>
      <c r="K1980" s="93" t="s">
        <v>39</v>
      </c>
      <c r="L1980" s="44"/>
      <c r="M1980" s="44"/>
      <c r="N1980" s="44"/>
      <c r="O1980" s="177"/>
      <c r="P1980" s="177">
        <v>130.17599999999999</v>
      </c>
      <c r="Q1980" s="177"/>
      <c r="R1980" s="45">
        <f t="shared" si="692"/>
        <v>130.17599999999999</v>
      </c>
      <c r="S1980" s="321"/>
      <c r="T1980" s="5"/>
      <c r="U1980" s="5"/>
      <c r="V1980" s="5"/>
      <c r="W1980" s="5"/>
      <c r="X1980" s="5"/>
      <c r="Y1980" s="5"/>
      <c r="Z1980" s="5"/>
    </row>
    <row r="1981" spans="1:26" s="3" customFormat="1" ht="11.25" customHeight="1">
      <c r="A1981" s="490">
        <v>32</v>
      </c>
      <c r="B1981" s="487" t="s">
        <v>329</v>
      </c>
      <c r="C1981" s="498"/>
      <c r="D1981" s="501"/>
      <c r="E1981" s="488"/>
      <c r="F1981" s="488"/>
      <c r="G1981" s="488"/>
      <c r="H1981" s="488"/>
      <c r="I1981" s="47" t="s">
        <v>13</v>
      </c>
      <c r="J1981" s="321"/>
      <c r="K1981" s="340"/>
      <c r="L1981" s="45"/>
      <c r="M1981" s="45"/>
      <c r="N1981" s="45"/>
      <c r="O1981" s="45">
        <f t="shared" ref="O1981" si="706">+O1982+O1987+O1989+O1994+O1997+O1999+O2002+O2004+O2006</f>
        <v>177.494</v>
      </c>
      <c r="P1981" s="45">
        <f>+P1982+P1987+P1989+P1994+P1997+P1999+P2002+P2004+P2006</f>
        <v>839.75</v>
      </c>
      <c r="Q1981" s="45">
        <f t="shared" ref="Q1981" si="707">+Q1982+Q1987+Q1989+Q1994+Q1997+Q1999+Q2002+Q2004+Q2006</f>
        <v>281.197</v>
      </c>
      <c r="R1981" s="45">
        <f t="shared" si="692"/>
        <v>1298.441</v>
      </c>
      <c r="S1981" s="321"/>
      <c r="T1981" s="5"/>
      <c r="U1981" s="5"/>
      <c r="V1981" s="5"/>
      <c r="W1981" s="5"/>
      <c r="X1981" s="5"/>
      <c r="Y1981" s="5"/>
      <c r="Z1981" s="5"/>
    </row>
    <row r="1982" spans="1:26" s="4" customFormat="1" ht="51">
      <c r="A1982" s="491"/>
      <c r="B1982" s="488"/>
      <c r="C1982" s="498"/>
      <c r="D1982" s="501"/>
      <c r="E1982" s="488"/>
      <c r="F1982" s="488"/>
      <c r="G1982" s="488"/>
      <c r="H1982" s="488"/>
      <c r="I1982" s="47" t="s">
        <v>163</v>
      </c>
      <c r="J1982" s="490">
        <v>472</v>
      </c>
      <c r="K1982" s="80" t="s">
        <v>10</v>
      </c>
      <c r="L1982" s="101"/>
      <c r="M1982" s="101"/>
      <c r="N1982" s="101"/>
      <c r="O1982" s="101">
        <f>O1983+O1984+O1985+O1986</f>
        <v>68.626000000000019</v>
      </c>
      <c r="P1982" s="45">
        <f t="shared" ref="P1982:Q1982" si="708">SUM(P1983:P1986)</f>
        <v>75.86</v>
      </c>
      <c r="Q1982" s="45">
        <f t="shared" si="708"/>
        <v>28.77</v>
      </c>
      <c r="R1982" s="45">
        <f t="shared" si="692"/>
        <v>173.25600000000003</v>
      </c>
      <c r="S1982" s="46"/>
      <c r="T1982" s="7"/>
      <c r="U1982" s="7"/>
      <c r="V1982" s="7"/>
      <c r="W1982" s="7"/>
      <c r="X1982" s="7"/>
      <c r="Y1982" s="7"/>
      <c r="Z1982" s="7"/>
    </row>
    <row r="1983" spans="1:26" s="3" customFormat="1" ht="25.5">
      <c r="A1983" s="491"/>
      <c r="B1983" s="488"/>
      <c r="C1983" s="498"/>
      <c r="D1983" s="501"/>
      <c r="E1983" s="488"/>
      <c r="F1983" s="488"/>
      <c r="G1983" s="488"/>
      <c r="H1983" s="488"/>
      <c r="I1983" s="241" t="s">
        <v>164</v>
      </c>
      <c r="J1983" s="491"/>
      <c r="K1983" s="340" t="s">
        <v>11</v>
      </c>
      <c r="L1983" s="44"/>
      <c r="M1983" s="44"/>
      <c r="N1983" s="44"/>
      <c r="O1983" s="424">
        <v>0.77800000000000002</v>
      </c>
      <c r="P1983" s="177"/>
      <c r="Q1983" s="177">
        <v>4.5999999999999999E-2</v>
      </c>
      <c r="R1983" s="45">
        <f t="shared" si="692"/>
        <v>0.82400000000000007</v>
      </c>
      <c r="S1983" s="321"/>
      <c r="T1983" s="5"/>
      <c r="U1983" s="5"/>
      <c r="V1983" s="5"/>
      <c r="W1983" s="5"/>
      <c r="X1983" s="5"/>
      <c r="Y1983" s="5"/>
      <c r="Z1983" s="5"/>
    </row>
    <row r="1984" spans="1:26" s="3" customFormat="1">
      <c r="A1984" s="491"/>
      <c r="B1984" s="488"/>
      <c r="C1984" s="498"/>
      <c r="D1984" s="501"/>
      <c r="E1984" s="488"/>
      <c r="F1984" s="488"/>
      <c r="G1984" s="488"/>
      <c r="H1984" s="488"/>
      <c r="I1984" s="241" t="s">
        <v>16</v>
      </c>
      <c r="J1984" s="491"/>
      <c r="K1984" s="340" t="s">
        <v>12</v>
      </c>
      <c r="L1984" s="44"/>
      <c r="M1984" s="44"/>
      <c r="N1984" s="44"/>
      <c r="O1984" s="424">
        <v>66.665000000000006</v>
      </c>
      <c r="P1984" s="177">
        <v>51.359000000000002</v>
      </c>
      <c r="Q1984" s="177">
        <v>28.724</v>
      </c>
      <c r="R1984" s="45">
        <f t="shared" si="692"/>
        <v>146.74799999999999</v>
      </c>
      <c r="S1984" s="321"/>
      <c r="T1984" s="5"/>
      <c r="U1984" s="5"/>
      <c r="V1984" s="5"/>
      <c r="W1984" s="5"/>
      <c r="X1984" s="5"/>
      <c r="Y1984" s="5"/>
      <c r="Z1984" s="5"/>
    </row>
    <row r="1985" spans="1:26" s="3" customFormat="1" ht="25.5">
      <c r="A1985" s="491"/>
      <c r="B1985" s="488"/>
      <c r="C1985" s="498"/>
      <c r="D1985" s="501"/>
      <c r="E1985" s="488"/>
      <c r="F1985" s="488"/>
      <c r="G1985" s="488"/>
      <c r="H1985" s="488"/>
      <c r="I1985" s="49" t="s">
        <v>33</v>
      </c>
      <c r="J1985" s="491"/>
      <c r="K1985" s="340" t="s">
        <v>39</v>
      </c>
      <c r="L1985" s="44"/>
      <c r="M1985" s="44"/>
      <c r="N1985" s="44"/>
      <c r="O1985" s="424"/>
      <c r="P1985" s="177">
        <v>24.501000000000001</v>
      </c>
      <c r="Q1985" s="60"/>
      <c r="R1985" s="45">
        <f t="shared" si="692"/>
        <v>24.501000000000001</v>
      </c>
      <c r="S1985" s="321"/>
      <c r="T1985" s="5"/>
      <c r="U1985" s="5"/>
      <c r="V1985" s="5"/>
      <c r="W1985" s="5"/>
      <c r="X1985" s="5"/>
      <c r="Y1985" s="5"/>
      <c r="Z1985" s="5"/>
    </row>
    <row r="1986" spans="1:26" s="3" customFormat="1" ht="38.25">
      <c r="A1986" s="491"/>
      <c r="B1986" s="488"/>
      <c r="C1986" s="498"/>
      <c r="D1986" s="501"/>
      <c r="E1986" s="488"/>
      <c r="F1986" s="488"/>
      <c r="G1986" s="488"/>
      <c r="H1986" s="488"/>
      <c r="I1986" s="236" t="s">
        <v>18</v>
      </c>
      <c r="J1986" s="491"/>
      <c r="K1986" s="93" t="s">
        <v>17</v>
      </c>
      <c r="L1986" s="44"/>
      <c r="M1986" s="44"/>
      <c r="N1986" s="44"/>
      <c r="O1986" s="424">
        <v>1.1830000000000001</v>
      </c>
      <c r="P1986" s="177"/>
      <c r="Q1986" s="60"/>
      <c r="R1986" s="45">
        <f t="shared" si="692"/>
        <v>1.1830000000000001</v>
      </c>
      <c r="S1986" s="321"/>
      <c r="T1986" s="5"/>
      <c r="U1986" s="5"/>
      <c r="V1986" s="5"/>
      <c r="W1986" s="5"/>
      <c r="X1986" s="5"/>
      <c r="Y1986" s="5"/>
      <c r="Z1986" s="5"/>
    </row>
    <row r="1987" spans="1:26" s="4" customFormat="1" ht="38.25">
      <c r="A1987" s="491"/>
      <c r="B1987" s="488"/>
      <c r="C1987" s="498"/>
      <c r="D1987" s="501"/>
      <c r="E1987" s="488"/>
      <c r="F1987" s="488"/>
      <c r="G1987" s="488"/>
      <c r="H1987" s="488"/>
      <c r="I1987" s="47" t="s">
        <v>165</v>
      </c>
      <c r="J1987" s="491"/>
      <c r="K1987" s="80" t="s">
        <v>30</v>
      </c>
      <c r="L1987" s="101"/>
      <c r="M1987" s="101"/>
      <c r="N1987" s="101"/>
      <c r="O1987" s="45">
        <f t="shared" ref="O1987:Q1987" si="709">+O1988</f>
        <v>62.991</v>
      </c>
      <c r="P1987" s="45">
        <f t="shared" si="709"/>
        <v>42.045999999999999</v>
      </c>
      <c r="Q1987" s="45">
        <f t="shared" si="709"/>
        <v>0</v>
      </c>
      <c r="R1987" s="45">
        <f t="shared" si="692"/>
        <v>105.03700000000001</v>
      </c>
      <c r="S1987" s="46"/>
      <c r="T1987" s="7"/>
      <c r="U1987" s="7"/>
      <c r="V1987" s="7"/>
      <c r="W1987" s="7"/>
      <c r="X1987" s="7"/>
      <c r="Y1987" s="7"/>
      <c r="Z1987" s="7"/>
    </row>
    <row r="1988" spans="1:26" s="3" customFormat="1">
      <c r="A1988" s="491"/>
      <c r="B1988" s="488"/>
      <c r="C1988" s="498"/>
      <c r="D1988" s="501"/>
      <c r="E1988" s="488"/>
      <c r="F1988" s="488"/>
      <c r="G1988" s="488"/>
      <c r="H1988" s="488"/>
      <c r="I1988" s="49" t="s">
        <v>16</v>
      </c>
      <c r="J1988" s="491"/>
      <c r="K1988" s="93" t="s">
        <v>12</v>
      </c>
      <c r="L1988" s="44"/>
      <c r="M1988" s="44"/>
      <c r="N1988" s="44"/>
      <c r="O1988" s="177">
        <v>62.991</v>
      </c>
      <c r="P1988" s="177">
        <v>42.045999999999999</v>
      </c>
      <c r="Q1988" s="60"/>
      <c r="R1988" s="45">
        <f t="shared" si="692"/>
        <v>105.03700000000001</v>
      </c>
      <c r="S1988" s="321"/>
      <c r="T1988" s="5"/>
      <c r="U1988" s="5"/>
      <c r="V1988" s="5"/>
      <c r="W1988" s="5"/>
      <c r="X1988" s="5"/>
      <c r="Y1988" s="5"/>
      <c r="Z1988" s="5"/>
    </row>
    <row r="1989" spans="1:26" s="4" customFormat="1" ht="38.25">
      <c r="A1989" s="491"/>
      <c r="B1989" s="488"/>
      <c r="C1989" s="498"/>
      <c r="D1989" s="501"/>
      <c r="E1989" s="488"/>
      <c r="F1989" s="488"/>
      <c r="G1989" s="488"/>
      <c r="H1989" s="488"/>
      <c r="I1989" s="47" t="s">
        <v>116</v>
      </c>
      <c r="J1989" s="491"/>
      <c r="K1989" s="80" t="s">
        <v>50</v>
      </c>
      <c r="L1989" s="101"/>
      <c r="M1989" s="101"/>
      <c r="N1989" s="101"/>
      <c r="O1989" s="45">
        <f t="shared" ref="O1989:Q1989" si="710">SUM(O1990:O1993)</f>
        <v>10.683999999999999</v>
      </c>
      <c r="P1989" s="45">
        <f t="shared" si="710"/>
        <v>341.22999999999996</v>
      </c>
      <c r="Q1989" s="45">
        <f t="shared" si="710"/>
        <v>80.988</v>
      </c>
      <c r="R1989" s="45">
        <f t="shared" si="692"/>
        <v>432.90199999999999</v>
      </c>
      <c r="S1989" s="46"/>
      <c r="T1989" s="7"/>
      <c r="U1989" s="7"/>
      <c r="V1989" s="7"/>
      <c r="W1989" s="7"/>
      <c r="X1989" s="7"/>
      <c r="Y1989" s="7"/>
      <c r="Z1989" s="7"/>
    </row>
    <row r="1990" spans="1:26" s="3" customFormat="1" ht="25.5">
      <c r="A1990" s="491"/>
      <c r="B1990" s="488"/>
      <c r="C1990" s="498"/>
      <c r="D1990" s="501"/>
      <c r="E1990" s="488"/>
      <c r="F1990" s="488"/>
      <c r="G1990" s="488"/>
      <c r="H1990" s="488"/>
      <c r="I1990" s="241" t="s">
        <v>164</v>
      </c>
      <c r="J1990" s="491"/>
      <c r="K1990" s="93" t="s">
        <v>11</v>
      </c>
      <c r="L1990" s="44"/>
      <c r="M1990" s="44"/>
      <c r="N1990" s="44"/>
      <c r="O1990" s="177"/>
      <c r="P1990" s="177">
        <v>333.54899999999998</v>
      </c>
      <c r="Q1990" s="177"/>
      <c r="R1990" s="45">
        <f t="shared" si="692"/>
        <v>333.54899999999998</v>
      </c>
      <c r="S1990" s="321"/>
      <c r="T1990" s="5"/>
      <c r="U1990" s="5"/>
      <c r="V1990" s="5"/>
      <c r="W1990" s="5"/>
      <c r="X1990" s="5"/>
      <c r="Y1990" s="5"/>
      <c r="Z1990" s="5"/>
    </row>
    <row r="1991" spans="1:26" s="3" customFormat="1">
      <c r="A1991" s="491"/>
      <c r="B1991" s="488"/>
      <c r="C1991" s="498"/>
      <c r="D1991" s="501"/>
      <c r="E1991" s="488"/>
      <c r="F1991" s="488"/>
      <c r="G1991" s="488"/>
      <c r="H1991" s="488"/>
      <c r="I1991" s="49" t="s">
        <v>16</v>
      </c>
      <c r="J1991" s="491"/>
      <c r="K1991" s="93" t="s">
        <v>12</v>
      </c>
      <c r="L1991" s="44"/>
      <c r="M1991" s="44"/>
      <c r="N1991" s="44"/>
      <c r="O1991" s="177">
        <v>10.683999999999999</v>
      </c>
      <c r="P1991" s="177">
        <v>7.681</v>
      </c>
      <c r="Q1991" s="177">
        <v>3</v>
      </c>
      <c r="R1991" s="45">
        <f t="shared" si="692"/>
        <v>21.364999999999998</v>
      </c>
      <c r="S1991" s="321"/>
      <c r="T1991" s="5"/>
      <c r="U1991" s="5"/>
      <c r="V1991" s="5"/>
      <c r="W1991" s="5"/>
      <c r="X1991" s="5"/>
      <c r="Y1991" s="5"/>
      <c r="Z1991" s="5"/>
    </row>
    <row r="1992" spans="1:26" s="3" customFormat="1" ht="25.5">
      <c r="A1992" s="491"/>
      <c r="B1992" s="488"/>
      <c r="C1992" s="498"/>
      <c r="D1992" s="501"/>
      <c r="E1992" s="488"/>
      <c r="F1992" s="488"/>
      <c r="G1992" s="488"/>
      <c r="H1992" s="488"/>
      <c r="I1992" s="49" t="s">
        <v>33</v>
      </c>
      <c r="J1992" s="491"/>
      <c r="K1992" s="93" t="s">
        <v>39</v>
      </c>
      <c r="L1992" s="44"/>
      <c r="M1992" s="44"/>
      <c r="N1992" s="44"/>
      <c r="O1992" s="177"/>
      <c r="P1992" s="177"/>
      <c r="Q1992" s="177">
        <v>66.653000000000006</v>
      </c>
      <c r="R1992" s="45">
        <f t="shared" si="692"/>
        <v>66.653000000000006</v>
      </c>
      <c r="S1992" s="321"/>
      <c r="T1992" s="5"/>
      <c r="U1992" s="5"/>
      <c r="V1992" s="5"/>
      <c r="W1992" s="5"/>
      <c r="X1992" s="5"/>
      <c r="Y1992" s="5"/>
      <c r="Z1992" s="5"/>
    </row>
    <row r="1993" spans="1:26" s="3" customFormat="1" ht="38.25">
      <c r="A1993" s="491"/>
      <c r="B1993" s="488"/>
      <c r="C1993" s="498"/>
      <c r="D1993" s="501"/>
      <c r="E1993" s="488"/>
      <c r="F1993" s="488"/>
      <c r="G1993" s="488"/>
      <c r="H1993" s="488"/>
      <c r="I1993" s="49" t="s">
        <v>69</v>
      </c>
      <c r="J1993" s="491"/>
      <c r="K1993" s="93" t="s">
        <v>55</v>
      </c>
      <c r="L1993" s="44"/>
      <c r="M1993" s="44"/>
      <c r="N1993" s="44"/>
      <c r="O1993" s="177"/>
      <c r="P1993" s="177"/>
      <c r="Q1993" s="177">
        <v>11.335000000000001</v>
      </c>
      <c r="R1993" s="45">
        <f t="shared" si="692"/>
        <v>11.335000000000001</v>
      </c>
      <c r="S1993" s="321"/>
      <c r="T1993" s="5"/>
      <c r="U1993" s="5"/>
      <c r="V1993" s="5"/>
      <c r="W1993" s="5"/>
      <c r="X1993" s="5"/>
      <c r="Y1993" s="5"/>
      <c r="Z1993" s="5"/>
    </row>
    <row r="1994" spans="1:26" s="4" customFormat="1" ht="10.5" customHeight="1">
      <c r="A1994" s="491"/>
      <c r="B1994" s="488"/>
      <c r="C1994" s="498"/>
      <c r="D1994" s="501"/>
      <c r="E1994" s="488"/>
      <c r="F1994" s="488"/>
      <c r="G1994" s="488"/>
      <c r="H1994" s="488"/>
      <c r="I1994" s="47" t="s">
        <v>166</v>
      </c>
      <c r="J1994" s="491"/>
      <c r="K1994" s="80" t="s">
        <v>51</v>
      </c>
      <c r="L1994" s="101"/>
      <c r="M1994" s="101"/>
      <c r="N1994" s="101"/>
      <c r="O1994" s="45">
        <f t="shared" ref="O1994:Q1994" si="711">SUM(O1995:O1996)</f>
        <v>0</v>
      </c>
      <c r="P1994" s="45">
        <f t="shared" si="711"/>
        <v>13</v>
      </c>
      <c r="Q1994" s="45">
        <f t="shared" si="711"/>
        <v>43.92</v>
      </c>
      <c r="R1994" s="45">
        <f t="shared" si="692"/>
        <v>56.92</v>
      </c>
      <c r="S1994" s="46"/>
      <c r="T1994" s="7"/>
      <c r="U1994" s="7"/>
      <c r="V1994" s="7"/>
      <c r="W1994" s="7"/>
      <c r="X1994" s="7"/>
      <c r="Y1994" s="7"/>
      <c r="Z1994" s="7"/>
    </row>
    <row r="1995" spans="1:26" s="3" customFormat="1">
      <c r="A1995" s="491"/>
      <c r="B1995" s="488"/>
      <c r="C1995" s="498"/>
      <c r="D1995" s="501"/>
      <c r="E1995" s="488"/>
      <c r="F1995" s="488"/>
      <c r="G1995" s="488"/>
      <c r="H1995" s="488"/>
      <c r="I1995" s="49" t="s">
        <v>16</v>
      </c>
      <c r="J1995" s="491"/>
      <c r="K1995" s="93" t="s">
        <v>12</v>
      </c>
      <c r="L1995" s="44"/>
      <c r="M1995" s="44"/>
      <c r="N1995" s="44"/>
      <c r="O1995" s="60"/>
      <c r="P1995" s="177">
        <v>13</v>
      </c>
      <c r="Q1995" s="177"/>
      <c r="R1995" s="45">
        <f t="shared" si="692"/>
        <v>13</v>
      </c>
      <c r="S1995" s="321"/>
      <c r="T1995" s="5"/>
      <c r="U1995" s="5"/>
      <c r="V1995" s="5"/>
      <c r="W1995" s="5"/>
      <c r="X1995" s="5"/>
      <c r="Y1995" s="5"/>
      <c r="Z1995" s="5"/>
    </row>
    <row r="1996" spans="1:26" s="3" customFormat="1" ht="25.5">
      <c r="A1996" s="491"/>
      <c r="B1996" s="488"/>
      <c r="C1996" s="498"/>
      <c r="D1996" s="501"/>
      <c r="E1996" s="488"/>
      <c r="F1996" s="488"/>
      <c r="G1996" s="488"/>
      <c r="H1996" s="488"/>
      <c r="I1996" s="49" t="s">
        <v>33</v>
      </c>
      <c r="J1996" s="491"/>
      <c r="K1996" s="93" t="s">
        <v>39</v>
      </c>
      <c r="L1996" s="44"/>
      <c r="M1996" s="44"/>
      <c r="N1996" s="44"/>
      <c r="O1996" s="60"/>
      <c r="P1996" s="177"/>
      <c r="Q1996" s="177">
        <v>43.92</v>
      </c>
      <c r="R1996" s="45">
        <f t="shared" si="692"/>
        <v>43.92</v>
      </c>
      <c r="S1996" s="414"/>
      <c r="T1996" s="5"/>
      <c r="U1996" s="5"/>
      <c r="V1996" s="5"/>
      <c r="W1996" s="5"/>
      <c r="X1996" s="5"/>
      <c r="Y1996" s="5"/>
      <c r="Z1996" s="5"/>
    </row>
    <row r="1997" spans="1:26" s="3" customFormat="1">
      <c r="A1997" s="491"/>
      <c r="B1997" s="488"/>
      <c r="C1997" s="498"/>
      <c r="D1997" s="501"/>
      <c r="E1997" s="488"/>
      <c r="F1997" s="488"/>
      <c r="G1997" s="488"/>
      <c r="H1997" s="488"/>
      <c r="I1997" s="47" t="s">
        <v>169</v>
      </c>
      <c r="J1997" s="491"/>
      <c r="K1997" s="80" t="s">
        <v>11</v>
      </c>
      <c r="L1997" s="177"/>
      <c r="M1997" s="177"/>
      <c r="N1997" s="101"/>
      <c r="O1997" s="45">
        <f t="shared" ref="O1997:Q1997" si="712">+O1998</f>
        <v>30.408000000000001</v>
      </c>
      <c r="P1997" s="45">
        <f t="shared" si="712"/>
        <v>26.437000000000001</v>
      </c>
      <c r="Q1997" s="45">
        <f t="shared" si="712"/>
        <v>13.545</v>
      </c>
      <c r="R1997" s="45">
        <f t="shared" si="692"/>
        <v>70.39</v>
      </c>
      <c r="S1997" s="321"/>
      <c r="T1997" s="5"/>
      <c r="U1997" s="5"/>
      <c r="V1997" s="5"/>
      <c r="W1997" s="5"/>
      <c r="X1997" s="5"/>
      <c r="Y1997" s="5"/>
      <c r="Z1997" s="5"/>
    </row>
    <row r="1998" spans="1:26" s="3" customFormat="1">
      <c r="A1998" s="491"/>
      <c r="B1998" s="488"/>
      <c r="C1998" s="498"/>
      <c r="D1998" s="501"/>
      <c r="E1998" s="488"/>
      <c r="F1998" s="488"/>
      <c r="G1998" s="488"/>
      <c r="H1998" s="488"/>
      <c r="I1998" s="49" t="s">
        <v>16</v>
      </c>
      <c r="J1998" s="491"/>
      <c r="K1998" s="93" t="s">
        <v>12</v>
      </c>
      <c r="L1998" s="44"/>
      <c r="M1998" s="44"/>
      <c r="N1998" s="44"/>
      <c r="O1998" s="177">
        <v>30.408000000000001</v>
      </c>
      <c r="P1998" s="177">
        <v>26.437000000000001</v>
      </c>
      <c r="Q1998" s="177">
        <v>13.545</v>
      </c>
      <c r="R1998" s="45">
        <f t="shared" si="692"/>
        <v>70.39</v>
      </c>
      <c r="S1998" s="321"/>
      <c r="T1998" s="5"/>
      <c r="U1998" s="5"/>
      <c r="V1998" s="5"/>
      <c r="W1998" s="5"/>
      <c r="X1998" s="5"/>
      <c r="Y1998" s="5"/>
      <c r="Z1998" s="5"/>
    </row>
    <row r="1999" spans="1:26" s="3" customFormat="1" ht="76.5">
      <c r="A1999" s="491"/>
      <c r="B1999" s="488"/>
      <c r="C1999" s="498"/>
      <c r="D1999" s="501"/>
      <c r="E1999" s="488"/>
      <c r="F1999" s="488"/>
      <c r="G1999" s="488"/>
      <c r="H1999" s="488"/>
      <c r="I1999" s="47" t="s">
        <v>170</v>
      </c>
      <c r="J1999" s="491"/>
      <c r="K1999" s="80" t="s">
        <v>52</v>
      </c>
      <c r="L1999" s="177"/>
      <c r="M1999" s="177"/>
      <c r="N1999" s="101"/>
      <c r="O1999" s="45">
        <f t="shared" ref="O1999:Q1999" si="713">+O2000+O2001</f>
        <v>4.7850000000000001</v>
      </c>
      <c r="P1999" s="45">
        <f t="shared" si="713"/>
        <v>60.53</v>
      </c>
      <c r="Q1999" s="45">
        <f t="shared" si="713"/>
        <v>16.544</v>
      </c>
      <c r="R1999" s="45">
        <f t="shared" si="692"/>
        <v>81.858999999999995</v>
      </c>
      <c r="S1999" s="321"/>
      <c r="T1999" s="5"/>
      <c r="U1999" s="5"/>
      <c r="V1999" s="5"/>
      <c r="W1999" s="5"/>
      <c r="X1999" s="5"/>
      <c r="Y1999" s="5"/>
      <c r="Z1999" s="5"/>
    </row>
    <row r="2000" spans="1:26" s="3" customFormat="1">
      <c r="A2000" s="491"/>
      <c r="B2000" s="488"/>
      <c r="C2000" s="498"/>
      <c r="D2000" s="501"/>
      <c r="E2000" s="488"/>
      <c r="F2000" s="488"/>
      <c r="G2000" s="488"/>
      <c r="H2000" s="488"/>
      <c r="I2000" s="49" t="s">
        <v>16</v>
      </c>
      <c r="J2000" s="491"/>
      <c r="K2000" s="93" t="s">
        <v>12</v>
      </c>
      <c r="L2000" s="44"/>
      <c r="M2000" s="44"/>
      <c r="N2000" s="44"/>
      <c r="O2000" s="177">
        <v>4.7850000000000001</v>
      </c>
      <c r="P2000" s="177">
        <v>10.353999999999999</v>
      </c>
      <c r="Q2000" s="177">
        <v>4</v>
      </c>
      <c r="R2000" s="45">
        <f t="shared" si="692"/>
        <v>19.138999999999999</v>
      </c>
      <c r="S2000" s="321"/>
      <c r="T2000" s="5"/>
      <c r="U2000" s="5"/>
      <c r="V2000" s="5"/>
      <c r="W2000" s="5"/>
      <c r="X2000" s="5"/>
      <c r="Y2000" s="5"/>
      <c r="Z2000" s="5"/>
    </row>
    <row r="2001" spans="1:26" s="3" customFormat="1" ht="25.5">
      <c r="A2001" s="491"/>
      <c r="B2001" s="488"/>
      <c r="C2001" s="498"/>
      <c r="D2001" s="501"/>
      <c r="E2001" s="488"/>
      <c r="F2001" s="488"/>
      <c r="G2001" s="488"/>
      <c r="H2001" s="488"/>
      <c r="I2001" s="49" t="s">
        <v>33</v>
      </c>
      <c r="J2001" s="491"/>
      <c r="K2001" s="93" t="s">
        <v>39</v>
      </c>
      <c r="L2001" s="44"/>
      <c r="M2001" s="44"/>
      <c r="N2001" s="44"/>
      <c r="O2001" s="177"/>
      <c r="P2001" s="177">
        <v>50.176000000000002</v>
      </c>
      <c r="Q2001" s="177">
        <v>12.544</v>
      </c>
      <c r="R2001" s="45">
        <f t="shared" si="692"/>
        <v>62.72</v>
      </c>
      <c r="S2001" s="321"/>
      <c r="T2001" s="5"/>
      <c r="U2001" s="5"/>
      <c r="V2001" s="5"/>
      <c r="W2001" s="5"/>
      <c r="X2001" s="5"/>
      <c r="Y2001" s="5"/>
      <c r="Z2001" s="5"/>
    </row>
    <row r="2002" spans="1:26" s="3" customFormat="1" ht="25.5">
      <c r="A2002" s="491"/>
      <c r="B2002" s="488"/>
      <c r="C2002" s="498"/>
      <c r="D2002" s="501"/>
      <c r="E2002" s="488"/>
      <c r="F2002" s="488"/>
      <c r="G2002" s="488"/>
      <c r="H2002" s="488"/>
      <c r="I2002" s="47" t="s">
        <v>171</v>
      </c>
      <c r="J2002" s="491"/>
      <c r="K2002" s="80" t="s">
        <v>136</v>
      </c>
      <c r="L2002" s="101"/>
      <c r="M2002" s="101"/>
      <c r="N2002" s="101"/>
      <c r="O2002" s="45">
        <f t="shared" ref="O2002:Q2004" si="714">+O2003</f>
        <v>0</v>
      </c>
      <c r="P2002" s="45">
        <f t="shared" si="714"/>
        <v>4.4400000000000004</v>
      </c>
      <c r="Q2002" s="45">
        <f t="shared" si="714"/>
        <v>0.60799999999999998</v>
      </c>
      <c r="R2002" s="45">
        <f t="shared" si="692"/>
        <v>5.048</v>
      </c>
      <c r="S2002" s="321"/>
      <c r="T2002" s="5"/>
      <c r="U2002" s="5"/>
      <c r="V2002" s="5"/>
      <c r="W2002" s="5"/>
      <c r="X2002" s="5"/>
      <c r="Y2002" s="5"/>
      <c r="Z2002" s="5"/>
    </row>
    <row r="2003" spans="1:26" s="3" customFormat="1">
      <c r="A2003" s="491"/>
      <c r="B2003" s="488"/>
      <c r="C2003" s="498"/>
      <c r="D2003" s="501"/>
      <c r="E2003" s="488"/>
      <c r="F2003" s="488"/>
      <c r="G2003" s="488"/>
      <c r="H2003" s="488"/>
      <c r="I2003" s="49" t="s">
        <v>16</v>
      </c>
      <c r="J2003" s="491"/>
      <c r="K2003" s="93" t="s">
        <v>12</v>
      </c>
      <c r="L2003" s="44"/>
      <c r="M2003" s="44"/>
      <c r="N2003" s="44"/>
      <c r="O2003" s="60"/>
      <c r="P2003" s="177">
        <v>4.4400000000000004</v>
      </c>
      <c r="Q2003" s="177">
        <v>0.60799999999999998</v>
      </c>
      <c r="R2003" s="45">
        <f t="shared" si="692"/>
        <v>5.048</v>
      </c>
      <c r="S2003" s="321"/>
      <c r="T2003" s="5"/>
      <c r="U2003" s="5"/>
      <c r="V2003" s="5"/>
      <c r="W2003" s="5"/>
      <c r="X2003" s="5"/>
      <c r="Y2003" s="5"/>
      <c r="Z2003" s="5"/>
    </row>
    <row r="2004" spans="1:26" s="4" customFormat="1" ht="51">
      <c r="A2004" s="491"/>
      <c r="B2004" s="488"/>
      <c r="C2004" s="498"/>
      <c r="D2004" s="501"/>
      <c r="E2004" s="488"/>
      <c r="F2004" s="488"/>
      <c r="G2004" s="488"/>
      <c r="H2004" s="488"/>
      <c r="I2004" s="47" t="s">
        <v>290</v>
      </c>
      <c r="J2004" s="491"/>
      <c r="K2004" s="80" t="s">
        <v>174</v>
      </c>
      <c r="L2004" s="45"/>
      <c r="M2004" s="45"/>
      <c r="N2004" s="45"/>
      <c r="O2004" s="45">
        <f t="shared" si="714"/>
        <v>0</v>
      </c>
      <c r="P2004" s="45">
        <f t="shared" si="714"/>
        <v>102.50700000000001</v>
      </c>
      <c r="Q2004" s="45">
        <f t="shared" si="714"/>
        <v>96.822000000000003</v>
      </c>
      <c r="R2004" s="45">
        <f t="shared" si="692"/>
        <v>199.32900000000001</v>
      </c>
      <c r="S2004" s="46"/>
      <c r="T2004" s="7"/>
      <c r="U2004" s="7"/>
      <c r="V2004" s="7"/>
      <c r="W2004" s="7"/>
      <c r="X2004" s="7"/>
      <c r="Y2004" s="7"/>
      <c r="Z2004" s="7"/>
    </row>
    <row r="2005" spans="1:26" s="3" customFormat="1" ht="38.25">
      <c r="A2005" s="491"/>
      <c r="B2005" s="488"/>
      <c r="C2005" s="498"/>
      <c r="D2005" s="501"/>
      <c r="E2005" s="488"/>
      <c r="F2005" s="488"/>
      <c r="G2005" s="488"/>
      <c r="H2005" s="488"/>
      <c r="I2005" s="49" t="s">
        <v>173</v>
      </c>
      <c r="J2005" s="491"/>
      <c r="K2005" s="93" t="s">
        <v>55</v>
      </c>
      <c r="L2005" s="45"/>
      <c r="M2005" s="45"/>
      <c r="N2005" s="45"/>
      <c r="O2005" s="101"/>
      <c r="P2005" s="177">
        <v>102.50700000000001</v>
      </c>
      <c r="Q2005" s="177">
        <v>96.822000000000003</v>
      </c>
      <c r="R2005" s="45">
        <f t="shared" si="692"/>
        <v>199.32900000000001</v>
      </c>
      <c r="S2005" s="321"/>
      <c r="T2005" s="5"/>
      <c r="U2005" s="5"/>
      <c r="V2005" s="5"/>
      <c r="W2005" s="5"/>
      <c r="X2005" s="5"/>
      <c r="Y2005" s="5"/>
      <c r="Z2005" s="5"/>
    </row>
    <row r="2006" spans="1:26" ht="25.5">
      <c r="A2006" s="491"/>
      <c r="B2006" s="488"/>
      <c r="C2006" s="498"/>
      <c r="D2006" s="501"/>
      <c r="E2006" s="488"/>
      <c r="F2006" s="488"/>
      <c r="G2006" s="488"/>
      <c r="H2006" s="488"/>
      <c r="I2006" s="47" t="s">
        <v>225</v>
      </c>
      <c r="J2006" s="491"/>
      <c r="K2006" s="80" t="s">
        <v>175</v>
      </c>
      <c r="L2006" s="45"/>
      <c r="M2006" s="45"/>
      <c r="N2006" s="45"/>
      <c r="O2006" s="101">
        <f>O2007+O2008+O2009</f>
        <v>0</v>
      </c>
      <c r="P2006" s="101">
        <f t="shared" ref="P2006:Q2006" si="715">P2007+P2008+P2009</f>
        <v>173.7</v>
      </c>
      <c r="Q2006" s="101">
        <f t="shared" si="715"/>
        <v>0</v>
      </c>
      <c r="R2006" s="45">
        <f t="shared" si="692"/>
        <v>173.7</v>
      </c>
      <c r="S2006" s="321"/>
    </row>
    <row r="2007" spans="1:26" ht="25.5">
      <c r="A2007" s="491"/>
      <c r="B2007" s="488"/>
      <c r="C2007" s="415"/>
      <c r="D2007" s="501"/>
      <c r="E2007" s="488"/>
      <c r="F2007" s="488"/>
      <c r="G2007" s="488"/>
      <c r="H2007" s="488"/>
      <c r="I2007" s="49" t="s">
        <v>164</v>
      </c>
      <c r="J2007" s="412"/>
      <c r="K2007" s="93" t="s">
        <v>11</v>
      </c>
      <c r="L2007" s="45"/>
      <c r="M2007" s="45"/>
      <c r="N2007" s="45"/>
      <c r="O2007" s="101"/>
      <c r="P2007" s="177">
        <v>105.6</v>
      </c>
      <c r="Q2007" s="101"/>
      <c r="R2007" s="45">
        <f t="shared" si="692"/>
        <v>105.6</v>
      </c>
      <c r="S2007" s="414"/>
    </row>
    <row r="2008" spans="1:26">
      <c r="A2008" s="491"/>
      <c r="B2008" s="488"/>
      <c r="C2008" s="415"/>
      <c r="D2008" s="501"/>
      <c r="E2008" s="488"/>
      <c r="F2008" s="488"/>
      <c r="G2008" s="488"/>
      <c r="H2008" s="488"/>
      <c r="I2008" s="49" t="s">
        <v>16</v>
      </c>
      <c r="J2008" s="412"/>
      <c r="K2008" s="93" t="s">
        <v>12</v>
      </c>
      <c r="L2008" s="45"/>
      <c r="M2008" s="45"/>
      <c r="N2008" s="45"/>
      <c r="O2008" s="101"/>
      <c r="P2008" s="177">
        <v>20.100000000000001</v>
      </c>
      <c r="Q2008" s="101"/>
      <c r="R2008" s="45">
        <f t="shared" si="692"/>
        <v>20.100000000000001</v>
      </c>
      <c r="S2008" s="414"/>
    </row>
    <row r="2009" spans="1:26" ht="38.25">
      <c r="A2009" s="492"/>
      <c r="B2009" s="489"/>
      <c r="C2009" s="415"/>
      <c r="D2009" s="501"/>
      <c r="E2009" s="488"/>
      <c r="F2009" s="488"/>
      <c r="G2009" s="488"/>
      <c r="H2009" s="488"/>
      <c r="I2009" s="49" t="s">
        <v>69</v>
      </c>
      <c r="J2009" s="412"/>
      <c r="K2009" s="93" t="s">
        <v>55</v>
      </c>
      <c r="L2009" s="45"/>
      <c r="M2009" s="45"/>
      <c r="N2009" s="45"/>
      <c r="O2009" s="101"/>
      <c r="P2009" s="177">
        <v>48</v>
      </c>
      <c r="Q2009" s="101"/>
      <c r="R2009" s="45">
        <f t="shared" si="692"/>
        <v>48</v>
      </c>
      <c r="S2009" s="414"/>
    </row>
    <row r="2010" spans="1:26" ht="33.75" customHeight="1">
      <c r="A2010" s="322">
        <v>33</v>
      </c>
      <c r="B2010" s="317" t="s">
        <v>266</v>
      </c>
      <c r="C2010" s="248"/>
      <c r="D2010" s="502"/>
      <c r="E2010" s="489"/>
      <c r="F2010" s="489"/>
      <c r="G2010" s="489"/>
      <c r="H2010" s="489"/>
      <c r="I2010" s="245"/>
      <c r="J2010" s="327"/>
      <c r="K2010" s="249"/>
      <c r="L2010" s="139"/>
      <c r="M2010" s="139"/>
      <c r="N2010" s="139"/>
      <c r="O2010" s="246"/>
      <c r="P2010" s="246"/>
      <c r="Q2010" s="246"/>
      <c r="R2010" s="45">
        <f t="shared" si="692"/>
        <v>0</v>
      </c>
      <c r="S2010" s="321"/>
    </row>
    <row r="2011" spans="1:26" s="6" customFormat="1" ht="135.75" customHeight="1">
      <c r="A2011" s="20">
        <v>5</v>
      </c>
      <c r="B2011" s="21"/>
      <c r="C2011" s="41" t="s">
        <v>301</v>
      </c>
      <c r="D2011" s="51" t="s">
        <v>15</v>
      </c>
      <c r="E2011" s="21" t="s">
        <v>818</v>
      </c>
      <c r="F2011" s="21" t="s">
        <v>644</v>
      </c>
      <c r="G2011" s="21" t="s">
        <v>610</v>
      </c>
      <c r="H2011" s="21" t="s">
        <v>853</v>
      </c>
      <c r="I2011" s="250"/>
      <c r="J2011" s="20"/>
      <c r="K2011" s="251"/>
      <c r="L2011" s="23"/>
      <c r="M2011" s="23"/>
      <c r="N2011" s="23"/>
      <c r="O2011" s="252">
        <f>O2012+O2017+O2022+O2027+O2032+O2036+O2040+O2043+O2046+O2051+O2056+O2061+O2065+O2069+O2073+O2077+O2081+O2087+O2092+O2096+O2101+O2106+O2111+O2116+O2121+O2124+O2127+O2133+O2138+O2143+O2153+O2159+O2168</f>
        <v>6273.4700000000012</v>
      </c>
      <c r="P2011" s="252">
        <f t="shared" ref="P2011:Q2011" si="716">P2012+P2017+P2022+P2027+P2032+P2036+P2040+P2043+P2046+P2051+P2056+P2061+P2065+P2069+P2073+P2077+P2081+P2087+P2092+P2096+P2101+P2106+P2111+P2116+P2121+P2124+P2127+P2133+P2138+P2143+P2153+P2159+P2168</f>
        <v>7607.9360000000015</v>
      </c>
      <c r="Q2011" s="252">
        <f t="shared" si="716"/>
        <v>4688.4949999999999</v>
      </c>
      <c r="R2011" s="23">
        <f>N2011+O2011+P2011+Q2011</f>
        <v>18569.901000000002</v>
      </c>
      <c r="S2011" s="20"/>
      <c r="T2011" s="7"/>
      <c r="U2011" s="7"/>
      <c r="V2011" s="7"/>
      <c r="W2011" s="7"/>
      <c r="X2011" s="7"/>
      <c r="Y2011" s="7"/>
      <c r="Z2011" s="7"/>
    </row>
    <row r="2012" spans="1:26" s="6" customFormat="1" ht="12.75" customHeight="1">
      <c r="A2012" s="490">
        <v>1</v>
      </c>
      <c r="B2012" s="500" t="s">
        <v>407</v>
      </c>
      <c r="C2012" s="497" t="s">
        <v>301</v>
      </c>
      <c r="D2012" s="500" t="s">
        <v>15</v>
      </c>
      <c r="E2012" s="487" t="s">
        <v>818</v>
      </c>
      <c r="F2012" s="487" t="s">
        <v>644</v>
      </c>
      <c r="G2012" s="487" t="s">
        <v>303</v>
      </c>
      <c r="H2012" s="487" t="s">
        <v>610</v>
      </c>
      <c r="I2012" s="47" t="s">
        <v>13</v>
      </c>
      <c r="J2012" s="162"/>
      <c r="K2012" s="253"/>
      <c r="L2012" s="142"/>
      <c r="M2012" s="142"/>
      <c r="N2012" s="142"/>
      <c r="O2012" s="244">
        <f>O2013</f>
        <v>1455.5880000000002</v>
      </c>
      <c r="P2012" s="244">
        <f t="shared" ref="P2012:Q2012" si="717">P2013</f>
        <v>1677.752</v>
      </c>
      <c r="Q2012" s="244">
        <f t="shared" si="717"/>
        <v>1098.19</v>
      </c>
      <c r="R2012" s="45">
        <f>N2012+O2012+P2012+Q2012</f>
        <v>4231.5300000000007</v>
      </c>
      <c r="S2012" s="46"/>
      <c r="T2012" s="7"/>
      <c r="U2012" s="7"/>
      <c r="V2012" s="7"/>
      <c r="W2012" s="7"/>
      <c r="X2012" s="7"/>
      <c r="Y2012" s="7"/>
      <c r="Z2012" s="7"/>
    </row>
    <row r="2013" spans="1:26" s="6" customFormat="1" ht="25.5">
      <c r="A2013" s="491"/>
      <c r="B2013" s="501"/>
      <c r="C2013" s="498"/>
      <c r="D2013" s="501"/>
      <c r="E2013" s="488"/>
      <c r="F2013" s="488"/>
      <c r="G2013" s="488"/>
      <c r="H2013" s="488"/>
      <c r="I2013" s="435" t="s">
        <v>788</v>
      </c>
      <c r="J2013" s="162"/>
      <c r="K2013" s="445" t="s">
        <v>17</v>
      </c>
      <c r="L2013" s="142"/>
      <c r="M2013" s="142"/>
      <c r="N2013" s="142"/>
      <c r="O2013" s="85">
        <f>O2014+O2015+O2016</f>
        <v>1455.5880000000002</v>
      </c>
      <c r="P2013" s="85">
        <f t="shared" ref="P2013:Q2013" si="718">P2014+P2015+P2016</f>
        <v>1677.752</v>
      </c>
      <c r="Q2013" s="85">
        <f t="shared" si="718"/>
        <v>1098.19</v>
      </c>
      <c r="R2013" s="45">
        <f>N2013+O2013+P2013+Q2013</f>
        <v>4231.5300000000007</v>
      </c>
      <c r="S2013" s="46"/>
      <c r="T2013" s="7"/>
      <c r="U2013" s="7"/>
      <c r="V2013" s="7"/>
      <c r="W2013" s="7"/>
      <c r="X2013" s="7"/>
      <c r="Y2013" s="7"/>
      <c r="Z2013" s="7"/>
    </row>
    <row r="2014" spans="1:26" s="6" customFormat="1" ht="25.5">
      <c r="A2014" s="491"/>
      <c r="B2014" s="501"/>
      <c r="C2014" s="498"/>
      <c r="D2014" s="501"/>
      <c r="E2014" s="488"/>
      <c r="F2014" s="488"/>
      <c r="G2014" s="488"/>
      <c r="H2014" s="488"/>
      <c r="I2014" s="436" t="s">
        <v>164</v>
      </c>
      <c r="J2014" s="162"/>
      <c r="K2014" s="448" t="s">
        <v>11</v>
      </c>
      <c r="L2014" s="142"/>
      <c r="M2014" s="142"/>
      <c r="N2014" s="142"/>
      <c r="O2014" s="88">
        <v>566.56899999999996</v>
      </c>
      <c r="P2014" s="88">
        <v>0</v>
      </c>
      <c r="Q2014" s="88">
        <v>5.5549999999999997</v>
      </c>
      <c r="R2014" s="44">
        <f t="shared" ref="R2014:R2021" si="719">N2014+O2014+P2014+Q2014</f>
        <v>572.12399999999991</v>
      </c>
      <c r="S2014" s="46"/>
      <c r="T2014" s="7"/>
      <c r="U2014" s="7"/>
      <c r="V2014" s="7"/>
      <c r="W2014" s="7"/>
      <c r="X2014" s="7"/>
      <c r="Y2014" s="7"/>
      <c r="Z2014" s="7"/>
    </row>
    <row r="2015" spans="1:26" s="6" customFormat="1" ht="25.5">
      <c r="A2015" s="491"/>
      <c r="B2015" s="501"/>
      <c r="C2015" s="498"/>
      <c r="D2015" s="501"/>
      <c r="E2015" s="488"/>
      <c r="F2015" s="488"/>
      <c r="G2015" s="488"/>
      <c r="H2015" s="488"/>
      <c r="I2015" s="436" t="s">
        <v>16</v>
      </c>
      <c r="J2015" s="162"/>
      <c r="K2015" s="448" t="s">
        <v>12</v>
      </c>
      <c r="L2015" s="142"/>
      <c r="M2015" s="142"/>
      <c r="N2015" s="142"/>
      <c r="O2015" s="88">
        <v>601.62099999999998</v>
      </c>
      <c r="P2015" s="88">
        <v>1677.752</v>
      </c>
      <c r="Q2015" s="88">
        <v>1092.635</v>
      </c>
      <c r="R2015" s="44">
        <f t="shared" si="719"/>
        <v>3372.0079999999998</v>
      </c>
      <c r="S2015" s="46"/>
      <c r="T2015" s="7"/>
      <c r="U2015" s="7"/>
      <c r="V2015" s="7"/>
      <c r="W2015" s="7"/>
      <c r="X2015" s="7"/>
      <c r="Y2015" s="7"/>
      <c r="Z2015" s="7"/>
    </row>
    <row r="2016" spans="1:26" s="6" customFormat="1" ht="38.25">
      <c r="A2016" s="492"/>
      <c r="B2016" s="502"/>
      <c r="C2016" s="498"/>
      <c r="D2016" s="501"/>
      <c r="E2016" s="488"/>
      <c r="F2016" s="488"/>
      <c r="G2016" s="488"/>
      <c r="H2016" s="488"/>
      <c r="I2016" s="436" t="s">
        <v>18</v>
      </c>
      <c r="J2016" s="162"/>
      <c r="K2016" s="448" t="s">
        <v>17</v>
      </c>
      <c r="L2016" s="142"/>
      <c r="M2016" s="142"/>
      <c r="N2016" s="142"/>
      <c r="O2016" s="88">
        <v>287.39800000000002</v>
      </c>
      <c r="P2016" s="88">
        <v>0</v>
      </c>
      <c r="Q2016" s="88">
        <v>0</v>
      </c>
      <c r="R2016" s="44">
        <f t="shared" si="719"/>
        <v>287.39800000000002</v>
      </c>
      <c r="S2016" s="46"/>
      <c r="T2016" s="7"/>
      <c r="U2016" s="7"/>
      <c r="V2016" s="7"/>
      <c r="W2016" s="7"/>
      <c r="X2016" s="7"/>
      <c r="Y2016" s="7"/>
      <c r="Z2016" s="7"/>
    </row>
    <row r="2017" spans="1:26" s="15" customFormat="1" ht="12.75" customHeight="1">
      <c r="A2017" s="490">
        <v>2</v>
      </c>
      <c r="B2017" s="487" t="s">
        <v>822</v>
      </c>
      <c r="C2017" s="498"/>
      <c r="D2017" s="501"/>
      <c r="E2017" s="488"/>
      <c r="F2017" s="488"/>
      <c r="G2017" s="488"/>
      <c r="H2017" s="488"/>
      <c r="I2017" s="47" t="s">
        <v>13</v>
      </c>
      <c r="J2017" s="165"/>
      <c r="K2017" s="249"/>
      <c r="L2017" s="44"/>
      <c r="M2017" s="139"/>
      <c r="N2017" s="139"/>
      <c r="O2017" s="244">
        <f>O2018</f>
        <v>124.23699999999999</v>
      </c>
      <c r="P2017" s="244">
        <f t="shared" ref="P2017:Q2017" si="720">P2018</f>
        <v>143.363</v>
      </c>
      <c r="Q2017" s="244">
        <f t="shared" si="720"/>
        <v>86.268000000000001</v>
      </c>
      <c r="R2017" s="45">
        <f>N2017+O2017+P2017+Q2017</f>
        <v>353.86800000000005</v>
      </c>
      <c r="S2017" s="321"/>
      <c r="T2017" s="339"/>
      <c r="U2017" s="339"/>
      <c r="V2017" s="339"/>
      <c r="W2017" s="339"/>
      <c r="X2017" s="339"/>
      <c r="Y2017" s="339"/>
      <c r="Z2017" s="339"/>
    </row>
    <row r="2018" spans="1:26" s="15" customFormat="1" ht="25.5">
      <c r="A2018" s="491"/>
      <c r="B2018" s="488"/>
      <c r="C2018" s="498"/>
      <c r="D2018" s="501"/>
      <c r="E2018" s="488"/>
      <c r="F2018" s="488"/>
      <c r="G2018" s="488"/>
      <c r="H2018" s="488"/>
      <c r="I2018" s="433" t="s">
        <v>788</v>
      </c>
      <c r="J2018" s="162"/>
      <c r="K2018" s="445" t="s">
        <v>17</v>
      </c>
      <c r="L2018" s="45"/>
      <c r="M2018" s="142"/>
      <c r="N2018" s="142"/>
      <c r="O2018" s="437">
        <f>O2019+O2020+O2021</f>
        <v>124.23699999999999</v>
      </c>
      <c r="P2018" s="437">
        <f>P2019+P2020+P2021</f>
        <v>143.363</v>
      </c>
      <c r="Q2018" s="437">
        <f>Q2019+Q2020+Q2021</f>
        <v>86.268000000000001</v>
      </c>
      <c r="R2018" s="45">
        <f t="shared" si="719"/>
        <v>353.86800000000005</v>
      </c>
      <c r="S2018" s="419"/>
      <c r="T2018" s="420"/>
      <c r="U2018" s="420"/>
      <c r="V2018" s="420"/>
      <c r="W2018" s="420"/>
      <c r="X2018" s="420"/>
      <c r="Y2018" s="420"/>
      <c r="Z2018" s="420"/>
    </row>
    <row r="2019" spans="1:26" s="15" customFormat="1" ht="25.5">
      <c r="A2019" s="491"/>
      <c r="B2019" s="488"/>
      <c r="C2019" s="498"/>
      <c r="D2019" s="501"/>
      <c r="E2019" s="488"/>
      <c r="F2019" s="488"/>
      <c r="G2019" s="488"/>
      <c r="H2019" s="488"/>
      <c r="I2019" s="434" t="s">
        <v>164</v>
      </c>
      <c r="J2019" s="165"/>
      <c r="K2019" s="448" t="s">
        <v>11</v>
      </c>
      <c r="L2019" s="44"/>
      <c r="M2019" s="139"/>
      <c r="N2019" s="139"/>
      <c r="O2019" s="438">
        <v>36.201999999999998</v>
      </c>
      <c r="P2019" s="438">
        <v>0</v>
      </c>
      <c r="Q2019" s="438">
        <v>0.16500000000000001</v>
      </c>
      <c r="R2019" s="44">
        <f t="shared" si="719"/>
        <v>36.366999999999997</v>
      </c>
      <c r="S2019" s="419"/>
      <c r="T2019" s="420"/>
      <c r="U2019" s="420"/>
      <c r="V2019" s="420"/>
      <c r="W2019" s="420"/>
      <c r="X2019" s="420"/>
      <c r="Y2019" s="420"/>
      <c r="Z2019" s="420"/>
    </row>
    <row r="2020" spans="1:26" s="15" customFormat="1" ht="25.5">
      <c r="A2020" s="491"/>
      <c r="B2020" s="488"/>
      <c r="C2020" s="498"/>
      <c r="D2020" s="501"/>
      <c r="E2020" s="488"/>
      <c r="F2020" s="488"/>
      <c r="G2020" s="488"/>
      <c r="H2020" s="488"/>
      <c r="I2020" s="434" t="s">
        <v>16</v>
      </c>
      <c r="J2020" s="165"/>
      <c r="K2020" s="448" t="s">
        <v>12</v>
      </c>
      <c r="L2020" s="44"/>
      <c r="M2020" s="139"/>
      <c r="N2020" s="139"/>
      <c r="O2020" s="438">
        <v>78.412999999999997</v>
      </c>
      <c r="P2020" s="438">
        <v>143.363</v>
      </c>
      <c r="Q2020" s="438">
        <v>86.102999999999994</v>
      </c>
      <c r="R2020" s="44">
        <f t="shared" si="719"/>
        <v>307.87900000000002</v>
      </c>
      <c r="S2020" s="419"/>
      <c r="T2020" s="420"/>
      <c r="U2020" s="420"/>
      <c r="V2020" s="420"/>
      <c r="W2020" s="420"/>
      <c r="X2020" s="420"/>
      <c r="Y2020" s="420"/>
      <c r="Z2020" s="420"/>
    </row>
    <row r="2021" spans="1:26" s="15" customFormat="1" ht="38.25">
      <c r="A2021" s="492"/>
      <c r="B2021" s="489"/>
      <c r="C2021" s="498"/>
      <c r="D2021" s="501"/>
      <c r="E2021" s="488"/>
      <c r="F2021" s="488"/>
      <c r="G2021" s="488"/>
      <c r="H2021" s="488"/>
      <c r="I2021" s="434" t="s">
        <v>18</v>
      </c>
      <c r="J2021" s="165"/>
      <c r="K2021" s="448" t="s">
        <v>17</v>
      </c>
      <c r="L2021" s="44"/>
      <c r="M2021" s="139"/>
      <c r="N2021" s="139"/>
      <c r="O2021" s="438">
        <v>9.6219999999999999</v>
      </c>
      <c r="P2021" s="438">
        <v>0</v>
      </c>
      <c r="Q2021" s="438">
        <v>0</v>
      </c>
      <c r="R2021" s="44">
        <f t="shared" si="719"/>
        <v>9.6219999999999999</v>
      </c>
      <c r="S2021" s="419"/>
      <c r="T2021" s="420"/>
      <c r="U2021" s="420"/>
      <c r="V2021" s="420"/>
      <c r="W2021" s="420"/>
      <c r="X2021" s="420"/>
      <c r="Y2021" s="420"/>
      <c r="Z2021" s="420"/>
    </row>
    <row r="2022" spans="1:26" s="15" customFormat="1">
      <c r="A2022" s="490">
        <v>3</v>
      </c>
      <c r="B2022" s="487" t="s">
        <v>823</v>
      </c>
      <c r="C2022" s="498"/>
      <c r="D2022" s="501"/>
      <c r="E2022" s="488"/>
      <c r="F2022" s="488"/>
      <c r="G2022" s="488"/>
      <c r="H2022" s="488"/>
      <c r="I2022" s="91" t="s">
        <v>660</v>
      </c>
      <c r="J2022" s="46"/>
      <c r="K2022" s="96"/>
      <c r="L2022" s="45"/>
      <c r="M2022" s="45"/>
      <c r="N2022" s="45"/>
      <c r="O2022" s="101">
        <f>O2023</f>
        <v>128.93600000000001</v>
      </c>
      <c r="P2022" s="101">
        <f t="shared" ref="P2022:Q2022" si="721">P2023</f>
        <v>171.93700000000001</v>
      </c>
      <c r="Q2022" s="101">
        <f t="shared" si="721"/>
        <v>175.77</v>
      </c>
      <c r="R2022" s="45">
        <f>N2022+O2022+P2022+Q2022</f>
        <v>476.64300000000003</v>
      </c>
      <c r="S2022" s="46"/>
      <c r="T2022" s="339"/>
      <c r="U2022" s="339"/>
      <c r="V2022" s="339"/>
      <c r="W2022" s="339"/>
      <c r="X2022" s="339"/>
      <c r="Y2022" s="339"/>
      <c r="Z2022" s="339"/>
    </row>
    <row r="2023" spans="1:26" s="15" customFormat="1" ht="25.5">
      <c r="A2023" s="491"/>
      <c r="B2023" s="488"/>
      <c r="C2023" s="498"/>
      <c r="D2023" s="501"/>
      <c r="E2023" s="488"/>
      <c r="F2023" s="488"/>
      <c r="G2023" s="488"/>
      <c r="H2023" s="488"/>
      <c r="I2023" s="433" t="s">
        <v>788</v>
      </c>
      <c r="J2023" s="162"/>
      <c r="K2023" s="445" t="s">
        <v>17</v>
      </c>
      <c r="L2023" s="142"/>
      <c r="M2023" s="142"/>
      <c r="N2023" s="142"/>
      <c r="O2023" s="440">
        <f>O2024+O2025+O2026</f>
        <v>128.93600000000001</v>
      </c>
      <c r="P2023" s="74">
        <f>P2025+P2026</f>
        <v>171.93700000000001</v>
      </c>
      <c r="Q2023" s="74">
        <f>Q2024+Q2025</f>
        <v>175.77</v>
      </c>
      <c r="R2023" s="440">
        <f>R2024+R2025+R2026</f>
        <v>476.64299999999997</v>
      </c>
      <c r="S2023" s="419"/>
      <c r="T2023" s="420"/>
      <c r="U2023" s="420"/>
      <c r="V2023" s="420"/>
      <c r="W2023" s="420"/>
      <c r="X2023" s="420"/>
      <c r="Y2023" s="420"/>
      <c r="Z2023" s="420"/>
    </row>
    <row r="2024" spans="1:26" s="15" customFormat="1" ht="25.5">
      <c r="A2024" s="491"/>
      <c r="B2024" s="488"/>
      <c r="C2024" s="498"/>
      <c r="D2024" s="501"/>
      <c r="E2024" s="488"/>
      <c r="F2024" s="488"/>
      <c r="G2024" s="488"/>
      <c r="H2024" s="488"/>
      <c r="I2024" s="434" t="s">
        <v>164</v>
      </c>
      <c r="J2024" s="165"/>
      <c r="K2024" s="448" t="s">
        <v>11</v>
      </c>
      <c r="L2024" s="139"/>
      <c r="M2024" s="139"/>
      <c r="N2024" s="139"/>
      <c r="O2024" s="441">
        <v>40.436</v>
      </c>
      <c r="P2024" s="88">
        <v>0</v>
      </c>
      <c r="Q2024" s="76">
        <v>0.185</v>
      </c>
      <c r="R2024" s="88">
        <f>O2024+P2024+Q2024</f>
        <v>40.621000000000002</v>
      </c>
      <c r="S2024" s="419"/>
      <c r="T2024" s="420"/>
      <c r="U2024" s="420"/>
      <c r="V2024" s="420"/>
      <c r="W2024" s="420"/>
      <c r="X2024" s="420"/>
      <c r="Y2024" s="420"/>
      <c r="Z2024" s="420"/>
    </row>
    <row r="2025" spans="1:26" s="15" customFormat="1" ht="25.5">
      <c r="A2025" s="491"/>
      <c r="B2025" s="488"/>
      <c r="C2025" s="498"/>
      <c r="D2025" s="501"/>
      <c r="E2025" s="488"/>
      <c r="F2025" s="488"/>
      <c r="G2025" s="488"/>
      <c r="H2025" s="488"/>
      <c r="I2025" s="434" t="s">
        <v>16</v>
      </c>
      <c r="J2025" s="165"/>
      <c r="K2025" s="448" t="s">
        <v>12</v>
      </c>
      <c r="L2025" s="139"/>
      <c r="M2025" s="139"/>
      <c r="N2025" s="139"/>
      <c r="O2025" s="441">
        <v>88.5</v>
      </c>
      <c r="P2025" s="76">
        <v>150.863</v>
      </c>
      <c r="Q2025" s="76">
        <v>175.58500000000001</v>
      </c>
      <c r="R2025" s="88">
        <f>O2025+P2025+Q2025</f>
        <v>414.94799999999998</v>
      </c>
      <c r="S2025" s="419"/>
      <c r="T2025" s="420"/>
      <c r="U2025" s="420"/>
      <c r="V2025" s="420"/>
      <c r="W2025" s="420"/>
      <c r="X2025" s="420"/>
      <c r="Y2025" s="420"/>
      <c r="Z2025" s="420"/>
    </row>
    <row r="2026" spans="1:26" s="15" customFormat="1" ht="25.5">
      <c r="A2026" s="491"/>
      <c r="B2026" s="488"/>
      <c r="C2026" s="498"/>
      <c r="D2026" s="501"/>
      <c r="E2026" s="488"/>
      <c r="F2026" s="488"/>
      <c r="G2026" s="488"/>
      <c r="H2026" s="488"/>
      <c r="I2026" s="92" t="s">
        <v>789</v>
      </c>
      <c r="J2026" s="165"/>
      <c r="K2026" s="448" t="s">
        <v>17</v>
      </c>
      <c r="L2026" s="139"/>
      <c r="M2026" s="139"/>
      <c r="N2026" s="139"/>
      <c r="O2026" s="88">
        <v>0</v>
      </c>
      <c r="P2026" s="76">
        <v>21.074000000000002</v>
      </c>
      <c r="Q2026" s="88">
        <v>0</v>
      </c>
      <c r="R2026" s="76">
        <f>P2026</f>
        <v>21.074000000000002</v>
      </c>
      <c r="S2026" s="419"/>
      <c r="T2026" s="420"/>
      <c r="U2026" s="420"/>
      <c r="V2026" s="420"/>
      <c r="W2026" s="420"/>
      <c r="X2026" s="420"/>
      <c r="Y2026" s="420"/>
      <c r="Z2026" s="420"/>
    </row>
    <row r="2027" spans="1:26" s="15" customFormat="1">
      <c r="A2027" s="490">
        <v>4</v>
      </c>
      <c r="B2027" s="487" t="s">
        <v>824</v>
      </c>
      <c r="C2027" s="498"/>
      <c r="D2027" s="501"/>
      <c r="E2027" s="488"/>
      <c r="F2027" s="488"/>
      <c r="G2027" s="488"/>
      <c r="H2027" s="488"/>
      <c r="I2027" s="91" t="s">
        <v>660</v>
      </c>
      <c r="J2027" s="46"/>
      <c r="K2027" s="96"/>
      <c r="L2027" s="139"/>
      <c r="M2027" s="139"/>
      <c r="N2027" s="139"/>
      <c r="O2027" s="85">
        <f>O2028</f>
        <v>81.668999999999997</v>
      </c>
      <c r="P2027" s="85">
        <f t="shared" ref="P2027:Q2027" si="722">P2028</f>
        <v>101.67100000000001</v>
      </c>
      <c r="Q2027" s="85">
        <f t="shared" si="722"/>
        <v>64.63</v>
      </c>
      <c r="R2027" s="85">
        <f>O2027+P2027+Q2027</f>
        <v>247.97</v>
      </c>
      <c r="S2027" s="321"/>
      <c r="T2027" s="339"/>
      <c r="U2027" s="339"/>
      <c r="V2027" s="339"/>
      <c r="W2027" s="339"/>
      <c r="X2027" s="339"/>
      <c r="Y2027" s="339"/>
      <c r="Z2027" s="339"/>
    </row>
    <row r="2028" spans="1:26" s="15" customFormat="1" ht="25.5">
      <c r="A2028" s="491"/>
      <c r="B2028" s="488"/>
      <c r="C2028" s="498"/>
      <c r="D2028" s="501"/>
      <c r="E2028" s="488"/>
      <c r="F2028" s="488"/>
      <c r="G2028" s="488"/>
      <c r="H2028" s="488"/>
      <c r="I2028" s="433" t="s">
        <v>788</v>
      </c>
      <c r="J2028" s="162"/>
      <c r="K2028" s="445" t="s">
        <v>17</v>
      </c>
      <c r="L2028" s="142"/>
      <c r="M2028" s="142"/>
      <c r="N2028" s="142"/>
      <c r="O2028" s="440">
        <f>O2029+O2030+O2031</f>
        <v>81.668999999999997</v>
      </c>
      <c r="P2028" s="440">
        <f t="shared" ref="P2028:Q2028" si="723">P2029+P2030+P2031</f>
        <v>101.67100000000001</v>
      </c>
      <c r="Q2028" s="440">
        <f t="shared" si="723"/>
        <v>64.63</v>
      </c>
      <c r="R2028" s="85">
        <f t="shared" ref="R2028:R2039" si="724">O2028+P2028+Q2028</f>
        <v>247.97</v>
      </c>
      <c r="S2028" s="419"/>
      <c r="T2028" s="420"/>
      <c r="U2028" s="420"/>
      <c r="V2028" s="420"/>
      <c r="W2028" s="420"/>
      <c r="X2028" s="420"/>
      <c r="Y2028" s="420"/>
      <c r="Z2028" s="420"/>
    </row>
    <row r="2029" spans="1:26" s="15" customFormat="1" ht="25.5">
      <c r="A2029" s="491"/>
      <c r="B2029" s="488"/>
      <c r="C2029" s="498"/>
      <c r="D2029" s="501"/>
      <c r="E2029" s="488"/>
      <c r="F2029" s="488"/>
      <c r="G2029" s="488"/>
      <c r="H2029" s="488"/>
      <c r="I2029" s="434" t="s">
        <v>164</v>
      </c>
      <c r="J2029" s="165"/>
      <c r="K2029" s="448" t="s">
        <v>11</v>
      </c>
      <c r="L2029" s="139"/>
      <c r="M2029" s="139"/>
      <c r="N2029" s="139"/>
      <c r="O2029" s="88">
        <v>20.591999999999999</v>
      </c>
      <c r="P2029" s="88">
        <v>0</v>
      </c>
      <c r="Q2029" s="88"/>
      <c r="R2029" s="89">
        <f t="shared" si="724"/>
        <v>20.591999999999999</v>
      </c>
      <c r="S2029" s="419"/>
      <c r="T2029" s="420"/>
      <c r="U2029" s="420"/>
      <c r="V2029" s="420"/>
      <c r="W2029" s="420"/>
      <c r="X2029" s="420"/>
      <c r="Y2029" s="420"/>
      <c r="Z2029" s="420"/>
    </row>
    <row r="2030" spans="1:26" s="15" customFormat="1" ht="25.5">
      <c r="A2030" s="491"/>
      <c r="B2030" s="488"/>
      <c r="C2030" s="498"/>
      <c r="D2030" s="501"/>
      <c r="E2030" s="488"/>
      <c r="F2030" s="488"/>
      <c r="G2030" s="488"/>
      <c r="H2030" s="488"/>
      <c r="I2030" s="434" t="s">
        <v>16</v>
      </c>
      <c r="J2030" s="165"/>
      <c r="K2030" s="448" t="s">
        <v>12</v>
      </c>
      <c r="L2030" s="139"/>
      <c r="M2030" s="139"/>
      <c r="N2030" s="139"/>
      <c r="O2030" s="88">
        <v>58.143000000000001</v>
      </c>
      <c r="P2030" s="88">
        <v>101.67100000000001</v>
      </c>
      <c r="Q2030" s="88">
        <v>64.63</v>
      </c>
      <c r="R2030" s="89">
        <f t="shared" si="724"/>
        <v>224.44400000000002</v>
      </c>
      <c r="S2030" s="419"/>
      <c r="T2030" s="420"/>
      <c r="U2030" s="420"/>
      <c r="V2030" s="420"/>
      <c r="W2030" s="420"/>
      <c r="X2030" s="420"/>
      <c r="Y2030" s="420"/>
      <c r="Z2030" s="420"/>
    </row>
    <row r="2031" spans="1:26" s="15" customFormat="1" ht="25.5">
      <c r="A2031" s="492"/>
      <c r="B2031" s="489"/>
      <c r="C2031" s="498"/>
      <c r="D2031" s="501"/>
      <c r="E2031" s="488"/>
      <c r="F2031" s="488"/>
      <c r="G2031" s="488"/>
      <c r="H2031" s="488"/>
      <c r="I2031" s="92" t="s">
        <v>789</v>
      </c>
      <c r="J2031" s="165"/>
      <c r="K2031" s="448" t="s">
        <v>17</v>
      </c>
      <c r="L2031" s="139"/>
      <c r="M2031" s="139"/>
      <c r="N2031" s="139"/>
      <c r="O2031" s="88">
        <v>2.9340000000000002</v>
      </c>
      <c r="P2031" s="88">
        <v>0</v>
      </c>
      <c r="Q2031" s="88">
        <v>0</v>
      </c>
      <c r="R2031" s="89">
        <f t="shared" si="724"/>
        <v>2.9340000000000002</v>
      </c>
      <c r="S2031" s="419"/>
      <c r="T2031" s="420"/>
      <c r="U2031" s="420"/>
      <c r="V2031" s="420"/>
      <c r="W2031" s="420"/>
      <c r="X2031" s="420"/>
      <c r="Y2031" s="420"/>
      <c r="Z2031" s="420"/>
    </row>
    <row r="2032" spans="1:26" s="15" customFormat="1">
      <c r="A2032" s="490">
        <v>5</v>
      </c>
      <c r="B2032" s="487" t="s">
        <v>825</v>
      </c>
      <c r="C2032" s="498"/>
      <c r="D2032" s="501"/>
      <c r="E2032" s="488"/>
      <c r="F2032" s="488"/>
      <c r="G2032" s="488"/>
      <c r="H2032" s="488"/>
      <c r="I2032" s="91" t="s">
        <v>660</v>
      </c>
      <c r="J2032" s="419"/>
      <c r="K2032" s="95"/>
      <c r="L2032" s="44"/>
      <c r="M2032" s="44"/>
      <c r="N2032" s="44"/>
      <c r="O2032" s="101">
        <f>O2033</f>
        <v>74.554000000000002</v>
      </c>
      <c r="P2032" s="101">
        <f t="shared" ref="P2032:Q2032" si="725">P2033</f>
        <v>85.926000000000002</v>
      </c>
      <c r="Q2032" s="101">
        <f t="shared" si="725"/>
        <v>43.976999999999997</v>
      </c>
      <c r="R2032" s="85">
        <f>O2032+P2032+Q2032</f>
        <v>204.45700000000002</v>
      </c>
      <c r="S2032" s="321"/>
      <c r="T2032" s="339"/>
      <c r="U2032" s="339"/>
      <c r="V2032" s="339"/>
      <c r="W2032" s="339"/>
      <c r="X2032" s="339"/>
      <c r="Y2032" s="339"/>
      <c r="Z2032" s="339"/>
    </row>
    <row r="2033" spans="1:26" s="15" customFormat="1" ht="25.5">
      <c r="A2033" s="491"/>
      <c r="B2033" s="488"/>
      <c r="C2033" s="498"/>
      <c r="D2033" s="501"/>
      <c r="E2033" s="488"/>
      <c r="F2033" s="488"/>
      <c r="G2033" s="488"/>
      <c r="H2033" s="488"/>
      <c r="I2033" s="433" t="s">
        <v>788</v>
      </c>
      <c r="J2033" s="162"/>
      <c r="K2033" s="445" t="s">
        <v>17</v>
      </c>
      <c r="L2033" s="142"/>
      <c r="M2033" s="142"/>
      <c r="N2033" s="142"/>
      <c r="O2033" s="440">
        <f>O2034+O2035</f>
        <v>74.554000000000002</v>
      </c>
      <c r="P2033" s="440">
        <f t="shared" ref="P2033:Q2033" si="726">P2034+P2035</f>
        <v>85.926000000000002</v>
      </c>
      <c r="Q2033" s="440">
        <f t="shared" si="726"/>
        <v>43.976999999999997</v>
      </c>
      <c r="R2033" s="85">
        <f t="shared" si="724"/>
        <v>204.45700000000002</v>
      </c>
      <c r="S2033" s="419"/>
      <c r="T2033" s="420"/>
      <c r="U2033" s="420"/>
      <c r="V2033" s="420"/>
      <c r="W2033" s="420"/>
      <c r="X2033" s="420"/>
      <c r="Y2033" s="420"/>
      <c r="Z2033" s="420"/>
    </row>
    <row r="2034" spans="1:26" s="15" customFormat="1" ht="25.5">
      <c r="A2034" s="491"/>
      <c r="B2034" s="488"/>
      <c r="C2034" s="498"/>
      <c r="D2034" s="501"/>
      <c r="E2034" s="488"/>
      <c r="F2034" s="488"/>
      <c r="G2034" s="488"/>
      <c r="H2034" s="488"/>
      <c r="I2034" s="434" t="s">
        <v>164</v>
      </c>
      <c r="J2034" s="165"/>
      <c r="K2034" s="444" t="s">
        <v>11</v>
      </c>
      <c r="L2034" s="139"/>
      <c r="M2034" s="139"/>
      <c r="N2034" s="139"/>
      <c r="O2034" s="441">
        <v>28.126000000000001</v>
      </c>
      <c r="P2034" s="76">
        <v>0</v>
      </c>
      <c r="Q2034" s="76">
        <v>9.9000000000000005E-2</v>
      </c>
      <c r="R2034" s="89">
        <f t="shared" si="724"/>
        <v>28.225000000000001</v>
      </c>
      <c r="S2034" s="419"/>
      <c r="T2034" s="420"/>
      <c r="U2034" s="420"/>
      <c r="V2034" s="420"/>
      <c r="W2034" s="420"/>
      <c r="X2034" s="420"/>
      <c r="Y2034" s="420"/>
      <c r="Z2034" s="420"/>
    </row>
    <row r="2035" spans="1:26" s="15" customFormat="1" ht="25.5">
      <c r="A2035" s="491"/>
      <c r="B2035" s="488"/>
      <c r="C2035" s="498"/>
      <c r="D2035" s="501"/>
      <c r="E2035" s="488"/>
      <c r="F2035" s="488"/>
      <c r="G2035" s="488"/>
      <c r="H2035" s="488"/>
      <c r="I2035" s="434" t="s">
        <v>16</v>
      </c>
      <c r="J2035" s="165"/>
      <c r="K2035" s="444" t="s">
        <v>12</v>
      </c>
      <c r="L2035" s="139"/>
      <c r="M2035" s="139"/>
      <c r="N2035" s="139"/>
      <c r="O2035" s="441">
        <v>46.427999999999997</v>
      </c>
      <c r="P2035" s="76">
        <v>85.926000000000002</v>
      </c>
      <c r="Q2035" s="76">
        <v>43.878</v>
      </c>
      <c r="R2035" s="89">
        <f t="shared" si="724"/>
        <v>176.23199999999997</v>
      </c>
      <c r="S2035" s="419"/>
      <c r="T2035" s="420"/>
      <c r="U2035" s="420"/>
      <c r="V2035" s="420"/>
      <c r="W2035" s="420"/>
      <c r="X2035" s="420"/>
      <c r="Y2035" s="420"/>
      <c r="Z2035" s="420"/>
    </row>
    <row r="2036" spans="1:26" s="15" customFormat="1">
      <c r="A2036" s="490">
        <v>6</v>
      </c>
      <c r="B2036" s="487" t="s">
        <v>826</v>
      </c>
      <c r="C2036" s="498"/>
      <c r="D2036" s="501"/>
      <c r="E2036" s="488"/>
      <c r="F2036" s="488"/>
      <c r="G2036" s="488"/>
      <c r="H2036" s="488"/>
      <c r="I2036" s="91" t="s">
        <v>660</v>
      </c>
      <c r="J2036" s="165"/>
      <c r="K2036" s="249"/>
      <c r="L2036" s="139"/>
      <c r="M2036" s="139"/>
      <c r="N2036" s="139"/>
      <c r="O2036" s="85">
        <f>O2037</f>
        <v>87.241000000000014</v>
      </c>
      <c r="P2036" s="85">
        <f t="shared" ref="P2036:Q2036" si="727">P2037</f>
        <v>106.66</v>
      </c>
      <c r="Q2036" s="85">
        <f t="shared" si="727"/>
        <v>55.204000000000001</v>
      </c>
      <c r="R2036" s="85">
        <f>O2036+P2036+Q2036</f>
        <v>249.10500000000002</v>
      </c>
      <c r="S2036" s="321"/>
      <c r="T2036" s="339"/>
      <c r="U2036" s="339"/>
      <c r="V2036" s="339"/>
      <c r="W2036" s="339"/>
      <c r="X2036" s="339"/>
      <c r="Y2036" s="339"/>
      <c r="Z2036" s="339"/>
    </row>
    <row r="2037" spans="1:26" s="15" customFormat="1" ht="25.5">
      <c r="A2037" s="491"/>
      <c r="B2037" s="488"/>
      <c r="C2037" s="498"/>
      <c r="D2037" s="501"/>
      <c r="E2037" s="488"/>
      <c r="F2037" s="488"/>
      <c r="G2037" s="488"/>
      <c r="H2037" s="488"/>
      <c r="I2037" s="433" t="s">
        <v>788</v>
      </c>
      <c r="J2037" s="162"/>
      <c r="K2037" s="445" t="s">
        <v>17</v>
      </c>
      <c r="L2037" s="142"/>
      <c r="M2037" s="142"/>
      <c r="N2037" s="142"/>
      <c r="O2037" s="85">
        <f>O2038+O2039</f>
        <v>87.241000000000014</v>
      </c>
      <c r="P2037" s="85">
        <f t="shared" ref="P2037:Q2037" si="728">P2038+P2039</f>
        <v>106.66</v>
      </c>
      <c r="Q2037" s="85">
        <f t="shared" si="728"/>
        <v>55.204000000000001</v>
      </c>
      <c r="R2037" s="85">
        <f t="shared" si="724"/>
        <v>249.10500000000002</v>
      </c>
      <c r="S2037" s="419"/>
      <c r="T2037" s="420"/>
      <c r="U2037" s="420"/>
      <c r="V2037" s="420"/>
      <c r="W2037" s="420"/>
      <c r="X2037" s="420"/>
      <c r="Y2037" s="420"/>
      <c r="Z2037" s="420"/>
    </row>
    <row r="2038" spans="1:26" s="15" customFormat="1" ht="25.5">
      <c r="A2038" s="491"/>
      <c r="B2038" s="488"/>
      <c r="C2038" s="498"/>
      <c r="D2038" s="501"/>
      <c r="E2038" s="488"/>
      <c r="F2038" s="488"/>
      <c r="G2038" s="488"/>
      <c r="H2038" s="488"/>
      <c r="I2038" s="434" t="s">
        <v>164</v>
      </c>
      <c r="J2038" s="165"/>
      <c r="K2038" s="444" t="s">
        <v>11</v>
      </c>
      <c r="L2038" s="139"/>
      <c r="M2038" s="139"/>
      <c r="N2038" s="139"/>
      <c r="O2038" s="88">
        <v>42.654000000000003</v>
      </c>
      <c r="P2038" s="88">
        <v>0</v>
      </c>
      <c r="Q2038" s="88">
        <v>0</v>
      </c>
      <c r="R2038" s="89">
        <f t="shared" si="724"/>
        <v>42.654000000000003</v>
      </c>
      <c r="S2038" s="419"/>
      <c r="T2038" s="420"/>
      <c r="U2038" s="420"/>
      <c r="V2038" s="420"/>
      <c r="W2038" s="420"/>
      <c r="X2038" s="420"/>
      <c r="Y2038" s="420"/>
      <c r="Z2038" s="420"/>
    </row>
    <row r="2039" spans="1:26" s="15" customFormat="1" ht="25.5">
      <c r="A2039" s="492"/>
      <c r="B2039" s="489"/>
      <c r="C2039" s="498"/>
      <c r="D2039" s="501"/>
      <c r="E2039" s="488"/>
      <c r="F2039" s="488"/>
      <c r="G2039" s="488"/>
      <c r="H2039" s="488"/>
      <c r="I2039" s="434" t="s">
        <v>16</v>
      </c>
      <c r="J2039" s="165"/>
      <c r="K2039" s="444" t="s">
        <v>12</v>
      </c>
      <c r="L2039" s="139"/>
      <c r="M2039" s="139"/>
      <c r="N2039" s="139"/>
      <c r="O2039" s="88">
        <v>44.587000000000003</v>
      </c>
      <c r="P2039" s="88">
        <v>106.66</v>
      </c>
      <c r="Q2039" s="88">
        <v>55.204000000000001</v>
      </c>
      <c r="R2039" s="89">
        <f t="shared" si="724"/>
        <v>206.45100000000002</v>
      </c>
      <c r="S2039" s="419"/>
      <c r="T2039" s="420"/>
      <c r="U2039" s="420"/>
      <c r="V2039" s="420"/>
      <c r="W2039" s="420"/>
      <c r="X2039" s="420"/>
      <c r="Y2039" s="420"/>
      <c r="Z2039" s="420"/>
    </row>
    <row r="2040" spans="1:26" s="15" customFormat="1">
      <c r="A2040" s="490">
        <v>7</v>
      </c>
      <c r="B2040" s="487" t="s">
        <v>827</v>
      </c>
      <c r="C2040" s="498"/>
      <c r="D2040" s="501"/>
      <c r="E2040" s="488"/>
      <c r="F2040" s="488"/>
      <c r="G2040" s="488"/>
      <c r="H2040" s="488"/>
      <c r="I2040" s="91" t="s">
        <v>660</v>
      </c>
      <c r="J2040" s="165"/>
      <c r="K2040" s="249"/>
      <c r="L2040" s="139"/>
      <c r="M2040" s="139"/>
      <c r="N2040" s="139"/>
      <c r="O2040" s="50">
        <f>O2041</f>
        <v>208.84299999999999</v>
      </c>
      <c r="P2040" s="50">
        <f t="shared" ref="P2040:Q2040" si="729">P2041</f>
        <v>242.45</v>
      </c>
      <c r="Q2040" s="50">
        <f t="shared" si="729"/>
        <v>143.46700000000001</v>
      </c>
      <c r="R2040" s="50">
        <f>O2040+P2040+Q2040</f>
        <v>594.76</v>
      </c>
      <c r="S2040" s="321"/>
      <c r="T2040" s="339"/>
      <c r="U2040" s="339"/>
      <c r="V2040" s="339"/>
      <c r="W2040" s="339"/>
      <c r="X2040" s="339"/>
      <c r="Y2040" s="339"/>
      <c r="Z2040" s="339"/>
    </row>
    <row r="2041" spans="1:26" s="15" customFormat="1" ht="25.5">
      <c r="A2041" s="491"/>
      <c r="B2041" s="488"/>
      <c r="C2041" s="498"/>
      <c r="D2041" s="501"/>
      <c r="E2041" s="488"/>
      <c r="F2041" s="488"/>
      <c r="G2041" s="488"/>
      <c r="H2041" s="488"/>
      <c r="I2041" s="91" t="s">
        <v>788</v>
      </c>
      <c r="J2041" s="162"/>
      <c r="K2041" s="445" t="s">
        <v>17</v>
      </c>
      <c r="L2041" s="142"/>
      <c r="M2041" s="142"/>
      <c r="N2041" s="142"/>
      <c r="O2041" s="50">
        <f t="shared" ref="O2041:Q2041" si="730">O2042</f>
        <v>208.84299999999999</v>
      </c>
      <c r="P2041" s="50">
        <f t="shared" si="730"/>
        <v>242.45</v>
      </c>
      <c r="Q2041" s="50">
        <f t="shared" si="730"/>
        <v>143.46700000000001</v>
      </c>
      <c r="R2041" s="50">
        <f t="shared" ref="R2041:R2050" si="731">O2041+P2041+Q2041</f>
        <v>594.76</v>
      </c>
      <c r="S2041" s="419"/>
      <c r="T2041" s="420"/>
      <c r="U2041" s="420"/>
      <c r="V2041" s="420"/>
      <c r="W2041" s="420"/>
      <c r="X2041" s="420"/>
      <c r="Y2041" s="420"/>
      <c r="Z2041" s="420"/>
    </row>
    <row r="2042" spans="1:26" s="15" customFormat="1" ht="25.5">
      <c r="A2042" s="491"/>
      <c r="B2042" s="488"/>
      <c r="C2042" s="498"/>
      <c r="D2042" s="501"/>
      <c r="E2042" s="488"/>
      <c r="F2042" s="488"/>
      <c r="G2042" s="488"/>
      <c r="H2042" s="488"/>
      <c r="I2042" s="86" t="s">
        <v>16</v>
      </c>
      <c r="J2042" s="165"/>
      <c r="K2042" s="444" t="s">
        <v>12</v>
      </c>
      <c r="L2042" s="139"/>
      <c r="M2042" s="139"/>
      <c r="N2042" s="139"/>
      <c r="O2042" s="431">
        <v>208.84299999999999</v>
      </c>
      <c r="P2042" s="443">
        <v>242.45</v>
      </c>
      <c r="Q2042" s="443">
        <v>143.46700000000001</v>
      </c>
      <c r="R2042" s="431">
        <f t="shared" si="731"/>
        <v>594.76</v>
      </c>
      <c r="S2042" s="419"/>
      <c r="T2042" s="420"/>
      <c r="U2042" s="420"/>
      <c r="V2042" s="420"/>
      <c r="W2042" s="420"/>
      <c r="X2042" s="420"/>
      <c r="Y2042" s="420"/>
      <c r="Z2042" s="420"/>
    </row>
    <row r="2043" spans="1:26" s="15" customFormat="1">
      <c r="A2043" s="490">
        <v>8</v>
      </c>
      <c r="B2043" s="487" t="s">
        <v>828</v>
      </c>
      <c r="C2043" s="498"/>
      <c r="D2043" s="501"/>
      <c r="E2043" s="488"/>
      <c r="F2043" s="488"/>
      <c r="G2043" s="488"/>
      <c r="H2043" s="488"/>
      <c r="I2043" s="91" t="s">
        <v>660</v>
      </c>
      <c r="J2043" s="165"/>
      <c r="K2043" s="249"/>
      <c r="L2043" s="139"/>
      <c r="M2043" s="139"/>
      <c r="N2043" s="139"/>
      <c r="O2043" s="85">
        <f>O2044</f>
        <v>145.49</v>
      </c>
      <c r="P2043" s="85">
        <f t="shared" ref="P2043:Q2044" si="732">P2044</f>
        <v>162.501</v>
      </c>
      <c r="Q2043" s="85">
        <f t="shared" si="732"/>
        <v>115.511</v>
      </c>
      <c r="R2043" s="50">
        <f>O2043+P2043+Q2043</f>
        <v>423.50199999999995</v>
      </c>
      <c r="S2043" s="321"/>
      <c r="T2043" s="339"/>
      <c r="U2043" s="339"/>
      <c r="V2043" s="339"/>
      <c r="W2043" s="339"/>
      <c r="X2043" s="339"/>
      <c r="Y2043" s="339"/>
      <c r="Z2043" s="339"/>
    </row>
    <row r="2044" spans="1:26" s="15" customFormat="1" ht="25.5">
      <c r="A2044" s="491"/>
      <c r="B2044" s="488"/>
      <c r="C2044" s="498"/>
      <c r="D2044" s="501"/>
      <c r="E2044" s="488"/>
      <c r="F2044" s="488"/>
      <c r="G2044" s="488"/>
      <c r="H2044" s="488"/>
      <c r="I2044" s="91" t="s">
        <v>788</v>
      </c>
      <c r="J2044" s="162"/>
      <c r="K2044" s="445" t="s">
        <v>17</v>
      </c>
      <c r="L2044" s="142"/>
      <c r="M2044" s="142"/>
      <c r="N2044" s="142"/>
      <c r="O2044" s="85">
        <f>O2045</f>
        <v>145.49</v>
      </c>
      <c r="P2044" s="85">
        <f t="shared" si="732"/>
        <v>162.501</v>
      </c>
      <c r="Q2044" s="85">
        <f t="shared" si="732"/>
        <v>115.511</v>
      </c>
      <c r="R2044" s="50">
        <f t="shared" si="731"/>
        <v>423.50199999999995</v>
      </c>
      <c r="S2044" s="419"/>
      <c r="T2044" s="420"/>
      <c r="U2044" s="420"/>
      <c r="V2044" s="420"/>
      <c r="W2044" s="420"/>
      <c r="X2044" s="420"/>
      <c r="Y2044" s="420"/>
      <c r="Z2044" s="420"/>
    </row>
    <row r="2045" spans="1:26" s="15" customFormat="1" ht="25.5">
      <c r="A2045" s="492"/>
      <c r="B2045" s="489"/>
      <c r="C2045" s="498"/>
      <c r="D2045" s="501"/>
      <c r="E2045" s="488"/>
      <c r="F2045" s="488"/>
      <c r="G2045" s="488"/>
      <c r="H2045" s="488"/>
      <c r="I2045" s="86" t="s">
        <v>16</v>
      </c>
      <c r="J2045" s="165"/>
      <c r="K2045" s="444" t="s">
        <v>12</v>
      </c>
      <c r="L2045" s="139"/>
      <c r="M2045" s="139"/>
      <c r="N2045" s="139"/>
      <c r="O2045" s="88">
        <v>145.49</v>
      </c>
      <c r="P2045" s="132">
        <v>162.501</v>
      </c>
      <c r="Q2045" s="132">
        <v>115.511</v>
      </c>
      <c r="R2045" s="60">
        <f t="shared" si="731"/>
        <v>423.50199999999995</v>
      </c>
      <c r="S2045" s="419"/>
      <c r="T2045" s="420"/>
      <c r="U2045" s="420"/>
      <c r="V2045" s="420"/>
      <c r="W2045" s="420"/>
      <c r="X2045" s="420"/>
      <c r="Y2045" s="420"/>
      <c r="Z2045" s="420"/>
    </row>
    <row r="2046" spans="1:26" s="15" customFormat="1" ht="12.75" customHeight="1">
      <c r="A2046" s="490">
        <v>9</v>
      </c>
      <c r="B2046" s="487" t="s">
        <v>829</v>
      </c>
      <c r="C2046" s="498"/>
      <c r="D2046" s="501"/>
      <c r="E2046" s="488"/>
      <c r="F2046" s="488"/>
      <c r="G2046" s="488"/>
      <c r="H2046" s="488"/>
      <c r="I2046" s="91" t="s">
        <v>660</v>
      </c>
      <c r="J2046" s="165"/>
      <c r="K2046" s="249"/>
      <c r="L2046" s="139"/>
      <c r="M2046" s="139"/>
      <c r="N2046" s="139"/>
      <c r="O2046" s="244">
        <f>O2047</f>
        <v>93.200999999999993</v>
      </c>
      <c r="P2046" s="244">
        <f t="shared" ref="P2046:Q2046" si="733">P2047</f>
        <v>110.518</v>
      </c>
      <c r="Q2046" s="244">
        <f t="shared" si="733"/>
        <v>70.724000000000004</v>
      </c>
      <c r="R2046" s="50">
        <f>O2046+P2046+Q2046</f>
        <v>274.44299999999998</v>
      </c>
      <c r="S2046" s="321"/>
      <c r="T2046" s="339"/>
      <c r="U2046" s="339"/>
      <c r="V2046" s="339"/>
      <c r="W2046" s="339"/>
      <c r="X2046" s="339"/>
      <c r="Y2046" s="339"/>
      <c r="Z2046" s="339"/>
    </row>
    <row r="2047" spans="1:26" s="15" customFormat="1" ht="25.5">
      <c r="A2047" s="491"/>
      <c r="B2047" s="488"/>
      <c r="C2047" s="498"/>
      <c r="D2047" s="501"/>
      <c r="E2047" s="488"/>
      <c r="F2047" s="488"/>
      <c r="G2047" s="488"/>
      <c r="H2047" s="488"/>
      <c r="I2047" s="91" t="s">
        <v>788</v>
      </c>
      <c r="J2047" s="162"/>
      <c r="K2047" s="445" t="s">
        <v>17</v>
      </c>
      <c r="L2047" s="142"/>
      <c r="M2047" s="142"/>
      <c r="N2047" s="142"/>
      <c r="O2047" s="440">
        <f>O2048+O2049+O2050</f>
        <v>93.200999999999993</v>
      </c>
      <c r="P2047" s="440">
        <f>P2048+P2049+P2050</f>
        <v>110.518</v>
      </c>
      <c r="Q2047" s="440">
        <f>Q2048+Q2049+Q2050</f>
        <v>70.724000000000004</v>
      </c>
      <c r="R2047" s="50">
        <f>O2047+P2047+Q2047</f>
        <v>274.44299999999998</v>
      </c>
      <c r="S2047" s="419"/>
      <c r="T2047" s="420"/>
      <c r="U2047" s="420"/>
      <c r="V2047" s="420"/>
      <c r="W2047" s="420"/>
      <c r="X2047" s="420"/>
      <c r="Y2047" s="420"/>
      <c r="Z2047" s="420"/>
    </row>
    <row r="2048" spans="1:26" s="15" customFormat="1" ht="25.5">
      <c r="A2048" s="491"/>
      <c r="B2048" s="488"/>
      <c r="C2048" s="498"/>
      <c r="D2048" s="501"/>
      <c r="E2048" s="488"/>
      <c r="F2048" s="488"/>
      <c r="G2048" s="488"/>
      <c r="H2048" s="488"/>
      <c r="I2048" s="86" t="s">
        <v>164</v>
      </c>
      <c r="J2048" s="165"/>
      <c r="K2048" s="444" t="s">
        <v>11</v>
      </c>
      <c r="L2048" s="139"/>
      <c r="M2048" s="139"/>
      <c r="N2048" s="139"/>
      <c r="O2048" s="76">
        <v>22.850999999999999</v>
      </c>
      <c r="P2048" s="76">
        <v>17.213999999999999</v>
      </c>
      <c r="Q2048" s="76">
        <v>0</v>
      </c>
      <c r="R2048" s="60">
        <f t="shared" si="731"/>
        <v>40.064999999999998</v>
      </c>
      <c r="S2048" s="419"/>
      <c r="T2048" s="420"/>
      <c r="U2048" s="420"/>
      <c r="V2048" s="420"/>
      <c r="W2048" s="420"/>
      <c r="X2048" s="420"/>
      <c r="Y2048" s="420"/>
      <c r="Z2048" s="420"/>
    </row>
    <row r="2049" spans="1:26" s="15" customFormat="1" ht="25.5">
      <c r="A2049" s="491"/>
      <c r="B2049" s="488"/>
      <c r="C2049" s="498"/>
      <c r="D2049" s="501"/>
      <c r="E2049" s="488"/>
      <c r="F2049" s="488"/>
      <c r="G2049" s="488"/>
      <c r="H2049" s="488"/>
      <c r="I2049" s="86" t="s">
        <v>16</v>
      </c>
      <c r="J2049" s="165"/>
      <c r="K2049" s="444" t="s">
        <v>12</v>
      </c>
      <c r="L2049" s="139"/>
      <c r="M2049" s="139"/>
      <c r="N2049" s="139"/>
      <c r="O2049" s="76">
        <v>62.35</v>
      </c>
      <c r="P2049" s="76">
        <v>93.304000000000002</v>
      </c>
      <c r="Q2049" s="76">
        <v>70.724000000000004</v>
      </c>
      <c r="R2049" s="60">
        <f t="shared" si="731"/>
        <v>226.37799999999999</v>
      </c>
      <c r="S2049" s="419"/>
      <c r="T2049" s="420"/>
      <c r="U2049" s="420"/>
      <c r="V2049" s="420"/>
      <c r="W2049" s="420"/>
      <c r="X2049" s="420"/>
      <c r="Y2049" s="420"/>
      <c r="Z2049" s="420"/>
    </row>
    <row r="2050" spans="1:26" s="15" customFormat="1" ht="38.25">
      <c r="A2050" s="492"/>
      <c r="B2050" s="489"/>
      <c r="C2050" s="498"/>
      <c r="D2050" s="501"/>
      <c r="E2050" s="488"/>
      <c r="F2050" s="488"/>
      <c r="G2050" s="488"/>
      <c r="H2050" s="488"/>
      <c r="I2050" s="86" t="s">
        <v>18</v>
      </c>
      <c r="J2050" s="165"/>
      <c r="K2050" s="444" t="s">
        <v>17</v>
      </c>
      <c r="L2050" s="139"/>
      <c r="M2050" s="139"/>
      <c r="N2050" s="139"/>
      <c r="O2050" s="76">
        <v>8</v>
      </c>
      <c r="P2050" s="76">
        <v>0</v>
      </c>
      <c r="Q2050" s="76">
        <v>0</v>
      </c>
      <c r="R2050" s="60">
        <f t="shared" si="731"/>
        <v>8</v>
      </c>
      <c r="S2050" s="419"/>
      <c r="T2050" s="420"/>
      <c r="U2050" s="420"/>
      <c r="V2050" s="420"/>
      <c r="W2050" s="420"/>
      <c r="X2050" s="420"/>
      <c r="Y2050" s="420"/>
      <c r="Z2050" s="420"/>
    </row>
    <row r="2051" spans="1:26" s="15" customFormat="1">
      <c r="A2051" s="490">
        <v>10</v>
      </c>
      <c r="B2051" s="487" t="s">
        <v>830</v>
      </c>
      <c r="C2051" s="498"/>
      <c r="D2051" s="501"/>
      <c r="E2051" s="488"/>
      <c r="F2051" s="488"/>
      <c r="G2051" s="488"/>
      <c r="H2051" s="488"/>
      <c r="I2051" s="91" t="s">
        <v>660</v>
      </c>
      <c r="J2051" s="165"/>
      <c r="K2051" s="249"/>
      <c r="L2051" s="139"/>
      <c r="M2051" s="139"/>
      <c r="N2051" s="139"/>
      <c r="O2051" s="85">
        <f>O2052</f>
        <v>72.096000000000004</v>
      </c>
      <c r="P2051" s="85">
        <f t="shared" ref="P2051:Q2051" si="734">P2052</f>
        <v>76.426000000000002</v>
      </c>
      <c r="Q2051" s="85">
        <f t="shared" si="734"/>
        <v>53.097000000000001</v>
      </c>
      <c r="R2051" s="50">
        <f>O2051+P2051+Q2051</f>
        <v>201.619</v>
      </c>
      <c r="S2051" s="321"/>
      <c r="T2051" s="339"/>
      <c r="U2051" s="339"/>
      <c r="V2051" s="339"/>
      <c r="W2051" s="339"/>
      <c r="X2051" s="339"/>
      <c r="Y2051" s="339"/>
      <c r="Z2051" s="339"/>
    </row>
    <row r="2052" spans="1:26" s="15" customFormat="1" ht="25.5">
      <c r="A2052" s="491"/>
      <c r="B2052" s="488"/>
      <c r="C2052" s="498"/>
      <c r="D2052" s="501"/>
      <c r="E2052" s="488"/>
      <c r="F2052" s="488"/>
      <c r="G2052" s="488"/>
      <c r="H2052" s="488"/>
      <c r="I2052" s="91" t="s">
        <v>788</v>
      </c>
      <c r="J2052" s="162"/>
      <c r="K2052" s="445" t="s">
        <v>17</v>
      </c>
      <c r="L2052" s="142"/>
      <c r="M2052" s="142"/>
      <c r="N2052" s="142"/>
      <c r="O2052" s="440">
        <f>O2053+O2054+O2055</f>
        <v>72.096000000000004</v>
      </c>
      <c r="P2052" s="440">
        <f t="shared" ref="P2052:Q2052" si="735">P2053+P2054+P2055</f>
        <v>76.426000000000002</v>
      </c>
      <c r="Q2052" s="440">
        <f t="shared" si="735"/>
        <v>53.097000000000001</v>
      </c>
      <c r="R2052" s="50">
        <f>O2052+P2052+Q2052</f>
        <v>201.619</v>
      </c>
      <c r="S2052" s="419"/>
      <c r="T2052" s="420"/>
      <c r="U2052" s="420"/>
      <c r="V2052" s="420"/>
      <c r="W2052" s="420"/>
      <c r="X2052" s="420"/>
      <c r="Y2052" s="420"/>
      <c r="Z2052" s="420"/>
    </row>
    <row r="2053" spans="1:26" s="15" customFormat="1" ht="25.5">
      <c r="A2053" s="491"/>
      <c r="B2053" s="488"/>
      <c r="C2053" s="498"/>
      <c r="D2053" s="501"/>
      <c r="E2053" s="488"/>
      <c r="F2053" s="488"/>
      <c r="G2053" s="488"/>
      <c r="H2053" s="488"/>
      <c r="I2053" s="86" t="s">
        <v>164</v>
      </c>
      <c r="J2053" s="165"/>
      <c r="K2053" s="444" t="s">
        <v>11</v>
      </c>
      <c r="L2053" s="139"/>
      <c r="M2053" s="139"/>
      <c r="N2053" s="139"/>
      <c r="O2053" s="441">
        <v>15.8</v>
      </c>
      <c r="P2053" s="76">
        <v>11.842000000000001</v>
      </c>
      <c r="Q2053" s="76">
        <v>0.1</v>
      </c>
      <c r="R2053" s="60">
        <f t="shared" ref="R2053:R2055" si="736">O2053+P2053+Q2053</f>
        <v>27.742000000000004</v>
      </c>
      <c r="S2053" s="419"/>
      <c r="T2053" s="420"/>
      <c r="U2053" s="420"/>
      <c r="V2053" s="420"/>
      <c r="W2053" s="420"/>
      <c r="X2053" s="420"/>
      <c r="Y2053" s="420"/>
      <c r="Z2053" s="420"/>
    </row>
    <row r="2054" spans="1:26" s="15" customFormat="1" ht="25.5">
      <c r="A2054" s="491"/>
      <c r="B2054" s="488"/>
      <c r="C2054" s="498"/>
      <c r="D2054" s="501"/>
      <c r="E2054" s="488"/>
      <c r="F2054" s="488"/>
      <c r="G2054" s="488"/>
      <c r="H2054" s="488"/>
      <c r="I2054" s="86" t="s">
        <v>16</v>
      </c>
      <c r="J2054" s="165"/>
      <c r="K2054" s="444" t="s">
        <v>12</v>
      </c>
      <c r="L2054" s="139"/>
      <c r="M2054" s="139"/>
      <c r="N2054" s="139"/>
      <c r="O2054" s="441">
        <v>52.689</v>
      </c>
      <c r="P2054" s="76">
        <v>64.584000000000003</v>
      </c>
      <c r="Q2054" s="76">
        <v>52.997</v>
      </c>
      <c r="R2054" s="60">
        <f t="shared" si="736"/>
        <v>170.26999999999998</v>
      </c>
      <c r="S2054" s="419"/>
      <c r="T2054" s="420"/>
      <c r="U2054" s="420"/>
      <c r="V2054" s="420"/>
      <c r="W2054" s="420"/>
      <c r="X2054" s="420"/>
      <c r="Y2054" s="420"/>
      <c r="Z2054" s="420"/>
    </row>
    <row r="2055" spans="1:26" s="15" customFormat="1" ht="38.25">
      <c r="A2055" s="492"/>
      <c r="B2055" s="489"/>
      <c r="C2055" s="498"/>
      <c r="D2055" s="501"/>
      <c r="E2055" s="488"/>
      <c r="F2055" s="488"/>
      <c r="G2055" s="488"/>
      <c r="H2055" s="488"/>
      <c r="I2055" s="86" t="s">
        <v>18</v>
      </c>
      <c r="J2055" s="165"/>
      <c r="K2055" s="444" t="s">
        <v>17</v>
      </c>
      <c r="L2055" s="139"/>
      <c r="M2055" s="139"/>
      <c r="N2055" s="139"/>
      <c r="O2055" s="76">
        <v>3.6070000000000002</v>
      </c>
      <c r="P2055" s="76">
        <v>0</v>
      </c>
      <c r="Q2055" s="76">
        <v>0</v>
      </c>
      <c r="R2055" s="60">
        <f t="shared" si="736"/>
        <v>3.6070000000000002</v>
      </c>
      <c r="S2055" s="419"/>
      <c r="T2055" s="420"/>
      <c r="U2055" s="420"/>
      <c r="V2055" s="420"/>
      <c r="W2055" s="420"/>
      <c r="X2055" s="420"/>
      <c r="Y2055" s="420"/>
      <c r="Z2055" s="420"/>
    </row>
    <row r="2056" spans="1:26" s="15" customFormat="1" ht="12.75" customHeight="1">
      <c r="A2056" s="490">
        <v>11</v>
      </c>
      <c r="B2056" s="487" t="s">
        <v>831</v>
      </c>
      <c r="C2056" s="498"/>
      <c r="D2056" s="501"/>
      <c r="E2056" s="488"/>
      <c r="F2056" s="488"/>
      <c r="G2056" s="488"/>
      <c r="H2056" s="488"/>
      <c r="I2056" s="91" t="s">
        <v>660</v>
      </c>
      <c r="J2056" s="162"/>
      <c r="K2056" s="253"/>
      <c r="L2056" s="142"/>
      <c r="M2056" s="142"/>
      <c r="N2056" s="142"/>
      <c r="O2056" s="85">
        <f>O2057</f>
        <v>182.351</v>
      </c>
      <c r="P2056" s="85">
        <f t="shared" ref="P2056" si="737">P2057</f>
        <v>215.27199999999999</v>
      </c>
      <c r="Q2056" s="85">
        <f t="shared" ref="Q2056" si="738">Q2057</f>
        <v>111.23399999999999</v>
      </c>
      <c r="R2056" s="50">
        <f>O2056+P2056+Q2056</f>
        <v>508.85699999999997</v>
      </c>
      <c r="S2056" s="321"/>
      <c r="T2056" s="339"/>
      <c r="U2056" s="339"/>
      <c r="V2056" s="339"/>
      <c r="W2056" s="339"/>
      <c r="X2056" s="339"/>
      <c r="Y2056" s="339"/>
      <c r="Z2056" s="339"/>
    </row>
    <row r="2057" spans="1:26" s="15" customFormat="1" ht="25.5">
      <c r="A2057" s="491"/>
      <c r="B2057" s="488"/>
      <c r="C2057" s="498"/>
      <c r="D2057" s="501"/>
      <c r="E2057" s="488"/>
      <c r="F2057" s="488"/>
      <c r="G2057" s="488"/>
      <c r="H2057" s="488"/>
      <c r="I2057" s="433" t="s">
        <v>788</v>
      </c>
      <c r="J2057" s="165"/>
      <c r="K2057" s="445" t="s">
        <v>17</v>
      </c>
      <c r="L2057" s="139"/>
      <c r="M2057" s="139"/>
      <c r="N2057" s="139"/>
      <c r="O2057" s="440">
        <f>O2058+O2059+O2060</f>
        <v>182.351</v>
      </c>
      <c r="P2057" s="440">
        <f>P2058+P2059+P2060</f>
        <v>215.27199999999999</v>
      </c>
      <c r="Q2057" s="440">
        <f>Q2058+Q2059+Q2060</f>
        <v>111.23399999999999</v>
      </c>
      <c r="R2057" s="440">
        <f t="shared" ref="R2057:R2060" si="739">O2057+P2057+Q2057</f>
        <v>508.85699999999997</v>
      </c>
      <c r="S2057" s="419"/>
      <c r="T2057" s="420"/>
      <c r="U2057" s="420"/>
      <c r="V2057" s="420"/>
      <c r="W2057" s="420"/>
      <c r="X2057" s="420"/>
      <c r="Y2057" s="420"/>
      <c r="Z2057" s="420"/>
    </row>
    <row r="2058" spans="1:26" s="15" customFormat="1" ht="25.5">
      <c r="A2058" s="491"/>
      <c r="B2058" s="488"/>
      <c r="C2058" s="498"/>
      <c r="D2058" s="501"/>
      <c r="E2058" s="488"/>
      <c r="F2058" s="488"/>
      <c r="G2058" s="488"/>
      <c r="H2058" s="488"/>
      <c r="I2058" s="434" t="s">
        <v>164</v>
      </c>
      <c r="J2058" s="165"/>
      <c r="K2058" s="444" t="s">
        <v>11</v>
      </c>
      <c r="L2058" s="139"/>
      <c r="M2058" s="139"/>
      <c r="N2058" s="139"/>
      <c r="O2058" s="441">
        <v>54.515999999999998</v>
      </c>
      <c r="P2058" s="76">
        <v>0</v>
      </c>
      <c r="Q2058" s="76">
        <v>0</v>
      </c>
      <c r="R2058" s="88">
        <f>O2058+P2058+Q2058</f>
        <v>54.515999999999998</v>
      </c>
      <c r="S2058" s="419"/>
      <c r="T2058" s="420"/>
      <c r="U2058" s="420"/>
      <c r="V2058" s="420"/>
      <c r="W2058" s="420"/>
      <c r="X2058" s="420"/>
      <c r="Y2058" s="420"/>
      <c r="Z2058" s="420"/>
    </row>
    <row r="2059" spans="1:26" s="15" customFormat="1" ht="25.5">
      <c r="A2059" s="491"/>
      <c r="B2059" s="488"/>
      <c r="C2059" s="498"/>
      <c r="D2059" s="501"/>
      <c r="E2059" s="488"/>
      <c r="F2059" s="488"/>
      <c r="G2059" s="488"/>
      <c r="H2059" s="488"/>
      <c r="I2059" s="434" t="s">
        <v>16</v>
      </c>
      <c r="J2059" s="165"/>
      <c r="K2059" s="444" t="s">
        <v>12</v>
      </c>
      <c r="L2059" s="139"/>
      <c r="M2059" s="139"/>
      <c r="N2059" s="139"/>
      <c r="O2059" s="441">
        <v>107.083</v>
      </c>
      <c r="P2059" s="76">
        <v>215.27199999999999</v>
      </c>
      <c r="Q2059" s="76">
        <v>111.23399999999999</v>
      </c>
      <c r="R2059" s="88">
        <f>O2059+P2059+Q2059</f>
        <v>433.589</v>
      </c>
      <c r="S2059" s="419"/>
      <c r="T2059" s="420"/>
      <c r="U2059" s="420"/>
      <c r="V2059" s="420"/>
      <c r="W2059" s="420"/>
      <c r="X2059" s="420"/>
      <c r="Y2059" s="420"/>
      <c r="Z2059" s="420"/>
    </row>
    <row r="2060" spans="1:26" s="15" customFormat="1" ht="38.25">
      <c r="A2060" s="492"/>
      <c r="B2060" s="489"/>
      <c r="C2060" s="498"/>
      <c r="D2060" s="501"/>
      <c r="E2060" s="488"/>
      <c r="F2060" s="488"/>
      <c r="G2060" s="488"/>
      <c r="H2060" s="488"/>
      <c r="I2060" s="434" t="s">
        <v>18</v>
      </c>
      <c r="J2060" s="165"/>
      <c r="K2060" s="444" t="s">
        <v>17</v>
      </c>
      <c r="L2060" s="139"/>
      <c r="M2060" s="139"/>
      <c r="N2060" s="139"/>
      <c r="O2060" s="76">
        <v>20.751999999999999</v>
      </c>
      <c r="P2060" s="76">
        <v>0</v>
      </c>
      <c r="Q2060" s="76">
        <v>0</v>
      </c>
      <c r="R2060" s="441">
        <f t="shared" si="739"/>
        <v>20.751999999999999</v>
      </c>
      <c r="S2060" s="419"/>
      <c r="T2060" s="420"/>
      <c r="U2060" s="420"/>
      <c r="V2060" s="420"/>
      <c r="W2060" s="420"/>
      <c r="X2060" s="420"/>
      <c r="Y2060" s="420"/>
      <c r="Z2060" s="420"/>
    </row>
    <row r="2061" spans="1:26" s="15" customFormat="1">
      <c r="A2061" s="490">
        <v>12</v>
      </c>
      <c r="B2061" s="487" t="s">
        <v>832</v>
      </c>
      <c r="C2061" s="498"/>
      <c r="D2061" s="501"/>
      <c r="E2061" s="488"/>
      <c r="F2061" s="488"/>
      <c r="G2061" s="488"/>
      <c r="H2061" s="488"/>
      <c r="I2061" s="91" t="s">
        <v>660</v>
      </c>
      <c r="J2061" s="165"/>
      <c r="K2061" s="445"/>
      <c r="L2061" s="139"/>
      <c r="M2061" s="139"/>
      <c r="N2061" s="139"/>
      <c r="O2061" s="244">
        <f>O2062</f>
        <v>53.144000000000005</v>
      </c>
      <c r="P2061" s="244">
        <f t="shared" ref="P2061:Q2061" si="740">P2062</f>
        <v>85.125</v>
      </c>
      <c r="Q2061" s="244">
        <f t="shared" si="740"/>
        <v>48.908000000000001</v>
      </c>
      <c r="R2061" s="50">
        <f>O2061+P2061+Q2061</f>
        <v>187.17700000000002</v>
      </c>
      <c r="S2061" s="321"/>
      <c r="T2061" s="339"/>
      <c r="U2061" s="339"/>
      <c r="V2061" s="339"/>
      <c r="W2061" s="339"/>
      <c r="X2061" s="339"/>
      <c r="Y2061" s="339"/>
      <c r="Z2061" s="339"/>
    </row>
    <row r="2062" spans="1:26" s="15" customFormat="1" ht="25.5">
      <c r="A2062" s="491"/>
      <c r="B2062" s="488"/>
      <c r="C2062" s="498"/>
      <c r="D2062" s="501"/>
      <c r="E2062" s="488"/>
      <c r="F2062" s="488"/>
      <c r="G2062" s="488"/>
      <c r="H2062" s="488"/>
      <c r="I2062" s="433" t="s">
        <v>788</v>
      </c>
      <c r="J2062" s="162"/>
      <c r="K2062" s="445" t="s">
        <v>17</v>
      </c>
      <c r="L2062" s="142"/>
      <c r="M2062" s="142"/>
      <c r="N2062" s="142"/>
      <c r="O2062" s="440">
        <f>O2063+O2064</f>
        <v>53.144000000000005</v>
      </c>
      <c r="P2062" s="440">
        <f t="shared" ref="P2062:Q2062" si="741">P2063+P2064</f>
        <v>85.125</v>
      </c>
      <c r="Q2062" s="440">
        <f t="shared" si="741"/>
        <v>48.908000000000001</v>
      </c>
      <c r="R2062" s="447">
        <f t="shared" ref="R2062:R2066" si="742">O2062+P2062+Q2062</f>
        <v>187.17700000000002</v>
      </c>
      <c r="S2062" s="419"/>
      <c r="T2062" s="420"/>
      <c r="U2062" s="420"/>
      <c r="V2062" s="420"/>
      <c r="W2062" s="420"/>
      <c r="X2062" s="420"/>
      <c r="Y2062" s="420"/>
      <c r="Z2062" s="420"/>
    </row>
    <row r="2063" spans="1:26" s="15" customFormat="1" ht="25.5">
      <c r="A2063" s="491"/>
      <c r="B2063" s="488"/>
      <c r="C2063" s="498"/>
      <c r="D2063" s="501"/>
      <c r="E2063" s="488"/>
      <c r="F2063" s="488"/>
      <c r="G2063" s="488"/>
      <c r="H2063" s="488"/>
      <c r="I2063" s="434" t="s">
        <v>164</v>
      </c>
      <c r="J2063" s="165"/>
      <c r="K2063" s="444" t="s">
        <v>11</v>
      </c>
      <c r="L2063" s="139"/>
      <c r="M2063" s="139"/>
      <c r="N2063" s="139"/>
      <c r="O2063" s="441">
        <v>21.141999999999999</v>
      </c>
      <c r="P2063" s="76">
        <v>0</v>
      </c>
      <c r="Q2063" s="76">
        <v>0</v>
      </c>
      <c r="R2063" s="88">
        <f t="shared" si="742"/>
        <v>21.141999999999999</v>
      </c>
      <c r="S2063" s="419"/>
      <c r="T2063" s="420"/>
      <c r="U2063" s="420"/>
      <c r="V2063" s="420"/>
      <c r="W2063" s="420"/>
      <c r="X2063" s="420"/>
      <c r="Y2063" s="420"/>
      <c r="Z2063" s="420"/>
    </row>
    <row r="2064" spans="1:26" s="15" customFormat="1" ht="25.5">
      <c r="A2064" s="492"/>
      <c r="B2064" s="489"/>
      <c r="C2064" s="498"/>
      <c r="D2064" s="501"/>
      <c r="E2064" s="488"/>
      <c r="F2064" s="488"/>
      <c r="G2064" s="488"/>
      <c r="H2064" s="488"/>
      <c r="I2064" s="434" t="s">
        <v>16</v>
      </c>
      <c r="J2064" s="165"/>
      <c r="K2064" s="444" t="s">
        <v>12</v>
      </c>
      <c r="L2064" s="139"/>
      <c r="M2064" s="139"/>
      <c r="N2064" s="139"/>
      <c r="O2064" s="441">
        <v>32.002000000000002</v>
      </c>
      <c r="P2064" s="76">
        <v>85.125</v>
      </c>
      <c r="Q2064" s="76">
        <v>48.908000000000001</v>
      </c>
      <c r="R2064" s="88">
        <f t="shared" si="742"/>
        <v>166.03500000000003</v>
      </c>
      <c r="S2064" s="419"/>
      <c r="T2064" s="420"/>
      <c r="U2064" s="420"/>
      <c r="V2064" s="420"/>
      <c r="W2064" s="420"/>
      <c r="X2064" s="420"/>
      <c r="Y2064" s="420"/>
      <c r="Z2064" s="420"/>
    </row>
    <row r="2065" spans="1:26" s="15" customFormat="1">
      <c r="A2065" s="490">
        <v>13</v>
      </c>
      <c r="B2065" s="487" t="s">
        <v>833</v>
      </c>
      <c r="C2065" s="498"/>
      <c r="D2065" s="501"/>
      <c r="E2065" s="488"/>
      <c r="F2065" s="488"/>
      <c r="G2065" s="488"/>
      <c r="H2065" s="488"/>
      <c r="I2065" s="91" t="s">
        <v>660</v>
      </c>
      <c r="J2065" s="165"/>
      <c r="K2065" s="249"/>
      <c r="L2065" s="139"/>
      <c r="M2065" s="139"/>
      <c r="N2065" s="139"/>
      <c r="O2065" s="85">
        <f>O2066</f>
        <v>131.48099999999999</v>
      </c>
      <c r="P2065" s="85">
        <f t="shared" ref="P2065:Q2065" si="743">P2066</f>
        <v>168.21600000000001</v>
      </c>
      <c r="Q2065" s="85">
        <f t="shared" si="743"/>
        <v>100.536</v>
      </c>
      <c r="R2065" s="85">
        <f t="shared" si="742"/>
        <v>400.233</v>
      </c>
      <c r="S2065" s="321"/>
      <c r="T2065" s="339"/>
      <c r="U2065" s="339"/>
      <c r="V2065" s="339"/>
      <c r="W2065" s="339"/>
      <c r="X2065" s="339"/>
      <c r="Y2065" s="339"/>
      <c r="Z2065" s="339"/>
    </row>
    <row r="2066" spans="1:26" s="15" customFormat="1" ht="25.5">
      <c r="A2066" s="491"/>
      <c r="B2066" s="488"/>
      <c r="C2066" s="498"/>
      <c r="D2066" s="501"/>
      <c r="E2066" s="488"/>
      <c r="F2066" s="488"/>
      <c r="G2066" s="488"/>
      <c r="H2066" s="488"/>
      <c r="I2066" s="433" t="s">
        <v>788</v>
      </c>
      <c r="J2066" s="162"/>
      <c r="K2066" s="445" t="s">
        <v>17</v>
      </c>
      <c r="L2066" s="142"/>
      <c r="M2066" s="142"/>
      <c r="N2066" s="142"/>
      <c r="O2066" s="440">
        <f>O2067+O2068</f>
        <v>131.48099999999999</v>
      </c>
      <c r="P2066" s="440">
        <f t="shared" ref="P2066:Q2066" si="744">P2067+P2068</f>
        <v>168.21600000000001</v>
      </c>
      <c r="Q2066" s="440">
        <f t="shared" si="744"/>
        <v>100.536</v>
      </c>
      <c r="R2066" s="440">
        <f t="shared" si="742"/>
        <v>400.233</v>
      </c>
      <c r="S2066" s="419"/>
      <c r="T2066" s="420"/>
      <c r="U2066" s="420"/>
      <c r="V2066" s="420"/>
      <c r="W2066" s="420"/>
      <c r="X2066" s="420"/>
      <c r="Y2066" s="420"/>
      <c r="Z2066" s="420"/>
    </row>
    <row r="2067" spans="1:26" s="15" customFormat="1" ht="25.5">
      <c r="A2067" s="491"/>
      <c r="B2067" s="488"/>
      <c r="C2067" s="498"/>
      <c r="D2067" s="501"/>
      <c r="E2067" s="488"/>
      <c r="F2067" s="488"/>
      <c r="G2067" s="488"/>
      <c r="H2067" s="488"/>
      <c r="I2067" s="434" t="s">
        <v>164</v>
      </c>
      <c r="J2067" s="165"/>
      <c r="K2067" s="444" t="s">
        <v>11</v>
      </c>
      <c r="L2067" s="139"/>
      <c r="M2067" s="139"/>
      <c r="N2067" s="139"/>
      <c r="O2067" s="441">
        <v>62.542000000000002</v>
      </c>
      <c r="P2067" s="76">
        <v>0</v>
      </c>
      <c r="Q2067" s="76">
        <v>0</v>
      </c>
      <c r="R2067" s="88">
        <f>O2067+P2067+Q2067</f>
        <v>62.542000000000002</v>
      </c>
      <c r="S2067" s="419"/>
      <c r="T2067" s="420"/>
      <c r="U2067" s="420"/>
      <c r="V2067" s="420"/>
      <c r="W2067" s="420"/>
      <c r="X2067" s="420"/>
      <c r="Y2067" s="420"/>
      <c r="Z2067" s="420"/>
    </row>
    <row r="2068" spans="1:26" s="15" customFormat="1" ht="25.5">
      <c r="A2068" s="492"/>
      <c r="B2068" s="489"/>
      <c r="C2068" s="498"/>
      <c r="D2068" s="501"/>
      <c r="E2068" s="488"/>
      <c r="F2068" s="488"/>
      <c r="G2068" s="488"/>
      <c r="H2068" s="488"/>
      <c r="I2068" s="434" t="s">
        <v>16</v>
      </c>
      <c r="J2068" s="165"/>
      <c r="K2068" s="444" t="s">
        <v>12</v>
      </c>
      <c r="L2068" s="139"/>
      <c r="M2068" s="139"/>
      <c r="N2068" s="139"/>
      <c r="O2068" s="441">
        <v>68.938999999999993</v>
      </c>
      <c r="P2068" s="76">
        <v>168.21600000000001</v>
      </c>
      <c r="Q2068" s="76">
        <v>100.536</v>
      </c>
      <c r="R2068" s="88">
        <f>O2068+P2068+Q2068</f>
        <v>337.69100000000003</v>
      </c>
      <c r="S2068" s="419"/>
      <c r="T2068" s="420"/>
      <c r="U2068" s="420"/>
      <c r="V2068" s="420"/>
      <c r="W2068" s="420"/>
      <c r="X2068" s="420"/>
      <c r="Y2068" s="420"/>
      <c r="Z2068" s="420"/>
    </row>
    <row r="2069" spans="1:26" s="15" customFormat="1">
      <c r="A2069" s="490">
        <v>14</v>
      </c>
      <c r="B2069" s="487" t="s">
        <v>834</v>
      </c>
      <c r="C2069" s="498"/>
      <c r="D2069" s="501"/>
      <c r="E2069" s="488"/>
      <c r="F2069" s="488"/>
      <c r="G2069" s="488"/>
      <c r="H2069" s="488"/>
      <c r="I2069" s="91" t="s">
        <v>660</v>
      </c>
      <c r="J2069" s="165"/>
      <c r="K2069" s="249"/>
      <c r="L2069" s="139"/>
      <c r="M2069" s="139"/>
      <c r="N2069" s="139"/>
      <c r="O2069" s="85">
        <f>O2070</f>
        <v>115.161</v>
      </c>
      <c r="P2069" s="85">
        <f>P2070</f>
        <v>149.898</v>
      </c>
      <c r="Q2069" s="85">
        <f>Q2070</f>
        <v>90.156000000000006</v>
      </c>
      <c r="R2069" s="85">
        <f>O2069+P2069+Q2069</f>
        <v>355.21499999999997</v>
      </c>
      <c r="S2069" s="321"/>
      <c r="T2069" s="339"/>
      <c r="U2069" s="339"/>
      <c r="V2069" s="339"/>
      <c r="W2069" s="339"/>
      <c r="X2069" s="339"/>
      <c r="Y2069" s="339"/>
      <c r="Z2069" s="339"/>
    </row>
    <row r="2070" spans="1:26" s="15" customFormat="1" ht="25.5">
      <c r="A2070" s="491"/>
      <c r="B2070" s="488"/>
      <c r="C2070" s="498"/>
      <c r="D2070" s="501"/>
      <c r="E2070" s="488"/>
      <c r="F2070" s="488"/>
      <c r="G2070" s="488"/>
      <c r="H2070" s="488"/>
      <c r="I2070" s="433" t="s">
        <v>788</v>
      </c>
      <c r="J2070" s="162"/>
      <c r="K2070" s="445" t="s">
        <v>17</v>
      </c>
      <c r="L2070" s="142"/>
      <c r="M2070" s="142"/>
      <c r="N2070" s="142"/>
      <c r="O2070" s="440">
        <f>O2071+O2072</f>
        <v>115.161</v>
      </c>
      <c r="P2070" s="440">
        <f t="shared" ref="P2070:Q2070" si="745">P2071+P2072</f>
        <v>149.898</v>
      </c>
      <c r="Q2070" s="440">
        <f t="shared" si="745"/>
        <v>90.156000000000006</v>
      </c>
      <c r="R2070" s="440">
        <f t="shared" ref="R2070" si="746">O2070+P2070+Q2070</f>
        <v>355.21499999999997</v>
      </c>
      <c r="S2070" s="419"/>
      <c r="T2070" s="420"/>
      <c r="U2070" s="420"/>
      <c r="V2070" s="420"/>
      <c r="W2070" s="420"/>
      <c r="X2070" s="420"/>
      <c r="Y2070" s="420"/>
      <c r="Z2070" s="420"/>
    </row>
    <row r="2071" spans="1:26" s="15" customFormat="1" ht="25.5">
      <c r="A2071" s="491"/>
      <c r="B2071" s="488"/>
      <c r="C2071" s="498"/>
      <c r="D2071" s="501"/>
      <c r="E2071" s="488"/>
      <c r="F2071" s="488"/>
      <c r="G2071" s="488"/>
      <c r="H2071" s="488"/>
      <c r="I2071" s="434" t="s">
        <v>164</v>
      </c>
      <c r="J2071" s="165"/>
      <c r="K2071" s="444" t="s">
        <v>11</v>
      </c>
      <c r="L2071" s="139"/>
      <c r="M2071" s="139"/>
      <c r="N2071" s="139"/>
      <c r="O2071" s="441">
        <v>48.152999999999999</v>
      </c>
      <c r="P2071" s="76">
        <v>0</v>
      </c>
      <c r="Q2071" s="76">
        <v>0</v>
      </c>
      <c r="R2071" s="88">
        <f>O2071+P2071+Q2071</f>
        <v>48.152999999999999</v>
      </c>
      <c r="S2071" s="419"/>
      <c r="T2071" s="420"/>
      <c r="U2071" s="420"/>
      <c r="V2071" s="420"/>
      <c r="W2071" s="420"/>
      <c r="X2071" s="420"/>
      <c r="Y2071" s="420"/>
      <c r="Z2071" s="420"/>
    </row>
    <row r="2072" spans="1:26" s="15" customFormat="1" ht="25.5">
      <c r="A2072" s="492"/>
      <c r="B2072" s="489"/>
      <c r="C2072" s="498"/>
      <c r="D2072" s="501"/>
      <c r="E2072" s="488"/>
      <c r="F2072" s="488"/>
      <c r="G2072" s="488"/>
      <c r="H2072" s="488"/>
      <c r="I2072" s="434" t="s">
        <v>16</v>
      </c>
      <c r="J2072" s="165"/>
      <c r="K2072" s="444" t="s">
        <v>12</v>
      </c>
      <c r="L2072" s="139"/>
      <c r="M2072" s="139"/>
      <c r="N2072" s="139"/>
      <c r="O2072" s="441">
        <v>67.007999999999996</v>
      </c>
      <c r="P2072" s="76">
        <v>149.898</v>
      </c>
      <c r="Q2072" s="76">
        <v>90.156000000000006</v>
      </c>
      <c r="R2072" s="88">
        <f>O2072+P2072+Q2072</f>
        <v>307.06200000000001</v>
      </c>
      <c r="S2072" s="419"/>
      <c r="T2072" s="420"/>
      <c r="U2072" s="420"/>
      <c r="V2072" s="420"/>
      <c r="W2072" s="420"/>
      <c r="X2072" s="420"/>
      <c r="Y2072" s="420"/>
      <c r="Z2072" s="420"/>
    </row>
    <row r="2073" spans="1:26" s="15" customFormat="1">
      <c r="A2073" s="490">
        <v>15</v>
      </c>
      <c r="B2073" s="487" t="s">
        <v>835</v>
      </c>
      <c r="C2073" s="498"/>
      <c r="D2073" s="501"/>
      <c r="E2073" s="488"/>
      <c r="F2073" s="488"/>
      <c r="G2073" s="488"/>
      <c r="H2073" s="488"/>
      <c r="I2073" s="91" t="s">
        <v>660</v>
      </c>
      <c r="J2073" s="165"/>
      <c r="K2073" s="249"/>
      <c r="L2073" s="139"/>
      <c r="M2073" s="139"/>
      <c r="N2073" s="139"/>
      <c r="O2073" s="85">
        <f>O2074</f>
        <v>97.822000000000003</v>
      </c>
      <c r="P2073" s="85">
        <f>P2074</f>
        <v>118.77200000000001</v>
      </c>
      <c r="Q2073" s="85">
        <f>Q2074</f>
        <v>79.245999999999995</v>
      </c>
      <c r="R2073" s="85">
        <f t="shared" ref="R2073:R2074" si="747">O2073+P2073+Q2073</f>
        <v>295.83999999999997</v>
      </c>
      <c r="S2073" s="321"/>
      <c r="T2073" s="339"/>
      <c r="U2073" s="339"/>
      <c r="V2073" s="339"/>
      <c r="W2073" s="339"/>
      <c r="X2073" s="339"/>
      <c r="Y2073" s="339"/>
      <c r="Z2073" s="339"/>
    </row>
    <row r="2074" spans="1:26" s="15" customFormat="1" ht="25.5">
      <c r="A2074" s="491"/>
      <c r="B2074" s="488"/>
      <c r="C2074" s="498"/>
      <c r="D2074" s="501"/>
      <c r="E2074" s="488"/>
      <c r="F2074" s="488"/>
      <c r="G2074" s="488"/>
      <c r="H2074" s="488"/>
      <c r="I2074" s="433" t="s">
        <v>788</v>
      </c>
      <c r="J2074" s="162"/>
      <c r="K2074" s="445" t="s">
        <v>17</v>
      </c>
      <c r="L2074" s="142"/>
      <c r="M2074" s="142"/>
      <c r="N2074" s="142"/>
      <c r="O2074" s="85">
        <f>O2075+O2076</f>
        <v>97.822000000000003</v>
      </c>
      <c r="P2074" s="85">
        <f t="shared" ref="P2074:Q2074" si="748">P2075+P2076</f>
        <v>118.77200000000001</v>
      </c>
      <c r="Q2074" s="85">
        <f t="shared" si="748"/>
        <v>79.245999999999995</v>
      </c>
      <c r="R2074" s="85">
        <f t="shared" si="747"/>
        <v>295.83999999999997</v>
      </c>
      <c r="S2074" s="419"/>
      <c r="T2074" s="420"/>
      <c r="U2074" s="420"/>
      <c r="V2074" s="420"/>
      <c r="W2074" s="420"/>
      <c r="X2074" s="420"/>
      <c r="Y2074" s="420"/>
      <c r="Z2074" s="420"/>
    </row>
    <row r="2075" spans="1:26" s="15" customFormat="1" ht="25.5">
      <c r="A2075" s="491"/>
      <c r="B2075" s="488"/>
      <c r="C2075" s="498"/>
      <c r="D2075" s="501"/>
      <c r="E2075" s="488"/>
      <c r="F2075" s="488"/>
      <c r="G2075" s="488"/>
      <c r="H2075" s="488"/>
      <c r="I2075" s="434" t="s">
        <v>164</v>
      </c>
      <c r="J2075" s="165"/>
      <c r="K2075" s="444" t="s">
        <v>11</v>
      </c>
      <c r="L2075" s="139"/>
      <c r="M2075" s="139"/>
      <c r="N2075" s="139"/>
      <c r="O2075" s="88">
        <v>42.204999999999998</v>
      </c>
      <c r="P2075" s="88">
        <v>0</v>
      </c>
      <c r="Q2075" s="88">
        <v>0</v>
      </c>
      <c r="R2075" s="88">
        <f>O2075+P2075+Q2075</f>
        <v>42.204999999999998</v>
      </c>
      <c r="S2075" s="419"/>
      <c r="T2075" s="420"/>
      <c r="U2075" s="420"/>
      <c r="V2075" s="420"/>
      <c r="W2075" s="420"/>
      <c r="X2075" s="420"/>
      <c r="Y2075" s="420"/>
      <c r="Z2075" s="420"/>
    </row>
    <row r="2076" spans="1:26" s="15" customFormat="1" ht="25.5">
      <c r="A2076" s="492"/>
      <c r="B2076" s="489"/>
      <c r="C2076" s="498"/>
      <c r="D2076" s="501"/>
      <c r="E2076" s="488"/>
      <c r="F2076" s="488"/>
      <c r="G2076" s="488"/>
      <c r="H2076" s="488"/>
      <c r="I2076" s="434" t="s">
        <v>16</v>
      </c>
      <c r="J2076" s="165"/>
      <c r="K2076" s="444" t="s">
        <v>12</v>
      </c>
      <c r="L2076" s="139"/>
      <c r="M2076" s="139"/>
      <c r="N2076" s="139"/>
      <c r="O2076" s="88">
        <v>55.616999999999997</v>
      </c>
      <c r="P2076" s="88">
        <v>118.77200000000001</v>
      </c>
      <c r="Q2076" s="88">
        <v>79.245999999999995</v>
      </c>
      <c r="R2076" s="88">
        <f>O2076+P2076+Q2076</f>
        <v>253.63499999999999</v>
      </c>
      <c r="S2076" s="419"/>
      <c r="T2076" s="420"/>
      <c r="U2076" s="420"/>
      <c r="V2076" s="420"/>
      <c r="W2076" s="420"/>
      <c r="X2076" s="420"/>
      <c r="Y2076" s="420"/>
      <c r="Z2076" s="420"/>
    </row>
    <row r="2077" spans="1:26" s="15" customFormat="1">
      <c r="A2077" s="490">
        <v>16</v>
      </c>
      <c r="B2077" s="487" t="s">
        <v>332</v>
      </c>
      <c r="C2077" s="498"/>
      <c r="D2077" s="501"/>
      <c r="E2077" s="488"/>
      <c r="F2077" s="488"/>
      <c r="G2077" s="488"/>
      <c r="H2077" s="488"/>
      <c r="I2077" s="91" t="s">
        <v>660</v>
      </c>
      <c r="J2077" s="165"/>
      <c r="K2077" s="249"/>
      <c r="L2077" s="139"/>
      <c r="M2077" s="139"/>
      <c r="N2077" s="139"/>
      <c r="O2077" s="85">
        <f>O2078</f>
        <v>175.13900000000001</v>
      </c>
      <c r="P2077" s="85">
        <f>P2078</f>
        <v>186.34899999999999</v>
      </c>
      <c r="Q2077" s="85">
        <f>Q2078</f>
        <v>118.64400000000001</v>
      </c>
      <c r="R2077" s="85">
        <f>O2077+P2077+Q2077</f>
        <v>480.13200000000001</v>
      </c>
      <c r="S2077" s="321"/>
      <c r="T2077" s="339"/>
      <c r="U2077" s="339"/>
      <c r="V2077" s="339"/>
      <c r="W2077" s="339"/>
      <c r="X2077" s="339"/>
      <c r="Y2077" s="339"/>
      <c r="Z2077" s="339"/>
    </row>
    <row r="2078" spans="1:26" s="15" customFormat="1" ht="25.5">
      <c r="A2078" s="491"/>
      <c r="B2078" s="488"/>
      <c r="C2078" s="498"/>
      <c r="D2078" s="501"/>
      <c r="E2078" s="488"/>
      <c r="F2078" s="488"/>
      <c r="G2078" s="488"/>
      <c r="H2078" s="488"/>
      <c r="I2078" s="433" t="s">
        <v>788</v>
      </c>
      <c r="J2078" s="162"/>
      <c r="K2078" s="445" t="s">
        <v>17</v>
      </c>
      <c r="L2078" s="142"/>
      <c r="M2078" s="142"/>
      <c r="N2078" s="142"/>
      <c r="O2078" s="85">
        <f>O2079+O2080</f>
        <v>175.13900000000001</v>
      </c>
      <c r="P2078" s="85">
        <f t="shared" ref="P2078:Q2078" si="749">P2079+P2080</f>
        <v>186.34899999999999</v>
      </c>
      <c r="Q2078" s="85">
        <f t="shared" si="749"/>
        <v>118.64400000000001</v>
      </c>
      <c r="R2078" s="85">
        <f t="shared" ref="R2078:R2082" si="750">O2078+P2078+Q2078</f>
        <v>480.13200000000001</v>
      </c>
      <c r="S2078" s="419"/>
      <c r="T2078" s="420"/>
      <c r="U2078" s="420"/>
      <c r="V2078" s="420"/>
      <c r="W2078" s="420"/>
      <c r="X2078" s="420"/>
      <c r="Y2078" s="420"/>
      <c r="Z2078" s="420"/>
    </row>
    <row r="2079" spans="1:26" s="15" customFormat="1" ht="25.5">
      <c r="A2079" s="491"/>
      <c r="B2079" s="488"/>
      <c r="C2079" s="498"/>
      <c r="D2079" s="501"/>
      <c r="E2079" s="488"/>
      <c r="F2079" s="488"/>
      <c r="G2079" s="488"/>
      <c r="H2079" s="488"/>
      <c r="I2079" s="434" t="s">
        <v>164</v>
      </c>
      <c r="J2079" s="165"/>
      <c r="K2079" s="444" t="s">
        <v>11</v>
      </c>
      <c r="L2079" s="139"/>
      <c r="M2079" s="139"/>
      <c r="N2079" s="139"/>
      <c r="O2079" s="441">
        <v>58.47</v>
      </c>
      <c r="P2079" s="76">
        <v>0</v>
      </c>
      <c r="Q2079" s="76">
        <v>0</v>
      </c>
      <c r="R2079" s="88">
        <f>O2079+P2079+Q2079</f>
        <v>58.47</v>
      </c>
      <c r="S2079" s="419"/>
      <c r="T2079" s="420"/>
      <c r="U2079" s="420"/>
      <c r="V2079" s="420"/>
      <c r="W2079" s="420"/>
      <c r="X2079" s="420"/>
      <c r="Y2079" s="420"/>
      <c r="Z2079" s="420"/>
    </row>
    <row r="2080" spans="1:26" s="15" customFormat="1" ht="25.5">
      <c r="A2080" s="492"/>
      <c r="B2080" s="489"/>
      <c r="C2080" s="498"/>
      <c r="D2080" s="501"/>
      <c r="E2080" s="488"/>
      <c r="F2080" s="488"/>
      <c r="G2080" s="488"/>
      <c r="H2080" s="488"/>
      <c r="I2080" s="434" t="s">
        <v>16</v>
      </c>
      <c r="J2080" s="165"/>
      <c r="K2080" s="444" t="s">
        <v>12</v>
      </c>
      <c r="L2080" s="139"/>
      <c r="M2080" s="139"/>
      <c r="N2080" s="139"/>
      <c r="O2080" s="441">
        <v>116.669</v>
      </c>
      <c r="P2080" s="76">
        <v>186.34899999999999</v>
      </c>
      <c r="Q2080" s="76">
        <v>118.64400000000001</v>
      </c>
      <c r="R2080" s="88">
        <f>O2080+P2080+Q2080</f>
        <v>421.66199999999998</v>
      </c>
      <c r="S2080" s="419"/>
      <c r="T2080" s="420"/>
      <c r="U2080" s="420"/>
      <c r="V2080" s="420"/>
      <c r="W2080" s="420"/>
      <c r="X2080" s="420"/>
      <c r="Y2080" s="420"/>
      <c r="Z2080" s="420"/>
    </row>
    <row r="2081" spans="1:26" s="15" customFormat="1" ht="12.75" customHeight="1">
      <c r="A2081" s="490">
        <v>17</v>
      </c>
      <c r="B2081" s="487" t="s">
        <v>333</v>
      </c>
      <c r="C2081" s="498"/>
      <c r="D2081" s="501"/>
      <c r="E2081" s="488"/>
      <c r="F2081" s="488"/>
      <c r="G2081" s="488"/>
      <c r="H2081" s="488"/>
      <c r="I2081" s="91" t="s">
        <v>660</v>
      </c>
      <c r="J2081" s="162"/>
      <c r="K2081" s="253"/>
      <c r="L2081" s="142"/>
      <c r="M2081" s="142"/>
      <c r="N2081" s="142"/>
      <c r="O2081" s="244">
        <f>O2082</f>
        <v>150.31399999999999</v>
      </c>
      <c r="P2081" s="244">
        <f t="shared" ref="P2081:Q2081" si="751">P2082</f>
        <v>180.35300000000001</v>
      </c>
      <c r="Q2081" s="244">
        <f t="shared" si="751"/>
        <v>118.551</v>
      </c>
      <c r="R2081" s="85">
        <f>O2081+P2081+Q2081</f>
        <v>449.21800000000002</v>
      </c>
      <c r="S2081" s="321"/>
      <c r="T2081" s="339"/>
      <c r="U2081" s="339"/>
      <c r="V2081" s="339"/>
      <c r="W2081" s="339"/>
      <c r="X2081" s="339"/>
      <c r="Y2081" s="339"/>
      <c r="Z2081" s="339"/>
    </row>
    <row r="2082" spans="1:26" s="15" customFormat="1" ht="25.5">
      <c r="A2082" s="491"/>
      <c r="B2082" s="488"/>
      <c r="C2082" s="498"/>
      <c r="D2082" s="501"/>
      <c r="E2082" s="488"/>
      <c r="F2082" s="488"/>
      <c r="G2082" s="488"/>
      <c r="H2082" s="488"/>
      <c r="I2082" s="433" t="s">
        <v>788</v>
      </c>
      <c r="J2082" s="162"/>
      <c r="K2082" s="445" t="s">
        <v>17</v>
      </c>
      <c r="L2082" s="142"/>
      <c r="M2082" s="142"/>
      <c r="N2082" s="142"/>
      <c r="O2082" s="440">
        <f>O2083+O2085+O2084+O2086</f>
        <v>150.31399999999999</v>
      </c>
      <c r="P2082" s="440">
        <f t="shared" ref="P2082:Q2082" si="752">P2083+P2085+P2084+P2086</f>
        <v>180.35300000000001</v>
      </c>
      <c r="Q2082" s="440">
        <f t="shared" si="752"/>
        <v>118.551</v>
      </c>
      <c r="R2082" s="85">
        <f t="shared" si="750"/>
        <v>449.21800000000002</v>
      </c>
      <c r="S2082" s="419"/>
      <c r="T2082" s="420"/>
      <c r="U2082" s="420"/>
      <c r="V2082" s="420"/>
      <c r="W2082" s="420"/>
      <c r="X2082" s="420"/>
      <c r="Y2082" s="420"/>
      <c r="Z2082" s="420"/>
    </row>
    <row r="2083" spans="1:26" s="15" customFormat="1" ht="25.5">
      <c r="A2083" s="491"/>
      <c r="B2083" s="488"/>
      <c r="C2083" s="498"/>
      <c r="D2083" s="501"/>
      <c r="E2083" s="488"/>
      <c r="F2083" s="488"/>
      <c r="G2083" s="488"/>
      <c r="H2083" s="488"/>
      <c r="I2083" s="434" t="s">
        <v>164</v>
      </c>
      <c r="J2083" s="165"/>
      <c r="K2083" s="444" t="s">
        <v>11</v>
      </c>
      <c r="L2083" s="139"/>
      <c r="M2083" s="139"/>
      <c r="N2083" s="139"/>
      <c r="O2083" s="441">
        <v>23.658000000000001</v>
      </c>
      <c r="P2083" s="76">
        <v>0</v>
      </c>
      <c r="Q2083" s="76">
        <v>0</v>
      </c>
      <c r="R2083" s="88">
        <f>O2083+P2083+Q2083</f>
        <v>23.658000000000001</v>
      </c>
      <c r="S2083" s="419"/>
      <c r="T2083" s="420"/>
      <c r="U2083" s="420"/>
      <c r="V2083" s="420"/>
      <c r="W2083" s="420"/>
      <c r="X2083" s="420"/>
      <c r="Y2083" s="420"/>
      <c r="Z2083" s="420"/>
    </row>
    <row r="2084" spans="1:26" s="15" customFormat="1" ht="25.5">
      <c r="A2084" s="491"/>
      <c r="B2084" s="488"/>
      <c r="C2084" s="498"/>
      <c r="D2084" s="501"/>
      <c r="E2084" s="488"/>
      <c r="F2084" s="488"/>
      <c r="G2084" s="488"/>
      <c r="H2084" s="488"/>
      <c r="I2084" s="434" t="s">
        <v>16</v>
      </c>
      <c r="J2084" s="165"/>
      <c r="K2084" s="444" t="s">
        <v>12</v>
      </c>
      <c r="L2084" s="139"/>
      <c r="M2084" s="139"/>
      <c r="N2084" s="139"/>
      <c r="O2084" s="441">
        <v>105.511</v>
      </c>
      <c r="P2084" s="76">
        <v>0</v>
      </c>
      <c r="Q2084" s="76">
        <v>0</v>
      </c>
      <c r="R2084" s="88">
        <f t="shared" ref="R2084:R2085" si="753">O2084+P2084+Q2084</f>
        <v>105.511</v>
      </c>
      <c r="S2084" s="419"/>
      <c r="T2084" s="420"/>
      <c r="U2084" s="420"/>
      <c r="V2084" s="420"/>
      <c r="W2084" s="420"/>
      <c r="X2084" s="420"/>
      <c r="Y2084" s="420"/>
      <c r="Z2084" s="420"/>
    </row>
    <row r="2085" spans="1:26" s="15" customFormat="1" ht="25.5">
      <c r="A2085" s="491"/>
      <c r="B2085" s="488"/>
      <c r="C2085" s="498"/>
      <c r="D2085" s="501"/>
      <c r="E2085" s="488"/>
      <c r="F2085" s="488"/>
      <c r="G2085" s="488"/>
      <c r="H2085" s="488"/>
      <c r="I2085" s="92" t="s">
        <v>164</v>
      </c>
      <c r="J2085" s="165"/>
      <c r="K2085" s="444" t="s">
        <v>155</v>
      </c>
      <c r="L2085" s="139"/>
      <c r="M2085" s="139"/>
      <c r="N2085" s="139"/>
      <c r="O2085" s="441">
        <v>0</v>
      </c>
      <c r="P2085" s="76">
        <v>180.35300000000001</v>
      </c>
      <c r="Q2085" s="76">
        <v>118.551</v>
      </c>
      <c r="R2085" s="88">
        <f t="shared" si="753"/>
        <v>298.904</v>
      </c>
      <c r="S2085" s="419"/>
      <c r="T2085" s="420"/>
      <c r="U2085" s="420"/>
      <c r="V2085" s="420"/>
      <c r="W2085" s="420"/>
      <c r="X2085" s="420"/>
      <c r="Y2085" s="420"/>
      <c r="Z2085" s="420"/>
    </row>
    <row r="2086" spans="1:26" s="15" customFormat="1" ht="38.25">
      <c r="A2086" s="492"/>
      <c r="B2086" s="489"/>
      <c r="C2086" s="498"/>
      <c r="D2086" s="501"/>
      <c r="E2086" s="488"/>
      <c r="F2086" s="488"/>
      <c r="G2086" s="488"/>
      <c r="H2086" s="488"/>
      <c r="I2086" s="434" t="s">
        <v>18</v>
      </c>
      <c r="J2086" s="165"/>
      <c r="K2086" s="444" t="s">
        <v>17</v>
      </c>
      <c r="L2086" s="139"/>
      <c r="M2086" s="139"/>
      <c r="N2086" s="139"/>
      <c r="O2086" s="76">
        <v>21.145</v>
      </c>
      <c r="P2086" s="76">
        <v>0</v>
      </c>
      <c r="Q2086" s="76">
        <v>0</v>
      </c>
      <c r="R2086" s="441">
        <f t="shared" ref="R2086" si="754">O2086+P2086+Q2086</f>
        <v>21.145</v>
      </c>
      <c r="S2086" s="419"/>
      <c r="T2086" s="420"/>
      <c r="U2086" s="420"/>
      <c r="V2086" s="420"/>
      <c r="W2086" s="420"/>
      <c r="X2086" s="420"/>
      <c r="Y2086" s="420"/>
      <c r="Z2086" s="420"/>
    </row>
    <row r="2087" spans="1:26" s="15" customFormat="1">
      <c r="A2087" s="490">
        <v>18</v>
      </c>
      <c r="B2087" s="487" t="s">
        <v>334</v>
      </c>
      <c r="C2087" s="498"/>
      <c r="D2087" s="501"/>
      <c r="E2087" s="488"/>
      <c r="F2087" s="488"/>
      <c r="G2087" s="488"/>
      <c r="H2087" s="488"/>
      <c r="I2087" s="91" t="s">
        <v>660</v>
      </c>
      <c r="J2087" s="165"/>
      <c r="K2087" s="249"/>
      <c r="L2087" s="139"/>
      <c r="M2087" s="139"/>
      <c r="N2087" s="139"/>
      <c r="O2087" s="85">
        <f>O2088</f>
        <v>35.731000000000002</v>
      </c>
      <c r="P2087" s="85">
        <f>P2088</f>
        <v>40.289000000000001</v>
      </c>
      <c r="Q2087" s="85">
        <f>Q2088</f>
        <v>29.307000000000002</v>
      </c>
      <c r="R2087" s="85">
        <f>O2087+P2087+Q2087</f>
        <v>105.32700000000001</v>
      </c>
      <c r="S2087" s="321"/>
      <c r="T2087" s="339"/>
      <c r="U2087" s="339"/>
      <c r="V2087" s="339"/>
      <c r="W2087" s="339"/>
      <c r="X2087" s="339"/>
      <c r="Y2087" s="339"/>
      <c r="Z2087" s="339"/>
    </row>
    <row r="2088" spans="1:26" s="15" customFormat="1" ht="25.5">
      <c r="A2088" s="491"/>
      <c r="B2088" s="488"/>
      <c r="C2088" s="498"/>
      <c r="D2088" s="501"/>
      <c r="E2088" s="488"/>
      <c r="F2088" s="488"/>
      <c r="G2088" s="488"/>
      <c r="H2088" s="488"/>
      <c r="I2088" s="433" t="s">
        <v>788</v>
      </c>
      <c r="J2088" s="162"/>
      <c r="K2088" s="445" t="s">
        <v>17</v>
      </c>
      <c r="L2088" s="142"/>
      <c r="M2088" s="142"/>
      <c r="N2088" s="142"/>
      <c r="O2088" s="85">
        <f>O2089+O2090+O2091</f>
        <v>35.731000000000002</v>
      </c>
      <c r="P2088" s="85">
        <f>P2089+P2090+P2091</f>
        <v>40.289000000000001</v>
      </c>
      <c r="Q2088" s="85">
        <f>Q2089+Q2090+Q2091</f>
        <v>29.307000000000002</v>
      </c>
      <c r="R2088" s="85">
        <f t="shared" ref="R2088:R2105" si="755">O2088+P2088+Q2088</f>
        <v>105.32700000000001</v>
      </c>
      <c r="S2088" s="419"/>
      <c r="T2088" s="420"/>
      <c r="U2088" s="420"/>
      <c r="V2088" s="420"/>
      <c r="W2088" s="420"/>
      <c r="X2088" s="420"/>
      <c r="Y2088" s="420"/>
      <c r="Z2088" s="420"/>
    </row>
    <row r="2089" spans="1:26" s="15" customFormat="1" ht="25.5">
      <c r="A2089" s="491"/>
      <c r="B2089" s="488"/>
      <c r="C2089" s="498"/>
      <c r="D2089" s="501"/>
      <c r="E2089" s="488"/>
      <c r="F2089" s="488"/>
      <c r="G2089" s="488"/>
      <c r="H2089" s="488"/>
      <c r="I2089" s="434" t="s">
        <v>164</v>
      </c>
      <c r="J2089" s="165"/>
      <c r="K2089" s="444" t="s">
        <v>11</v>
      </c>
      <c r="L2089" s="139"/>
      <c r="M2089" s="139"/>
      <c r="N2089" s="139"/>
      <c r="O2089" s="441">
        <v>15.5</v>
      </c>
      <c r="P2089" s="76">
        <v>5.9409999999999998</v>
      </c>
      <c r="Q2089" s="76">
        <v>6.5000000000000002E-2</v>
      </c>
      <c r="R2089" s="89">
        <f t="shared" si="755"/>
        <v>21.506</v>
      </c>
      <c r="S2089" s="419"/>
      <c r="T2089" s="420"/>
      <c r="U2089" s="420"/>
      <c r="V2089" s="420"/>
      <c r="W2089" s="420"/>
      <c r="X2089" s="420"/>
      <c r="Y2089" s="420"/>
      <c r="Z2089" s="420"/>
    </row>
    <row r="2090" spans="1:26" s="15" customFormat="1" ht="25.5">
      <c r="A2090" s="491"/>
      <c r="B2090" s="488"/>
      <c r="C2090" s="498"/>
      <c r="D2090" s="501"/>
      <c r="E2090" s="488"/>
      <c r="F2090" s="488"/>
      <c r="G2090" s="488"/>
      <c r="H2090" s="488"/>
      <c r="I2090" s="434" t="s">
        <v>16</v>
      </c>
      <c r="J2090" s="165"/>
      <c r="K2090" s="444" t="s">
        <v>12</v>
      </c>
      <c r="L2090" s="139"/>
      <c r="M2090" s="139"/>
      <c r="N2090" s="139"/>
      <c r="O2090" s="441">
        <v>14.409000000000001</v>
      </c>
      <c r="P2090" s="76">
        <v>34.347999999999999</v>
      </c>
      <c r="Q2090" s="76">
        <v>29.242000000000001</v>
      </c>
      <c r="R2090" s="89">
        <f t="shared" si="755"/>
        <v>77.998999999999995</v>
      </c>
      <c r="S2090" s="419"/>
      <c r="T2090" s="420"/>
      <c r="U2090" s="420"/>
      <c r="V2090" s="420"/>
      <c r="W2090" s="420"/>
      <c r="X2090" s="420"/>
      <c r="Y2090" s="420"/>
      <c r="Z2090" s="420"/>
    </row>
    <row r="2091" spans="1:26" s="15" customFormat="1" ht="38.25">
      <c r="A2091" s="492"/>
      <c r="B2091" s="489"/>
      <c r="C2091" s="498"/>
      <c r="D2091" s="501"/>
      <c r="E2091" s="488"/>
      <c r="F2091" s="488"/>
      <c r="G2091" s="488"/>
      <c r="H2091" s="488"/>
      <c r="I2091" s="446" t="s">
        <v>18</v>
      </c>
      <c r="J2091" s="165"/>
      <c r="K2091" s="249" t="s">
        <v>17</v>
      </c>
      <c r="L2091" s="139"/>
      <c r="M2091" s="139"/>
      <c r="N2091" s="139"/>
      <c r="O2091" s="79">
        <v>5.8220000000000001</v>
      </c>
      <c r="P2091" s="79">
        <v>0</v>
      </c>
      <c r="Q2091" s="79">
        <v>0</v>
      </c>
      <c r="R2091" s="89">
        <f t="shared" si="755"/>
        <v>5.8220000000000001</v>
      </c>
      <c r="S2091" s="419"/>
      <c r="T2091" s="420"/>
      <c r="U2091" s="420"/>
      <c r="V2091" s="420"/>
      <c r="W2091" s="420"/>
      <c r="X2091" s="420"/>
      <c r="Y2091" s="420"/>
      <c r="Z2091" s="420"/>
    </row>
    <row r="2092" spans="1:26" s="15" customFormat="1">
      <c r="A2092" s="490">
        <v>19</v>
      </c>
      <c r="B2092" s="487" t="s">
        <v>335</v>
      </c>
      <c r="C2092" s="498"/>
      <c r="D2092" s="501"/>
      <c r="E2092" s="488"/>
      <c r="F2092" s="488"/>
      <c r="G2092" s="488"/>
      <c r="H2092" s="488"/>
      <c r="I2092" s="91" t="s">
        <v>660</v>
      </c>
      <c r="J2092" s="165"/>
      <c r="K2092" s="249"/>
      <c r="L2092" s="139"/>
      <c r="M2092" s="139"/>
      <c r="N2092" s="139"/>
      <c r="O2092" s="244">
        <f>O2093</f>
        <v>123.289</v>
      </c>
      <c r="P2092" s="244">
        <f t="shared" ref="P2092:Q2092" si="756">P2093</f>
        <v>140.23699999999999</v>
      </c>
      <c r="Q2092" s="244">
        <f t="shared" si="756"/>
        <v>81.821000000000012</v>
      </c>
      <c r="R2092" s="85">
        <f>O2092+P2092+Q2092</f>
        <v>345.34700000000004</v>
      </c>
      <c r="S2092" s="321"/>
      <c r="T2092" s="339"/>
      <c r="U2092" s="339"/>
      <c r="V2092" s="339"/>
      <c r="W2092" s="339"/>
      <c r="X2092" s="339"/>
      <c r="Y2092" s="339"/>
      <c r="Z2092" s="339"/>
    </row>
    <row r="2093" spans="1:26" s="15" customFormat="1" ht="25.5">
      <c r="A2093" s="491"/>
      <c r="B2093" s="488"/>
      <c r="C2093" s="498"/>
      <c r="D2093" s="501"/>
      <c r="E2093" s="488"/>
      <c r="F2093" s="488"/>
      <c r="G2093" s="488"/>
      <c r="H2093" s="488"/>
      <c r="I2093" s="433" t="s">
        <v>788</v>
      </c>
      <c r="J2093" s="162"/>
      <c r="K2093" s="445" t="s">
        <v>17</v>
      </c>
      <c r="L2093" s="142"/>
      <c r="M2093" s="142"/>
      <c r="N2093" s="142"/>
      <c r="O2093" s="440">
        <f>O2094+O2095</f>
        <v>123.289</v>
      </c>
      <c r="P2093" s="440">
        <f t="shared" ref="P2093:Q2093" si="757">P2094+P2095</f>
        <v>140.23699999999999</v>
      </c>
      <c r="Q2093" s="440">
        <f t="shared" si="757"/>
        <v>81.821000000000012</v>
      </c>
      <c r="R2093" s="85">
        <f t="shared" si="755"/>
        <v>345.34700000000004</v>
      </c>
      <c r="S2093" s="419"/>
      <c r="T2093" s="420"/>
      <c r="U2093" s="420"/>
      <c r="V2093" s="420"/>
      <c r="W2093" s="420"/>
      <c r="X2093" s="420"/>
      <c r="Y2093" s="420"/>
      <c r="Z2093" s="420"/>
    </row>
    <row r="2094" spans="1:26" s="15" customFormat="1" ht="25.5">
      <c r="A2094" s="491"/>
      <c r="B2094" s="488"/>
      <c r="C2094" s="498"/>
      <c r="D2094" s="501"/>
      <c r="E2094" s="488"/>
      <c r="F2094" s="488"/>
      <c r="G2094" s="488"/>
      <c r="H2094" s="488"/>
      <c r="I2094" s="434" t="s">
        <v>164</v>
      </c>
      <c r="J2094" s="165"/>
      <c r="K2094" s="444" t="s">
        <v>11</v>
      </c>
      <c r="L2094" s="139"/>
      <c r="M2094" s="139"/>
      <c r="N2094" s="139"/>
      <c r="O2094" s="88">
        <v>14.872999999999999</v>
      </c>
      <c r="P2094" s="88">
        <v>0</v>
      </c>
      <c r="Q2094" s="88">
        <v>0.15</v>
      </c>
      <c r="R2094" s="89">
        <f t="shared" si="755"/>
        <v>15.023</v>
      </c>
      <c r="S2094" s="419"/>
      <c r="T2094" s="420"/>
      <c r="U2094" s="420"/>
      <c r="V2094" s="420"/>
      <c r="W2094" s="420"/>
      <c r="X2094" s="420"/>
      <c r="Y2094" s="420"/>
      <c r="Z2094" s="420"/>
    </row>
    <row r="2095" spans="1:26" s="15" customFormat="1" ht="25.5">
      <c r="A2095" s="491"/>
      <c r="B2095" s="488"/>
      <c r="C2095" s="498"/>
      <c r="D2095" s="501"/>
      <c r="E2095" s="488"/>
      <c r="F2095" s="488"/>
      <c r="G2095" s="488"/>
      <c r="H2095" s="488"/>
      <c r="I2095" s="434" t="s">
        <v>16</v>
      </c>
      <c r="J2095" s="165"/>
      <c r="K2095" s="444" t="s">
        <v>12</v>
      </c>
      <c r="L2095" s="139"/>
      <c r="M2095" s="139"/>
      <c r="N2095" s="139"/>
      <c r="O2095" s="88">
        <v>108.416</v>
      </c>
      <c r="P2095" s="88">
        <v>140.23699999999999</v>
      </c>
      <c r="Q2095" s="88">
        <v>81.671000000000006</v>
      </c>
      <c r="R2095" s="89">
        <f t="shared" si="755"/>
        <v>330.32400000000001</v>
      </c>
      <c r="S2095" s="419"/>
      <c r="T2095" s="420"/>
      <c r="U2095" s="420"/>
      <c r="V2095" s="420"/>
      <c r="W2095" s="420"/>
      <c r="X2095" s="420"/>
      <c r="Y2095" s="420"/>
      <c r="Z2095" s="420"/>
    </row>
    <row r="2096" spans="1:26" s="15" customFormat="1" ht="12.75" customHeight="1">
      <c r="A2096" s="490">
        <v>20</v>
      </c>
      <c r="B2096" s="487" t="s">
        <v>836</v>
      </c>
      <c r="C2096" s="498"/>
      <c r="D2096" s="501"/>
      <c r="E2096" s="488"/>
      <c r="F2096" s="488"/>
      <c r="G2096" s="488"/>
      <c r="H2096" s="488"/>
      <c r="I2096" s="91" t="s">
        <v>660</v>
      </c>
      <c r="J2096" s="165"/>
      <c r="K2096" s="249"/>
      <c r="L2096" s="139"/>
      <c r="M2096" s="139"/>
      <c r="N2096" s="139"/>
      <c r="O2096" s="244">
        <f>O2097</f>
        <v>388</v>
      </c>
      <c r="P2096" s="244">
        <f t="shared" ref="P2096:Q2096" si="758">P2097</f>
        <v>402.83600000000001</v>
      </c>
      <c r="Q2096" s="244">
        <f t="shared" si="758"/>
        <v>232.96799999999999</v>
      </c>
      <c r="R2096" s="85">
        <f>O2096+P2096+Q2096</f>
        <v>1023.804</v>
      </c>
      <c r="S2096" s="321"/>
      <c r="T2096" s="339"/>
      <c r="U2096" s="339"/>
      <c r="V2096" s="339"/>
      <c r="W2096" s="339"/>
      <c r="X2096" s="339"/>
      <c r="Y2096" s="339"/>
      <c r="Z2096" s="339"/>
    </row>
    <row r="2097" spans="1:26" s="15" customFormat="1" ht="25.5">
      <c r="A2097" s="491"/>
      <c r="B2097" s="488"/>
      <c r="C2097" s="498"/>
      <c r="D2097" s="501"/>
      <c r="E2097" s="488"/>
      <c r="F2097" s="488"/>
      <c r="G2097" s="488"/>
      <c r="H2097" s="488"/>
      <c r="I2097" s="433" t="s">
        <v>788</v>
      </c>
      <c r="J2097" s="165"/>
      <c r="K2097" s="445" t="s">
        <v>17</v>
      </c>
      <c r="L2097" s="139"/>
      <c r="M2097" s="139"/>
      <c r="N2097" s="139"/>
      <c r="O2097" s="246">
        <f>O2098+O2099+O2100</f>
        <v>388</v>
      </c>
      <c r="P2097" s="246">
        <f t="shared" ref="P2097:Q2097" si="759">P2098+P2099+P2100</f>
        <v>402.83600000000001</v>
      </c>
      <c r="Q2097" s="246">
        <f t="shared" si="759"/>
        <v>232.96799999999999</v>
      </c>
      <c r="R2097" s="85">
        <f t="shared" si="755"/>
        <v>1023.804</v>
      </c>
      <c r="S2097" s="419"/>
      <c r="T2097" s="420"/>
      <c r="U2097" s="420"/>
      <c r="V2097" s="420"/>
      <c r="W2097" s="420"/>
      <c r="X2097" s="420"/>
      <c r="Y2097" s="420"/>
      <c r="Z2097" s="420"/>
    </row>
    <row r="2098" spans="1:26" s="15" customFormat="1" ht="25.5">
      <c r="A2098" s="491"/>
      <c r="B2098" s="488"/>
      <c r="C2098" s="498"/>
      <c r="D2098" s="501"/>
      <c r="E2098" s="488"/>
      <c r="F2098" s="488"/>
      <c r="G2098" s="488"/>
      <c r="H2098" s="488"/>
      <c r="I2098" s="434" t="s">
        <v>164</v>
      </c>
      <c r="J2098" s="165"/>
      <c r="K2098" s="444" t="s">
        <v>11</v>
      </c>
      <c r="L2098" s="139"/>
      <c r="M2098" s="139"/>
      <c r="N2098" s="139"/>
      <c r="O2098" s="449">
        <v>54.643999999999998</v>
      </c>
      <c r="P2098" s="88">
        <v>0</v>
      </c>
      <c r="Q2098" s="88">
        <v>0</v>
      </c>
      <c r="R2098" s="89">
        <f t="shared" si="755"/>
        <v>54.643999999999998</v>
      </c>
      <c r="S2098" s="419"/>
      <c r="T2098" s="420"/>
      <c r="U2098" s="420"/>
      <c r="V2098" s="420"/>
      <c r="W2098" s="420"/>
      <c r="X2098" s="420"/>
      <c r="Y2098" s="420"/>
      <c r="Z2098" s="420"/>
    </row>
    <row r="2099" spans="1:26" s="15" customFormat="1" ht="25.5">
      <c r="A2099" s="491"/>
      <c r="B2099" s="488"/>
      <c r="C2099" s="498"/>
      <c r="D2099" s="501"/>
      <c r="E2099" s="488"/>
      <c r="F2099" s="488"/>
      <c r="G2099" s="488"/>
      <c r="H2099" s="488"/>
      <c r="I2099" s="434" t="s">
        <v>16</v>
      </c>
      <c r="J2099" s="165"/>
      <c r="K2099" s="444" t="s">
        <v>12</v>
      </c>
      <c r="L2099" s="139"/>
      <c r="M2099" s="139"/>
      <c r="N2099" s="139"/>
      <c r="O2099" s="450">
        <v>221</v>
      </c>
      <c r="P2099" s="450">
        <v>360.923</v>
      </c>
      <c r="Q2099" s="450">
        <v>232.96799999999999</v>
      </c>
      <c r="R2099" s="89">
        <f t="shared" si="755"/>
        <v>814.89099999999996</v>
      </c>
      <c r="S2099" s="419"/>
      <c r="T2099" s="420"/>
      <c r="U2099" s="420"/>
      <c r="V2099" s="420"/>
      <c r="W2099" s="420"/>
      <c r="X2099" s="420"/>
      <c r="Y2099" s="420"/>
      <c r="Z2099" s="420"/>
    </row>
    <row r="2100" spans="1:26" s="15" customFormat="1" ht="38.25">
      <c r="A2100" s="492"/>
      <c r="B2100" s="489"/>
      <c r="C2100" s="498"/>
      <c r="D2100" s="501"/>
      <c r="E2100" s="488"/>
      <c r="F2100" s="488"/>
      <c r="G2100" s="488"/>
      <c r="H2100" s="488"/>
      <c r="I2100" s="434" t="s">
        <v>18</v>
      </c>
      <c r="J2100" s="165"/>
      <c r="K2100" s="444" t="s">
        <v>17</v>
      </c>
      <c r="L2100" s="139"/>
      <c r="M2100" s="139"/>
      <c r="N2100" s="139"/>
      <c r="O2100" s="449">
        <v>112.35599999999999</v>
      </c>
      <c r="P2100" s="449">
        <v>41.912999999999997</v>
      </c>
      <c r="Q2100" s="88">
        <v>0</v>
      </c>
      <c r="R2100" s="89">
        <f t="shared" si="755"/>
        <v>154.26900000000001</v>
      </c>
      <c r="S2100" s="419"/>
      <c r="T2100" s="420"/>
      <c r="U2100" s="420"/>
      <c r="V2100" s="420"/>
      <c r="W2100" s="420"/>
      <c r="X2100" s="420"/>
      <c r="Y2100" s="420"/>
      <c r="Z2100" s="420"/>
    </row>
    <row r="2101" spans="1:26" s="15" customFormat="1" ht="12.75" customHeight="1">
      <c r="A2101" s="490">
        <v>21</v>
      </c>
      <c r="B2101" s="487" t="s">
        <v>837</v>
      </c>
      <c r="C2101" s="498"/>
      <c r="D2101" s="501"/>
      <c r="E2101" s="488"/>
      <c r="F2101" s="488"/>
      <c r="G2101" s="488"/>
      <c r="H2101" s="488"/>
      <c r="I2101" s="91" t="s">
        <v>660</v>
      </c>
      <c r="J2101" s="165"/>
      <c r="K2101" s="249"/>
      <c r="L2101" s="139"/>
      <c r="M2101" s="139"/>
      <c r="N2101" s="139"/>
      <c r="O2101" s="244">
        <f>O2102</f>
        <v>194.15600000000001</v>
      </c>
      <c r="P2101" s="244">
        <f t="shared" ref="P2101:Q2101" si="760">P2102</f>
        <v>202.97800000000001</v>
      </c>
      <c r="Q2101" s="244">
        <f t="shared" si="760"/>
        <v>132.542</v>
      </c>
      <c r="R2101" s="85">
        <f>O2101+P2101+Q2101</f>
        <v>529.67600000000004</v>
      </c>
      <c r="S2101" s="321"/>
      <c r="T2101" s="339"/>
      <c r="U2101" s="339"/>
      <c r="V2101" s="339"/>
      <c r="W2101" s="339"/>
      <c r="X2101" s="339"/>
      <c r="Y2101" s="339"/>
      <c r="Z2101" s="339"/>
    </row>
    <row r="2102" spans="1:26" s="15" customFormat="1" ht="27.75" customHeight="1">
      <c r="A2102" s="491"/>
      <c r="B2102" s="488"/>
      <c r="C2102" s="498"/>
      <c r="D2102" s="501"/>
      <c r="E2102" s="488"/>
      <c r="F2102" s="488"/>
      <c r="G2102" s="488"/>
      <c r="H2102" s="488"/>
      <c r="I2102" s="433" t="s">
        <v>788</v>
      </c>
      <c r="J2102" s="165"/>
      <c r="K2102" s="445" t="s">
        <v>17</v>
      </c>
      <c r="L2102" s="139"/>
      <c r="M2102" s="139"/>
      <c r="N2102" s="139"/>
      <c r="O2102" s="244">
        <f>O2103+O2104+O2105</f>
        <v>194.15600000000001</v>
      </c>
      <c r="P2102" s="244">
        <f t="shared" ref="P2102:Q2102" si="761">P2103+P2104+P2105</f>
        <v>202.97800000000001</v>
      </c>
      <c r="Q2102" s="244">
        <f t="shared" si="761"/>
        <v>132.542</v>
      </c>
      <c r="R2102" s="85">
        <f>O2102+P2102+Q2102</f>
        <v>529.67600000000004</v>
      </c>
      <c r="S2102" s="419"/>
      <c r="T2102" s="420"/>
      <c r="U2102" s="420"/>
      <c r="V2102" s="420"/>
      <c r="W2102" s="420"/>
      <c r="X2102" s="420"/>
      <c r="Y2102" s="420"/>
      <c r="Z2102" s="420"/>
    </row>
    <row r="2103" spans="1:26" s="15" customFormat="1" ht="25.5">
      <c r="A2103" s="491"/>
      <c r="B2103" s="488"/>
      <c r="C2103" s="498"/>
      <c r="D2103" s="501"/>
      <c r="E2103" s="488"/>
      <c r="F2103" s="488"/>
      <c r="G2103" s="488"/>
      <c r="H2103" s="488"/>
      <c r="I2103" s="434" t="s">
        <v>164</v>
      </c>
      <c r="J2103" s="165"/>
      <c r="K2103" s="444" t="s">
        <v>11</v>
      </c>
      <c r="L2103" s="139"/>
      <c r="M2103" s="139"/>
      <c r="N2103" s="139"/>
      <c r="O2103" s="441">
        <v>62.947000000000003</v>
      </c>
      <c r="P2103" s="76">
        <v>0</v>
      </c>
      <c r="Q2103" s="76">
        <v>0</v>
      </c>
      <c r="R2103" s="89">
        <f t="shared" si="755"/>
        <v>62.947000000000003</v>
      </c>
      <c r="S2103" s="419"/>
      <c r="T2103" s="420"/>
      <c r="U2103" s="420"/>
      <c r="V2103" s="420"/>
      <c r="W2103" s="420"/>
      <c r="X2103" s="420"/>
      <c r="Y2103" s="420"/>
      <c r="Z2103" s="420"/>
    </row>
    <row r="2104" spans="1:26" s="15" customFormat="1" ht="25.5">
      <c r="A2104" s="491"/>
      <c r="B2104" s="488"/>
      <c r="C2104" s="498"/>
      <c r="D2104" s="501"/>
      <c r="E2104" s="488"/>
      <c r="F2104" s="488"/>
      <c r="G2104" s="488"/>
      <c r="H2104" s="488"/>
      <c r="I2104" s="434" t="s">
        <v>16</v>
      </c>
      <c r="J2104" s="165"/>
      <c r="K2104" s="444" t="s">
        <v>12</v>
      </c>
      <c r="L2104" s="139"/>
      <c r="M2104" s="139"/>
      <c r="N2104" s="139"/>
      <c r="O2104" s="441">
        <v>98.400999999999996</v>
      </c>
      <c r="P2104" s="76">
        <v>202.97800000000001</v>
      </c>
      <c r="Q2104" s="76">
        <v>132.542</v>
      </c>
      <c r="R2104" s="89">
        <f t="shared" si="755"/>
        <v>433.92100000000005</v>
      </c>
      <c r="S2104" s="419"/>
      <c r="T2104" s="420"/>
      <c r="U2104" s="420"/>
      <c r="V2104" s="420"/>
      <c r="W2104" s="420"/>
      <c r="X2104" s="420"/>
      <c r="Y2104" s="420"/>
      <c r="Z2104" s="420"/>
    </row>
    <row r="2105" spans="1:26" s="15" customFormat="1" ht="38.25">
      <c r="A2105" s="492"/>
      <c r="B2105" s="489"/>
      <c r="C2105" s="498"/>
      <c r="D2105" s="501"/>
      <c r="E2105" s="488"/>
      <c r="F2105" s="488"/>
      <c r="G2105" s="488"/>
      <c r="H2105" s="488"/>
      <c r="I2105" s="434" t="s">
        <v>18</v>
      </c>
      <c r="J2105" s="165"/>
      <c r="K2105" s="444" t="s">
        <v>17</v>
      </c>
      <c r="L2105" s="139"/>
      <c r="M2105" s="139"/>
      <c r="N2105" s="139"/>
      <c r="O2105" s="76">
        <v>32.808</v>
      </c>
      <c r="P2105" s="76">
        <v>0</v>
      </c>
      <c r="Q2105" s="76">
        <v>0</v>
      </c>
      <c r="R2105" s="89">
        <f t="shared" si="755"/>
        <v>32.808</v>
      </c>
      <c r="S2105" s="419"/>
      <c r="T2105" s="420"/>
      <c r="U2105" s="420"/>
      <c r="V2105" s="420"/>
      <c r="W2105" s="420"/>
      <c r="X2105" s="420"/>
      <c r="Y2105" s="420"/>
      <c r="Z2105" s="420"/>
    </row>
    <row r="2106" spans="1:26" s="15" customFormat="1" ht="15" customHeight="1">
      <c r="A2106" s="490">
        <v>22</v>
      </c>
      <c r="B2106" s="487" t="s">
        <v>838</v>
      </c>
      <c r="C2106" s="498"/>
      <c r="D2106" s="501"/>
      <c r="E2106" s="488"/>
      <c r="F2106" s="488"/>
      <c r="G2106" s="488"/>
      <c r="H2106" s="488"/>
      <c r="I2106" s="91" t="s">
        <v>660</v>
      </c>
      <c r="J2106" s="165"/>
      <c r="K2106" s="444"/>
      <c r="L2106" s="139"/>
      <c r="M2106" s="139"/>
      <c r="N2106" s="139"/>
      <c r="O2106" s="244">
        <f>O2107</f>
        <v>107.706</v>
      </c>
      <c r="P2106" s="244">
        <f t="shared" ref="P2106" si="762">P2107</f>
        <v>147.916</v>
      </c>
      <c r="Q2106" s="244">
        <f t="shared" ref="Q2106" si="763">Q2107</f>
        <v>99.796999999999997</v>
      </c>
      <c r="R2106" s="85">
        <f>O2106+P2106+Q2106</f>
        <v>355.41899999999998</v>
      </c>
      <c r="S2106" s="419"/>
      <c r="T2106" s="420"/>
      <c r="U2106" s="420"/>
      <c r="V2106" s="420"/>
      <c r="W2106" s="420"/>
      <c r="X2106" s="420"/>
      <c r="Y2106" s="420"/>
      <c r="Z2106" s="420"/>
    </row>
    <row r="2107" spans="1:26" s="15" customFormat="1" ht="24" customHeight="1">
      <c r="A2107" s="491"/>
      <c r="B2107" s="488"/>
      <c r="C2107" s="498"/>
      <c r="D2107" s="501"/>
      <c r="E2107" s="488"/>
      <c r="F2107" s="488"/>
      <c r="G2107" s="488"/>
      <c r="H2107" s="488"/>
      <c r="I2107" s="433" t="s">
        <v>788</v>
      </c>
      <c r="J2107" s="165"/>
      <c r="K2107" s="445" t="s">
        <v>17</v>
      </c>
      <c r="L2107" s="139"/>
      <c r="M2107" s="139"/>
      <c r="N2107" s="139"/>
      <c r="O2107" s="244">
        <f>O2108+O2109+O2110</f>
        <v>107.706</v>
      </c>
      <c r="P2107" s="244">
        <f t="shared" ref="P2107" si="764">P2108+P2109+P2110</f>
        <v>147.916</v>
      </c>
      <c r="Q2107" s="244">
        <f t="shared" ref="Q2107" si="765">Q2108+Q2109+Q2110</f>
        <v>99.796999999999997</v>
      </c>
      <c r="R2107" s="85">
        <f>O2107+P2107+Q2107</f>
        <v>355.41899999999998</v>
      </c>
      <c r="S2107" s="321"/>
      <c r="T2107" s="339"/>
      <c r="U2107" s="339"/>
      <c r="V2107" s="339"/>
      <c r="W2107" s="339"/>
      <c r="X2107" s="339"/>
      <c r="Y2107" s="339"/>
      <c r="Z2107" s="339"/>
    </row>
    <row r="2108" spans="1:26" s="15" customFormat="1" ht="25.5">
      <c r="A2108" s="491"/>
      <c r="B2108" s="488"/>
      <c r="C2108" s="498"/>
      <c r="D2108" s="501"/>
      <c r="E2108" s="488"/>
      <c r="F2108" s="488"/>
      <c r="G2108" s="488"/>
      <c r="H2108" s="488"/>
      <c r="I2108" s="434" t="s">
        <v>164</v>
      </c>
      <c r="J2108" s="165"/>
      <c r="K2108" s="444" t="s">
        <v>11</v>
      </c>
      <c r="L2108" s="139"/>
      <c r="M2108" s="139"/>
      <c r="N2108" s="139"/>
      <c r="O2108" s="441">
        <v>31.233000000000001</v>
      </c>
      <c r="P2108" s="76">
        <v>0</v>
      </c>
      <c r="Q2108" s="76">
        <v>0.41699999999999998</v>
      </c>
      <c r="R2108" s="89">
        <f t="shared" ref="R2108:R2110" si="766">O2108+P2108+Q2108</f>
        <v>31.650000000000002</v>
      </c>
      <c r="S2108" s="419"/>
      <c r="T2108" s="420"/>
      <c r="U2108" s="420"/>
      <c r="V2108" s="420"/>
      <c r="W2108" s="420"/>
      <c r="X2108" s="420"/>
      <c r="Y2108" s="420"/>
      <c r="Z2108" s="420"/>
    </row>
    <row r="2109" spans="1:26" s="15" customFormat="1" ht="25.5">
      <c r="A2109" s="491"/>
      <c r="B2109" s="488"/>
      <c r="C2109" s="498"/>
      <c r="D2109" s="501"/>
      <c r="E2109" s="488"/>
      <c r="F2109" s="488"/>
      <c r="G2109" s="488"/>
      <c r="H2109" s="488"/>
      <c r="I2109" s="434" t="s">
        <v>16</v>
      </c>
      <c r="J2109" s="165"/>
      <c r="K2109" s="444" t="s">
        <v>12</v>
      </c>
      <c r="L2109" s="139"/>
      <c r="M2109" s="139"/>
      <c r="N2109" s="139"/>
      <c r="O2109" s="441">
        <v>74.036000000000001</v>
      </c>
      <c r="P2109" s="76">
        <v>147.916</v>
      </c>
      <c r="Q2109" s="76">
        <v>99.38</v>
      </c>
      <c r="R2109" s="89">
        <f t="shared" si="766"/>
        <v>321.33199999999999</v>
      </c>
      <c r="S2109" s="419"/>
      <c r="T2109" s="420"/>
      <c r="U2109" s="420"/>
      <c r="V2109" s="420"/>
      <c r="W2109" s="420"/>
      <c r="X2109" s="420"/>
      <c r="Y2109" s="420"/>
      <c r="Z2109" s="420"/>
    </row>
    <row r="2110" spans="1:26" s="15" customFormat="1" ht="38.25">
      <c r="A2110" s="492"/>
      <c r="B2110" s="489"/>
      <c r="C2110" s="498"/>
      <c r="D2110" s="501"/>
      <c r="E2110" s="488"/>
      <c r="F2110" s="488"/>
      <c r="G2110" s="488"/>
      <c r="H2110" s="488"/>
      <c r="I2110" s="434" t="s">
        <v>18</v>
      </c>
      <c r="J2110" s="165"/>
      <c r="K2110" s="444" t="s">
        <v>17</v>
      </c>
      <c r="L2110" s="139"/>
      <c r="M2110" s="139"/>
      <c r="N2110" s="139"/>
      <c r="O2110" s="76">
        <v>2.4369999999999998</v>
      </c>
      <c r="P2110" s="76">
        <v>0</v>
      </c>
      <c r="Q2110" s="76">
        <v>0</v>
      </c>
      <c r="R2110" s="89">
        <f t="shared" si="766"/>
        <v>2.4369999999999998</v>
      </c>
      <c r="S2110" s="419"/>
      <c r="T2110" s="420"/>
      <c r="U2110" s="420"/>
      <c r="V2110" s="420"/>
      <c r="W2110" s="420"/>
      <c r="X2110" s="420"/>
      <c r="Y2110" s="420"/>
      <c r="Z2110" s="420"/>
    </row>
    <row r="2111" spans="1:26" s="15" customFormat="1">
      <c r="A2111" s="490">
        <v>23</v>
      </c>
      <c r="B2111" s="487" t="s">
        <v>839</v>
      </c>
      <c r="C2111" s="498"/>
      <c r="D2111" s="501"/>
      <c r="E2111" s="488"/>
      <c r="F2111" s="488"/>
      <c r="G2111" s="488"/>
      <c r="H2111" s="488"/>
      <c r="I2111" s="91" t="s">
        <v>660</v>
      </c>
      <c r="J2111" s="165"/>
      <c r="K2111" s="249"/>
      <c r="L2111" s="139"/>
      <c r="M2111" s="139"/>
      <c r="N2111" s="139"/>
      <c r="O2111" s="244">
        <f>O2112</f>
        <v>48.885000000000005</v>
      </c>
      <c r="P2111" s="244">
        <f t="shared" ref="P2111:Q2111" si="767">P2112</f>
        <v>49.466000000000001</v>
      </c>
      <c r="Q2111" s="244">
        <f t="shared" si="767"/>
        <v>34.515000000000001</v>
      </c>
      <c r="R2111" s="142">
        <f t="shared" ref="R2111:R2139" si="768">M2111+N2111+O2111+P2111</f>
        <v>98.350999999999999</v>
      </c>
      <c r="S2111" s="321"/>
      <c r="T2111" s="339"/>
      <c r="U2111" s="339"/>
      <c r="V2111" s="339"/>
      <c r="W2111" s="339"/>
      <c r="X2111" s="339"/>
      <c r="Y2111" s="339"/>
      <c r="Z2111" s="339"/>
    </row>
    <row r="2112" spans="1:26" s="15" customFormat="1" ht="25.5">
      <c r="A2112" s="491"/>
      <c r="B2112" s="488"/>
      <c r="C2112" s="498"/>
      <c r="D2112" s="501"/>
      <c r="E2112" s="488"/>
      <c r="F2112" s="488"/>
      <c r="G2112" s="488"/>
      <c r="H2112" s="488"/>
      <c r="I2112" s="433" t="s">
        <v>788</v>
      </c>
      <c r="J2112" s="165"/>
      <c r="K2112" s="445" t="s">
        <v>17</v>
      </c>
      <c r="L2112" s="139"/>
      <c r="M2112" s="139"/>
      <c r="N2112" s="139"/>
      <c r="O2112" s="440">
        <f>O2113+O2114+O2115</f>
        <v>48.885000000000005</v>
      </c>
      <c r="P2112" s="440">
        <f>P2113+P2114+P2115</f>
        <v>49.466000000000001</v>
      </c>
      <c r="Q2112" s="440">
        <f>Q2113+Q2114+Q2115</f>
        <v>34.515000000000001</v>
      </c>
      <c r="R2112" s="142">
        <f t="shared" si="768"/>
        <v>98.350999999999999</v>
      </c>
      <c r="S2112" s="419"/>
      <c r="T2112" s="420"/>
      <c r="U2112" s="420"/>
      <c r="V2112" s="420"/>
      <c r="W2112" s="420"/>
      <c r="X2112" s="420"/>
      <c r="Y2112" s="420"/>
      <c r="Z2112" s="420"/>
    </row>
    <row r="2113" spans="1:26" s="15" customFormat="1" ht="25.5">
      <c r="A2113" s="491"/>
      <c r="B2113" s="488"/>
      <c r="C2113" s="498"/>
      <c r="D2113" s="501"/>
      <c r="E2113" s="488"/>
      <c r="F2113" s="488"/>
      <c r="G2113" s="488"/>
      <c r="H2113" s="488"/>
      <c r="I2113" s="434" t="s">
        <v>164</v>
      </c>
      <c r="J2113" s="165"/>
      <c r="K2113" s="444" t="s">
        <v>11</v>
      </c>
      <c r="L2113" s="139"/>
      <c r="M2113" s="139"/>
      <c r="N2113" s="139"/>
      <c r="O2113" s="441">
        <v>17.202999999999999</v>
      </c>
      <c r="P2113" s="76">
        <v>0</v>
      </c>
      <c r="Q2113" s="76">
        <v>0</v>
      </c>
      <c r="R2113" s="89">
        <f t="shared" ref="R2113:R2121" si="769">O2113+P2113+Q2113</f>
        <v>17.202999999999999</v>
      </c>
      <c r="S2113" s="419"/>
      <c r="T2113" s="420"/>
      <c r="U2113" s="420"/>
      <c r="V2113" s="420"/>
      <c r="W2113" s="420"/>
      <c r="X2113" s="420"/>
      <c r="Y2113" s="420"/>
      <c r="Z2113" s="420"/>
    </row>
    <row r="2114" spans="1:26" s="15" customFormat="1" ht="25.5">
      <c r="A2114" s="491"/>
      <c r="B2114" s="488"/>
      <c r="C2114" s="498"/>
      <c r="D2114" s="501"/>
      <c r="E2114" s="488"/>
      <c r="F2114" s="488"/>
      <c r="G2114" s="488"/>
      <c r="H2114" s="488"/>
      <c r="I2114" s="434" t="s">
        <v>16</v>
      </c>
      <c r="J2114" s="165"/>
      <c r="K2114" s="444" t="s">
        <v>12</v>
      </c>
      <c r="L2114" s="139"/>
      <c r="M2114" s="139"/>
      <c r="N2114" s="139"/>
      <c r="O2114" s="441">
        <v>27.247</v>
      </c>
      <c r="P2114" s="76">
        <v>49.466000000000001</v>
      </c>
      <c r="Q2114" s="76">
        <v>34.515000000000001</v>
      </c>
      <c r="R2114" s="89">
        <f t="shared" si="769"/>
        <v>111.22799999999999</v>
      </c>
      <c r="S2114" s="419"/>
      <c r="T2114" s="420"/>
      <c r="U2114" s="420"/>
      <c r="V2114" s="420"/>
      <c r="W2114" s="420"/>
      <c r="X2114" s="420"/>
      <c r="Y2114" s="420"/>
      <c r="Z2114" s="420"/>
    </row>
    <row r="2115" spans="1:26" s="15" customFormat="1" ht="38.25">
      <c r="A2115" s="492"/>
      <c r="B2115" s="489"/>
      <c r="C2115" s="498"/>
      <c r="D2115" s="501"/>
      <c r="E2115" s="488"/>
      <c r="F2115" s="488"/>
      <c r="G2115" s="488"/>
      <c r="H2115" s="488"/>
      <c r="I2115" s="434" t="s">
        <v>18</v>
      </c>
      <c r="J2115" s="165"/>
      <c r="K2115" s="444" t="s">
        <v>17</v>
      </c>
      <c r="L2115" s="139"/>
      <c r="M2115" s="139"/>
      <c r="N2115" s="139"/>
      <c r="O2115" s="76">
        <v>4.4349999999999996</v>
      </c>
      <c r="P2115" s="76">
        <v>0</v>
      </c>
      <c r="Q2115" s="76">
        <v>0</v>
      </c>
      <c r="R2115" s="89">
        <f t="shared" si="769"/>
        <v>4.4349999999999996</v>
      </c>
      <c r="S2115" s="419"/>
      <c r="T2115" s="420"/>
      <c r="U2115" s="420"/>
      <c r="V2115" s="420"/>
      <c r="W2115" s="420"/>
      <c r="X2115" s="420"/>
      <c r="Y2115" s="420"/>
      <c r="Z2115" s="420"/>
    </row>
    <row r="2116" spans="1:26" s="15" customFormat="1">
      <c r="A2116" s="490">
        <v>24</v>
      </c>
      <c r="B2116" s="487" t="s">
        <v>336</v>
      </c>
      <c r="C2116" s="498"/>
      <c r="D2116" s="501"/>
      <c r="E2116" s="488"/>
      <c r="F2116" s="488"/>
      <c r="G2116" s="488"/>
      <c r="H2116" s="488"/>
      <c r="I2116" s="91" t="s">
        <v>660</v>
      </c>
      <c r="J2116" s="165"/>
      <c r="K2116" s="249"/>
      <c r="L2116" s="139"/>
      <c r="M2116" s="139"/>
      <c r="N2116" s="139"/>
      <c r="O2116" s="85">
        <f>O2117</f>
        <v>139.23400000000001</v>
      </c>
      <c r="P2116" s="85">
        <f>P2117</f>
        <v>167.64699999999999</v>
      </c>
      <c r="Q2116" s="85">
        <f>Q2117</f>
        <v>94.006999999999991</v>
      </c>
      <c r="R2116" s="142">
        <f t="shared" si="768"/>
        <v>306.88099999999997</v>
      </c>
      <c r="S2116" s="321"/>
      <c r="T2116" s="339"/>
      <c r="U2116" s="339"/>
      <c r="V2116" s="339"/>
      <c r="W2116" s="339"/>
      <c r="X2116" s="339"/>
      <c r="Y2116" s="339"/>
      <c r="Z2116" s="339"/>
    </row>
    <row r="2117" spans="1:26" s="15" customFormat="1" ht="25.5">
      <c r="A2117" s="491"/>
      <c r="B2117" s="488"/>
      <c r="C2117" s="498"/>
      <c r="D2117" s="501"/>
      <c r="E2117" s="488"/>
      <c r="F2117" s="488"/>
      <c r="G2117" s="488"/>
      <c r="H2117" s="488"/>
      <c r="I2117" s="433" t="s">
        <v>788</v>
      </c>
      <c r="J2117" s="165"/>
      <c r="K2117" s="445" t="s">
        <v>17</v>
      </c>
      <c r="L2117" s="139"/>
      <c r="M2117" s="139"/>
      <c r="N2117" s="139"/>
      <c r="O2117" s="85">
        <f>O2118+O2119+O2120</f>
        <v>139.23400000000001</v>
      </c>
      <c r="P2117" s="85">
        <f>P2118+P2119+P2120</f>
        <v>167.64699999999999</v>
      </c>
      <c r="Q2117" s="85">
        <f>Q2118+Q2119+Q2120</f>
        <v>94.006999999999991</v>
      </c>
      <c r="R2117" s="142">
        <f t="shared" si="768"/>
        <v>306.88099999999997</v>
      </c>
      <c r="S2117" s="419"/>
      <c r="T2117" s="420"/>
      <c r="U2117" s="420"/>
      <c r="V2117" s="420"/>
      <c r="W2117" s="420"/>
      <c r="X2117" s="420"/>
      <c r="Y2117" s="420"/>
      <c r="Z2117" s="420"/>
    </row>
    <row r="2118" spans="1:26" s="15" customFormat="1" ht="25.5">
      <c r="A2118" s="491"/>
      <c r="B2118" s="488"/>
      <c r="C2118" s="498"/>
      <c r="D2118" s="501"/>
      <c r="E2118" s="488"/>
      <c r="F2118" s="488"/>
      <c r="G2118" s="488"/>
      <c r="H2118" s="488"/>
      <c r="I2118" s="434" t="s">
        <v>164</v>
      </c>
      <c r="J2118" s="165"/>
      <c r="K2118" s="444" t="s">
        <v>11</v>
      </c>
      <c r="L2118" s="139"/>
      <c r="M2118" s="139"/>
      <c r="N2118" s="139"/>
      <c r="O2118" s="88">
        <v>41.14</v>
      </c>
      <c r="P2118" s="88">
        <v>0</v>
      </c>
      <c r="Q2118" s="88">
        <v>0.17499999999999999</v>
      </c>
      <c r="R2118" s="89">
        <f t="shared" si="769"/>
        <v>41.314999999999998</v>
      </c>
      <c r="S2118" s="419"/>
      <c r="T2118" s="420"/>
      <c r="U2118" s="420"/>
      <c r="V2118" s="420"/>
      <c r="W2118" s="420"/>
      <c r="X2118" s="420"/>
      <c r="Y2118" s="420"/>
      <c r="Z2118" s="420"/>
    </row>
    <row r="2119" spans="1:26" s="15" customFormat="1" ht="25.5">
      <c r="A2119" s="491"/>
      <c r="B2119" s="488"/>
      <c r="C2119" s="498"/>
      <c r="D2119" s="501"/>
      <c r="E2119" s="488"/>
      <c r="F2119" s="488"/>
      <c r="G2119" s="488"/>
      <c r="H2119" s="488"/>
      <c r="I2119" s="434" t="s">
        <v>16</v>
      </c>
      <c r="J2119" s="165"/>
      <c r="K2119" s="444" t="s">
        <v>12</v>
      </c>
      <c r="L2119" s="139"/>
      <c r="M2119" s="139"/>
      <c r="N2119" s="139"/>
      <c r="O2119" s="88">
        <v>82.787999999999997</v>
      </c>
      <c r="P2119" s="88">
        <v>167.64699999999999</v>
      </c>
      <c r="Q2119" s="88">
        <v>93.831999999999994</v>
      </c>
      <c r="R2119" s="89">
        <f t="shared" si="769"/>
        <v>344.267</v>
      </c>
      <c r="S2119" s="419"/>
      <c r="T2119" s="420"/>
      <c r="U2119" s="420"/>
      <c r="V2119" s="420"/>
      <c r="W2119" s="420"/>
      <c r="X2119" s="420"/>
      <c r="Y2119" s="420"/>
      <c r="Z2119" s="420"/>
    </row>
    <row r="2120" spans="1:26" s="15" customFormat="1" ht="38.25">
      <c r="A2120" s="492"/>
      <c r="B2120" s="489"/>
      <c r="C2120" s="498"/>
      <c r="D2120" s="501"/>
      <c r="E2120" s="488"/>
      <c r="F2120" s="488"/>
      <c r="G2120" s="488"/>
      <c r="H2120" s="488"/>
      <c r="I2120" s="434" t="s">
        <v>18</v>
      </c>
      <c r="J2120" s="165"/>
      <c r="K2120" s="444" t="s">
        <v>17</v>
      </c>
      <c r="L2120" s="139"/>
      <c r="M2120" s="139"/>
      <c r="N2120" s="139"/>
      <c r="O2120" s="88">
        <v>15.305999999999999</v>
      </c>
      <c r="P2120" s="88">
        <v>0</v>
      </c>
      <c r="Q2120" s="88">
        <v>0</v>
      </c>
      <c r="R2120" s="89">
        <f t="shared" si="769"/>
        <v>15.305999999999999</v>
      </c>
      <c r="S2120" s="419"/>
      <c r="T2120" s="420"/>
      <c r="U2120" s="420"/>
      <c r="V2120" s="420"/>
      <c r="W2120" s="420"/>
      <c r="X2120" s="420"/>
      <c r="Y2120" s="420"/>
      <c r="Z2120" s="420"/>
    </row>
    <row r="2121" spans="1:26" s="15" customFormat="1">
      <c r="A2121" s="490">
        <v>25</v>
      </c>
      <c r="B2121" s="487" t="s">
        <v>840</v>
      </c>
      <c r="C2121" s="498"/>
      <c r="D2121" s="501"/>
      <c r="E2121" s="488"/>
      <c r="F2121" s="488"/>
      <c r="G2121" s="488"/>
      <c r="H2121" s="488"/>
      <c r="I2121" s="91" t="s">
        <v>660</v>
      </c>
      <c r="J2121" s="165"/>
      <c r="K2121" s="249"/>
      <c r="L2121" s="139"/>
      <c r="M2121" s="139"/>
      <c r="N2121" s="139"/>
      <c r="O2121" s="85">
        <f>O2122</f>
        <v>252.30500000000001</v>
      </c>
      <c r="P2121" s="85">
        <f t="shared" ref="P2121:Q2122" si="770">P2122</f>
        <v>285.46600000000001</v>
      </c>
      <c r="Q2121" s="85">
        <f t="shared" si="770"/>
        <v>179.07599999999999</v>
      </c>
      <c r="R2121" s="85">
        <f t="shared" si="769"/>
        <v>716.84699999999998</v>
      </c>
      <c r="S2121" s="321"/>
      <c r="T2121" s="339"/>
      <c r="U2121" s="339"/>
      <c r="V2121" s="339"/>
      <c r="W2121" s="339"/>
      <c r="X2121" s="339"/>
      <c r="Y2121" s="339"/>
      <c r="Z2121" s="339"/>
    </row>
    <row r="2122" spans="1:26" s="15" customFormat="1" ht="25.5">
      <c r="A2122" s="491"/>
      <c r="B2122" s="488"/>
      <c r="C2122" s="498"/>
      <c r="D2122" s="501"/>
      <c r="E2122" s="488"/>
      <c r="F2122" s="488"/>
      <c r="G2122" s="488"/>
      <c r="H2122" s="488"/>
      <c r="I2122" s="433" t="s">
        <v>788</v>
      </c>
      <c r="J2122" s="165"/>
      <c r="K2122" s="445" t="s">
        <v>17</v>
      </c>
      <c r="L2122" s="139"/>
      <c r="M2122" s="139"/>
      <c r="N2122" s="139"/>
      <c r="O2122" s="85">
        <f>O2123</f>
        <v>252.30500000000001</v>
      </c>
      <c r="P2122" s="85">
        <f t="shared" si="770"/>
        <v>285.46600000000001</v>
      </c>
      <c r="Q2122" s="85">
        <f t="shared" si="770"/>
        <v>179.07599999999999</v>
      </c>
      <c r="R2122" s="85">
        <f>R2123</f>
        <v>716.84699999999998</v>
      </c>
      <c r="S2122" s="419"/>
      <c r="T2122" s="420"/>
      <c r="U2122" s="420"/>
      <c r="V2122" s="420"/>
      <c r="W2122" s="420"/>
      <c r="X2122" s="420"/>
      <c r="Y2122" s="420"/>
      <c r="Z2122" s="420"/>
    </row>
    <row r="2123" spans="1:26" s="15" customFormat="1" ht="25.5">
      <c r="A2123" s="491"/>
      <c r="B2123" s="488"/>
      <c r="C2123" s="498"/>
      <c r="D2123" s="501"/>
      <c r="E2123" s="488"/>
      <c r="F2123" s="488"/>
      <c r="G2123" s="488"/>
      <c r="H2123" s="488"/>
      <c r="I2123" s="434" t="s">
        <v>16</v>
      </c>
      <c r="J2123" s="165"/>
      <c r="K2123" s="444" t="s">
        <v>12</v>
      </c>
      <c r="L2123" s="139"/>
      <c r="M2123" s="139"/>
      <c r="N2123" s="139"/>
      <c r="O2123" s="88">
        <v>252.30500000000001</v>
      </c>
      <c r="P2123" s="88">
        <v>285.46600000000001</v>
      </c>
      <c r="Q2123" s="88">
        <v>179.07599999999999</v>
      </c>
      <c r="R2123" s="88">
        <f>O2123+P2123+Q2123</f>
        <v>716.84699999999998</v>
      </c>
      <c r="S2123" s="419"/>
      <c r="T2123" s="420"/>
      <c r="U2123" s="420"/>
      <c r="V2123" s="420"/>
      <c r="W2123" s="420"/>
      <c r="X2123" s="420"/>
      <c r="Y2123" s="420"/>
      <c r="Z2123" s="420"/>
    </row>
    <row r="2124" spans="1:26" s="15" customFormat="1">
      <c r="A2124" s="490">
        <v>26</v>
      </c>
      <c r="B2124" s="487" t="s">
        <v>841</v>
      </c>
      <c r="C2124" s="498"/>
      <c r="D2124" s="501"/>
      <c r="E2124" s="488"/>
      <c r="F2124" s="488"/>
      <c r="G2124" s="488"/>
      <c r="H2124" s="488"/>
      <c r="I2124" s="91" t="s">
        <v>660</v>
      </c>
      <c r="J2124" s="165"/>
      <c r="K2124" s="249"/>
      <c r="L2124" s="139"/>
      <c r="M2124" s="139"/>
      <c r="N2124" s="139"/>
      <c r="O2124" s="85">
        <f t="shared" ref="O2124:Q2125" si="771">O2125</f>
        <v>217.31299999999999</v>
      </c>
      <c r="P2124" s="85">
        <f t="shared" si="771"/>
        <v>254.53800000000001</v>
      </c>
      <c r="Q2124" s="85">
        <f t="shared" si="771"/>
        <v>153.4</v>
      </c>
      <c r="R2124" s="85">
        <f t="shared" ref="R2124:R2127" si="772">O2124+P2124+Q2124</f>
        <v>625.25099999999998</v>
      </c>
      <c r="S2124" s="321"/>
      <c r="T2124" s="339"/>
      <c r="U2124" s="339"/>
      <c r="V2124" s="339"/>
      <c r="W2124" s="339"/>
      <c r="X2124" s="339"/>
      <c r="Y2124" s="339"/>
      <c r="Z2124" s="339"/>
    </row>
    <row r="2125" spans="1:26" s="15" customFormat="1" ht="25.5">
      <c r="A2125" s="491"/>
      <c r="B2125" s="488"/>
      <c r="C2125" s="498"/>
      <c r="D2125" s="501"/>
      <c r="E2125" s="488"/>
      <c r="F2125" s="488"/>
      <c r="G2125" s="488"/>
      <c r="H2125" s="488"/>
      <c r="I2125" s="433" t="s">
        <v>788</v>
      </c>
      <c r="J2125" s="165"/>
      <c r="K2125" s="445" t="s">
        <v>17</v>
      </c>
      <c r="L2125" s="139"/>
      <c r="M2125" s="139"/>
      <c r="N2125" s="139"/>
      <c r="O2125" s="85">
        <f t="shared" si="771"/>
        <v>217.31299999999999</v>
      </c>
      <c r="P2125" s="85">
        <f t="shared" si="771"/>
        <v>254.53800000000001</v>
      </c>
      <c r="Q2125" s="85">
        <f t="shared" si="771"/>
        <v>153.4</v>
      </c>
      <c r="R2125" s="85">
        <f t="shared" si="772"/>
        <v>625.25099999999998</v>
      </c>
      <c r="S2125" s="419"/>
      <c r="T2125" s="420"/>
      <c r="U2125" s="420"/>
      <c r="V2125" s="420"/>
      <c r="W2125" s="420"/>
      <c r="X2125" s="420"/>
      <c r="Y2125" s="420"/>
      <c r="Z2125" s="420"/>
    </row>
    <row r="2126" spans="1:26" s="15" customFormat="1" ht="25.5">
      <c r="A2126" s="492"/>
      <c r="B2126" s="489"/>
      <c r="C2126" s="498"/>
      <c r="D2126" s="501"/>
      <c r="E2126" s="488"/>
      <c r="F2126" s="488"/>
      <c r="G2126" s="488"/>
      <c r="H2126" s="488"/>
      <c r="I2126" s="434" t="s">
        <v>16</v>
      </c>
      <c r="J2126" s="165"/>
      <c r="K2126" s="444" t="s">
        <v>12</v>
      </c>
      <c r="L2126" s="139"/>
      <c r="M2126" s="139"/>
      <c r="N2126" s="139"/>
      <c r="O2126" s="88">
        <v>217.31299999999999</v>
      </c>
      <c r="P2126" s="88">
        <v>254.53800000000001</v>
      </c>
      <c r="Q2126" s="88">
        <v>153.4</v>
      </c>
      <c r="R2126" s="88">
        <f>O2126+P2126+Q2126</f>
        <v>625.25099999999998</v>
      </c>
      <c r="S2126" s="419"/>
      <c r="T2126" s="420"/>
      <c r="U2126" s="420"/>
      <c r="V2126" s="420"/>
      <c r="W2126" s="420"/>
      <c r="X2126" s="420"/>
      <c r="Y2126" s="420"/>
      <c r="Z2126" s="420"/>
    </row>
    <row r="2127" spans="1:26" s="15" customFormat="1" ht="15" customHeight="1">
      <c r="A2127" s="490">
        <v>27</v>
      </c>
      <c r="B2127" s="487" t="s">
        <v>842</v>
      </c>
      <c r="C2127" s="498"/>
      <c r="D2127" s="501"/>
      <c r="E2127" s="488"/>
      <c r="F2127" s="488"/>
      <c r="G2127" s="488"/>
      <c r="H2127" s="488"/>
      <c r="I2127" s="91" t="s">
        <v>660</v>
      </c>
      <c r="J2127" s="165"/>
      <c r="K2127" s="444"/>
      <c r="L2127" s="139"/>
      <c r="M2127" s="139"/>
      <c r="N2127" s="139"/>
      <c r="O2127" s="85">
        <f>O2128</f>
        <v>302.56600000000003</v>
      </c>
      <c r="P2127" s="85">
        <f t="shared" ref="P2127:Q2127" si="773">P2128</f>
        <v>352.66500000000002</v>
      </c>
      <c r="Q2127" s="85">
        <f t="shared" si="773"/>
        <v>259.89600000000002</v>
      </c>
      <c r="R2127" s="85">
        <f t="shared" si="772"/>
        <v>915.12699999999995</v>
      </c>
      <c r="S2127" s="419"/>
      <c r="T2127" s="420"/>
      <c r="U2127" s="420"/>
      <c r="V2127" s="420"/>
      <c r="W2127" s="420"/>
      <c r="X2127" s="420"/>
      <c r="Y2127" s="420"/>
      <c r="Z2127" s="420"/>
    </row>
    <row r="2128" spans="1:26" s="15" customFormat="1" ht="25.5" customHeight="1">
      <c r="A2128" s="491"/>
      <c r="B2128" s="488"/>
      <c r="C2128" s="498"/>
      <c r="D2128" s="501"/>
      <c r="E2128" s="488"/>
      <c r="F2128" s="488"/>
      <c r="G2128" s="488"/>
      <c r="H2128" s="488"/>
      <c r="I2128" s="433" t="s">
        <v>788</v>
      </c>
      <c r="J2128" s="165"/>
      <c r="K2128" s="445" t="s">
        <v>17</v>
      </c>
      <c r="L2128" s="139"/>
      <c r="M2128" s="139"/>
      <c r="N2128" s="139"/>
      <c r="O2128" s="440">
        <f>O2129+O2130+O2131</f>
        <v>302.56600000000003</v>
      </c>
      <c r="P2128" s="440">
        <f>P2129+P2130+P2131+P2132</f>
        <v>352.66500000000002</v>
      </c>
      <c r="Q2128" s="440">
        <f>Q2129+Q2130+Q2131</f>
        <v>259.89600000000002</v>
      </c>
      <c r="R2128" s="440">
        <f t="shared" ref="R2128:R2132" si="774">O2128+P2128+Q2128</f>
        <v>915.12699999999995</v>
      </c>
      <c r="S2128" s="321"/>
      <c r="T2128" s="339"/>
      <c r="U2128" s="339"/>
      <c r="V2128" s="339"/>
      <c r="W2128" s="339"/>
      <c r="X2128" s="339"/>
      <c r="Y2128" s="339"/>
      <c r="Z2128" s="339"/>
    </row>
    <row r="2129" spans="1:26" s="15" customFormat="1" ht="25.5">
      <c r="A2129" s="491"/>
      <c r="B2129" s="488"/>
      <c r="C2129" s="498"/>
      <c r="D2129" s="501"/>
      <c r="E2129" s="488"/>
      <c r="F2129" s="488"/>
      <c r="G2129" s="488"/>
      <c r="H2129" s="488"/>
      <c r="I2129" s="434" t="s">
        <v>164</v>
      </c>
      <c r="J2129" s="165"/>
      <c r="K2129" s="444" t="s">
        <v>11</v>
      </c>
      <c r="L2129" s="139"/>
      <c r="M2129" s="139"/>
      <c r="N2129" s="139"/>
      <c r="O2129" s="441">
        <v>141.47200000000001</v>
      </c>
      <c r="P2129" s="76">
        <v>0</v>
      </c>
      <c r="Q2129" s="76">
        <v>0.26600000000000001</v>
      </c>
      <c r="R2129" s="88">
        <f t="shared" si="774"/>
        <v>141.738</v>
      </c>
      <c r="S2129" s="419"/>
      <c r="T2129" s="420"/>
      <c r="U2129" s="420"/>
      <c r="V2129" s="420"/>
      <c r="W2129" s="420"/>
      <c r="X2129" s="420"/>
      <c r="Y2129" s="420"/>
      <c r="Z2129" s="420"/>
    </row>
    <row r="2130" spans="1:26" s="15" customFormat="1" ht="25.5">
      <c r="A2130" s="491"/>
      <c r="B2130" s="488"/>
      <c r="C2130" s="498"/>
      <c r="D2130" s="501"/>
      <c r="E2130" s="488"/>
      <c r="F2130" s="488"/>
      <c r="G2130" s="488"/>
      <c r="H2130" s="488"/>
      <c r="I2130" s="434" t="s">
        <v>16</v>
      </c>
      <c r="J2130" s="165"/>
      <c r="K2130" s="444" t="s">
        <v>12</v>
      </c>
      <c r="L2130" s="139"/>
      <c r="M2130" s="139"/>
      <c r="N2130" s="139"/>
      <c r="O2130" s="441">
        <v>148.27600000000001</v>
      </c>
      <c r="P2130" s="76">
        <v>300.39100000000002</v>
      </c>
      <c r="Q2130" s="76">
        <v>259.63</v>
      </c>
      <c r="R2130" s="88">
        <f t="shared" si="774"/>
        <v>708.29700000000003</v>
      </c>
      <c r="S2130" s="419"/>
      <c r="T2130" s="420"/>
      <c r="U2130" s="420"/>
      <c r="V2130" s="420"/>
      <c r="W2130" s="420"/>
      <c r="X2130" s="420"/>
      <c r="Y2130" s="420"/>
      <c r="Z2130" s="420"/>
    </row>
    <row r="2131" spans="1:26" s="15" customFormat="1" ht="38.25">
      <c r="A2131" s="491"/>
      <c r="B2131" s="488"/>
      <c r="C2131" s="498"/>
      <c r="D2131" s="501"/>
      <c r="E2131" s="488"/>
      <c r="F2131" s="488"/>
      <c r="G2131" s="488"/>
      <c r="H2131" s="488"/>
      <c r="I2131" s="434" t="s">
        <v>18</v>
      </c>
      <c r="J2131" s="165"/>
      <c r="K2131" s="249" t="s">
        <v>17</v>
      </c>
      <c r="L2131" s="139"/>
      <c r="M2131" s="139"/>
      <c r="N2131" s="139"/>
      <c r="O2131" s="76">
        <v>12.818</v>
      </c>
      <c r="P2131" s="76">
        <v>0</v>
      </c>
      <c r="Q2131" s="76">
        <v>0</v>
      </c>
      <c r="R2131" s="88">
        <f t="shared" si="774"/>
        <v>12.818</v>
      </c>
      <c r="S2131" s="419"/>
      <c r="T2131" s="420"/>
      <c r="U2131" s="420"/>
      <c r="V2131" s="420"/>
      <c r="W2131" s="420"/>
      <c r="X2131" s="420"/>
      <c r="Y2131" s="420"/>
      <c r="Z2131" s="420"/>
    </row>
    <row r="2132" spans="1:26" s="15" customFormat="1" ht="25.5">
      <c r="A2132" s="492"/>
      <c r="B2132" s="489"/>
      <c r="C2132" s="498"/>
      <c r="D2132" s="501"/>
      <c r="E2132" s="488"/>
      <c r="F2132" s="488"/>
      <c r="G2132" s="488"/>
      <c r="H2132" s="488"/>
      <c r="I2132" s="92" t="s">
        <v>789</v>
      </c>
      <c r="J2132" s="165"/>
      <c r="K2132" s="249" t="s">
        <v>155</v>
      </c>
      <c r="L2132" s="139"/>
      <c r="M2132" s="139"/>
      <c r="N2132" s="139"/>
      <c r="O2132" s="76">
        <v>0</v>
      </c>
      <c r="P2132" s="88">
        <v>52.274000000000001</v>
      </c>
      <c r="Q2132" s="76">
        <v>0</v>
      </c>
      <c r="R2132" s="88">
        <f t="shared" si="774"/>
        <v>52.274000000000001</v>
      </c>
      <c r="S2132" s="419"/>
      <c r="T2132" s="420"/>
      <c r="U2132" s="420"/>
      <c r="V2132" s="420"/>
      <c r="W2132" s="420"/>
      <c r="X2132" s="420"/>
      <c r="Y2132" s="420"/>
      <c r="Z2132" s="420"/>
    </row>
    <row r="2133" spans="1:26" s="15" customFormat="1">
      <c r="A2133" s="490">
        <v>28</v>
      </c>
      <c r="B2133" s="487" t="s">
        <v>843</v>
      </c>
      <c r="C2133" s="498"/>
      <c r="D2133" s="501"/>
      <c r="E2133" s="488"/>
      <c r="F2133" s="488"/>
      <c r="G2133" s="488"/>
      <c r="H2133" s="488"/>
      <c r="I2133" s="91" t="s">
        <v>660</v>
      </c>
      <c r="J2133" s="165"/>
      <c r="K2133" s="249"/>
      <c r="L2133" s="139"/>
      <c r="M2133" s="139"/>
      <c r="N2133" s="139"/>
      <c r="O2133" s="85">
        <f>O2134</f>
        <v>203.16</v>
      </c>
      <c r="P2133" s="85">
        <f>P2134</f>
        <v>245.518</v>
      </c>
      <c r="Q2133" s="85">
        <f>Q2134</f>
        <v>165.75899999999999</v>
      </c>
      <c r="R2133" s="85">
        <f t="shared" ref="R2133:R2137" si="775">O2133+P2133+Q2133</f>
        <v>614.43700000000001</v>
      </c>
      <c r="S2133" s="321"/>
      <c r="T2133" s="339"/>
      <c r="U2133" s="339"/>
      <c r="V2133" s="339"/>
      <c r="W2133" s="339"/>
      <c r="X2133" s="339"/>
      <c r="Y2133" s="339"/>
      <c r="Z2133" s="339"/>
    </row>
    <row r="2134" spans="1:26" s="15" customFormat="1" ht="25.5">
      <c r="A2134" s="491"/>
      <c r="B2134" s="488"/>
      <c r="C2134" s="498"/>
      <c r="D2134" s="501"/>
      <c r="E2134" s="488"/>
      <c r="F2134" s="488"/>
      <c r="G2134" s="488"/>
      <c r="H2134" s="488"/>
      <c r="I2134" s="433" t="s">
        <v>788</v>
      </c>
      <c r="J2134" s="165"/>
      <c r="K2134" s="445" t="s">
        <v>17</v>
      </c>
      <c r="L2134" s="139"/>
      <c r="M2134" s="139"/>
      <c r="N2134" s="139"/>
      <c r="O2134" s="85">
        <f>O2135+O2136+O2137</f>
        <v>203.16</v>
      </c>
      <c r="P2134" s="85">
        <f>P2135+P2136+P2137</f>
        <v>245.518</v>
      </c>
      <c r="Q2134" s="85">
        <f>Q2135+Q2136+Q2137</f>
        <v>165.75899999999999</v>
      </c>
      <c r="R2134" s="85">
        <f t="shared" si="775"/>
        <v>614.43700000000001</v>
      </c>
      <c r="S2134" s="419"/>
      <c r="T2134" s="420"/>
      <c r="U2134" s="420"/>
      <c r="V2134" s="420"/>
      <c r="W2134" s="420"/>
      <c r="X2134" s="420"/>
      <c r="Y2134" s="420"/>
      <c r="Z2134" s="420"/>
    </row>
    <row r="2135" spans="1:26" s="15" customFormat="1" ht="25.5">
      <c r="A2135" s="491"/>
      <c r="B2135" s="488"/>
      <c r="C2135" s="498"/>
      <c r="D2135" s="501"/>
      <c r="E2135" s="488"/>
      <c r="F2135" s="488"/>
      <c r="G2135" s="488"/>
      <c r="H2135" s="488"/>
      <c r="I2135" s="434" t="s">
        <v>164</v>
      </c>
      <c r="J2135" s="165"/>
      <c r="K2135" s="444" t="s">
        <v>11</v>
      </c>
      <c r="L2135" s="139"/>
      <c r="M2135" s="139"/>
      <c r="N2135" s="139"/>
      <c r="O2135" s="88">
        <v>87.748999999999995</v>
      </c>
      <c r="P2135" s="88">
        <v>0</v>
      </c>
      <c r="Q2135" s="88">
        <v>0</v>
      </c>
      <c r="R2135" s="88">
        <f>O2135+P2135+Q2135</f>
        <v>87.748999999999995</v>
      </c>
      <c r="S2135" s="419"/>
      <c r="T2135" s="420"/>
      <c r="U2135" s="420"/>
      <c r="V2135" s="420"/>
      <c r="W2135" s="420"/>
      <c r="X2135" s="420"/>
      <c r="Y2135" s="420"/>
      <c r="Z2135" s="420"/>
    </row>
    <row r="2136" spans="1:26" s="15" customFormat="1" ht="25.5">
      <c r="A2136" s="491"/>
      <c r="B2136" s="488"/>
      <c r="C2136" s="498"/>
      <c r="D2136" s="501"/>
      <c r="E2136" s="488"/>
      <c r="F2136" s="488"/>
      <c r="G2136" s="488"/>
      <c r="H2136" s="488"/>
      <c r="I2136" s="434" t="s">
        <v>16</v>
      </c>
      <c r="J2136" s="165"/>
      <c r="K2136" s="444" t="s">
        <v>12</v>
      </c>
      <c r="L2136" s="139"/>
      <c r="M2136" s="139"/>
      <c r="N2136" s="139"/>
      <c r="O2136" s="88">
        <v>105.173</v>
      </c>
      <c r="P2136" s="88">
        <v>245.518</v>
      </c>
      <c r="Q2136" s="88">
        <v>165.75899999999999</v>
      </c>
      <c r="R2136" s="88">
        <f>O2136+P2136+Q2136</f>
        <v>516.45000000000005</v>
      </c>
      <c r="S2136" s="419"/>
      <c r="T2136" s="420"/>
      <c r="U2136" s="420"/>
      <c r="V2136" s="420"/>
      <c r="W2136" s="420"/>
      <c r="X2136" s="420"/>
      <c r="Y2136" s="420"/>
      <c r="Z2136" s="420"/>
    </row>
    <row r="2137" spans="1:26" s="15" customFormat="1" ht="38.25">
      <c r="A2137" s="492"/>
      <c r="B2137" s="489"/>
      <c r="C2137" s="498"/>
      <c r="D2137" s="501"/>
      <c r="E2137" s="488"/>
      <c r="F2137" s="488"/>
      <c r="G2137" s="488"/>
      <c r="H2137" s="488"/>
      <c r="I2137" s="434" t="s">
        <v>18</v>
      </c>
      <c r="J2137" s="165"/>
      <c r="K2137" s="249" t="s">
        <v>17</v>
      </c>
      <c r="L2137" s="139"/>
      <c r="M2137" s="139"/>
      <c r="N2137" s="139"/>
      <c r="O2137" s="88">
        <v>10.238</v>
      </c>
      <c r="P2137" s="88">
        <v>0</v>
      </c>
      <c r="Q2137" s="88">
        <v>0</v>
      </c>
      <c r="R2137" s="88">
        <f t="shared" si="775"/>
        <v>10.238</v>
      </c>
      <c r="S2137" s="419"/>
      <c r="T2137" s="420"/>
      <c r="U2137" s="420"/>
      <c r="V2137" s="420"/>
      <c r="W2137" s="420"/>
      <c r="X2137" s="420"/>
      <c r="Y2137" s="420"/>
      <c r="Z2137" s="420"/>
    </row>
    <row r="2138" spans="1:26" s="15" customFormat="1">
      <c r="A2138" s="490">
        <v>29</v>
      </c>
      <c r="B2138" s="487" t="s">
        <v>844</v>
      </c>
      <c r="C2138" s="498"/>
      <c r="D2138" s="501"/>
      <c r="E2138" s="488"/>
      <c r="F2138" s="488"/>
      <c r="G2138" s="488"/>
      <c r="H2138" s="488"/>
      <c r="I2138" s="91" t="s">
        <v>660</v>
      </c>
      <c r="J2138" s="165"/>
      <c r="K2138" s="249"/>
      <c r="L2138" s="139"/>
      <c r="M2138" s="139"/>
      <c r="N2138" s="139"/>
      <c r="O2138" s="244">
        <f>O2139</f>
        <v>52.248000000000005</v>
      </c>
      <c r="P2138" s="244">
        <f t="shared" ref="P2138:Q2138" si="776">P2139</f>
        <v>61.459000000000003</v>
      </c>
      <c r="Q2138" s="244">
        <f t="shared" si="776"/>
        <v>33.451999999999998</v>
      </c>
      <c r="R2138" s="142">
        <f t="shared" si="768"/>
        <v>113.70700000000001</v>
      </c>
      <c r="S2138" s="321"/>
      <c r="T2138" s="339"/>
      <c r="U2138" s="339"/>
      <c r="V2138" s="339"/>
      <c r="W2138" s="339"/>
      <c r="X2138" s="339"/>
      <c r="Y2138" s="339"/>
      <c r="Z2138" s="339"/>
    </row>
    <row r="2139" spans="1:26" s="15" customFormat="1" ht="25.5">
      <c r="A2139" s="491"/>
      <c r="B2139" s="488"/>
      <c r="C2139" s="498"/>
      <c r="D2139" s="501"/>
      <c r="E2139" s="488"/>
      <c r="F2139" s="488"/>
      <c r="G2139" s="488"/>
      <c r="H2139" s="488"/>
      <c r="I2139" s="433" t="s">
        <v>788</v>
      </c>
      <c r="J2139" s="165"/>
      <c r="K2139" s="445" t="s">
        <v>17</v>
      </c>
      <c r="L2139" s="139"/>
      <c r="M2139" s="139"/>
      <c r="N2139" s="139"/>
      <c r="O2139" s="440">
        <f>O2140+O2141+O2142</f>
        <v>52.248000000000005</v>
      </c>
      <c r="P2139" s="440">
        <f>P2140+P2141+P2142</f>
        <v>61.459000000000003</v>
      </c>
      <c r="Q2139" s="440">
        <f>Q2140+Q2141+Q2142</f>
        <v>33.451999999999998</v>
      </c>
      <c r="R2139" s="142">
        <f t="shared" si="768"/>
        <v>113.70700000000001</v>
      </c>
      <c r="S2139" s="419"/>
      <c r="T2139" s="420"/>
      <c r="U2139" s="420"/>
      <c r="V2139" s="420"/>
      <c r="W2139" s="420"/>
      <c r="X2139" s="420"/>
      <c r="Y2139" s="420"/>
      <c r="Z2139" s="420"/>
    </row>
    <row r="2140" spans="1:26" s="15" customFormat="1" ht="25.5">
      <c r="A2140" s="491"/>
      <c r="B2140" s="488"/>
      <c r="C2140" s="498"/>
      <c r="D2140" s="501"/>
      <c r="E2140" s="488"/>
      <c r="F2140" s="488"/>
      <c r="G2140" s="488"/>
      <c r="H2140" s="488"/>
      <c r="I2140" s="434" t="s">
        <v>164</v>
      </c>
      <c r="J2140" s="165"/>
      <c r="K2140" s="444" t="s">
        <v>11</v>
      </c>
      <c r="L2140" s="139"/>
      <c r="M2140" s="139"/>
      <c r="N2140" s="139"/>
      <c r="O2140" s="441">
        <v>18.591000000000001</v>
      </c>
      <c r="P2140" s="76">
        <v>0</v>
      </c>
      <c r="Q2140" s="76">
        <v>0</v>
      </c>
      <c r="R2140" s="88">
        <f t="shared" ref="R2140:R2142" si="777">O2140+P2140+Q2140</f>
        <v>18.591000000000001</v>
      </c>
      <c r="S2140" s="419"/>
      <c r="T2140" s="420"/>
      <c r="U2140" s="420"/>
      <c r="V2140" s="420"/>
      <c r="W2140" s="420"/>
      <c r="X2140" s="420"/>
      <c r="Y2140" s="420"/>
      <c r="Z2140" s="420"/>
    </row>
    <row r="2141" spans="1:26" s="15" customFormat="1" ht="25.5">
      <c r="A2141" s="491"/>
      <c r="B2141" s="488"/>
      <c r="C2141" s="498"/>
      <c r="D2141" s="501"/>
      <c r="E2141" s="488"/>
      <c r="F2141" s="488"/>
      <c r="G2141" s="488"/>
      <c r="H2141" s="488"/>
      <c r="I2141" s="434" t="s">
        <v>16</v>
      </c>
      <c r="J2141" s="165"/>
      <c r="K2141" s="444" t="s">
        <v>12</v>
      </c>
      <c r="L2141" s="139"/>
      <c r="M2141" s="139"/>
      <c r="N2141" s="139"/>
      <c r="O2141" s="441">
        <v>29.158000000000001</v>
      </c>
      <c r="P2141" s="76">
        <v>61.459000000000003</v>
      </c>
      <c r="Q2141" s="76">
        <v>33.451999999999998</v>
      </c>
      <c r="R2141" s="88">
        <f t="shared" si="777"/>
        <v>124.069</v>
      </c>
      <c r="S2141" s="419"/>
      <c r="T2141" s="420"/>
      <c r="U2141" s="420"/>
      <c r="V2141" s="420"/>
      <c r="W2141" s="420"/>
      <c r="X2141" s="420"/>
      <c r="Y2141" s="420"/>
      <c r="Z2141" s="420"/>
    </row>
    <row r="2142" spans="1:26" s="15" customFormat="1" ht="38.25">
      <c r="A2142" s="492"/>
      <c r="B2142" s="489"/>
      <c r="C2142" s="498"/>
      <c r="D2142" s="501"/>
      <c r="E2142" s="488"/>
      <c r="F2142" s="488"/>
      <c r="G2142" s="488"/>
      <c r="H2142" s="488"/>
      <c r="I2142" s="434" t="s">
        <v>18</v>
      </c>
      <c r="J2142" s="165"/>
      <c r="K2142" s="249" t="s">
        <v>17</v>
      </c>
      <c r="L2142" s="139"/>
      <c r="M2142" s="139"/>
      <c r="N2142" s="139"/>
      <c r="O2142" s="76">
        <v>4.4989999999999997</v>
      </c>
      <c r="P2142" s="76">
        <v>0</v>
      </c>
      <c r="Q2142" s="76">
        <v>0</v>
      </c>
      <c r="R2142" s="88">
        <f t="shared" si="777"/>
        <v>4.4989999999999997</v>
      </c>
      <c r="S2142" s="419"/>
      <c r="T2142" s="420"/>
      <c r="U2142" s="420"/>
      <c r="V2142" s="420"/>
      <c r="W2142" s="420"/>
      <c r="X2142" s="420"/>
      <c r="Y2142" s="420"/>
      <c r="Z2142" s="420"/>
    </row>
    <row r="2143" spans="1:26" s="15" customFormat="1" ht="15" customHeight="1">
      <c r="A2143" s="490">
        <v>30</v>
      </c>
      <c r="B2143" s="487" t="s">
        <v>790</v>
      </c>
      <c r="C2143" s="498"/>
      <c r="D2143" s="501"/>
      <c r="E2143" s="488"/>
      <c r="F2143" s="488"/>
      <c r="G2143" s="488"/>
      <c r="H2143" s="488"/>
      <c r="I2143" s="91" t="s">
        <v>660</v>
      </c>
      <c r="J2143" s="165"/>
      <c r="K2143" s="249"/>
      <c r="L2143" s="139"/>
      <c r="M2143" s="139"/>
      <c r="N2143" s="139"/>
      <c r="O2143" s="74">
        <f>O2144+O2149+O2151</f>
        <v>258.60499999999996</v>
      </c>
      <c r="P2143" s="74">
        <f t="shared" ref="P2143:Q2143" si="778">P2144+P2149+P2151</f>
        <v>612.43399999999997</v>
      </c>
      <c r="Q2143" s="74">
        <f t="shared" si="778"/>
        <v>187.107</v>
      </c>
      <c r="R2143" s="142">
        <f t="shared" ref="R2143:R2152" si="779">M2143+N2143+O2143+P2143</f>
        <v>871.03899999999999</v>
      </c>
      <c r="S2143" s="419"/>
      <c r="T2143" s="420"/>
      <c r="U2143" s="420"/>
      <c r="V2143" s="420"/>
      <c r="W2143" s="420"/>
      <c r="X2143" s="420"/>
      <c r="Y2143" s="420"/>
      <c r="Z2143" s="420"/>
    </row>
    <row r="2144" spans="1:26" s="15" customFormat="1" ht="38.25">
      <c r="A2144" s="491"/>
      <c r="B2144" s="488"/>
      <c r="C2144" s="498"/>
      <c r="D2144" s="501"/>
      <c r="E2144" s="488"/>
      <c r="F2144" s="488"/>
      <c r="G2144" s="488"/>
      <c r="H2144" s="488"/>
      <c r="I2144" s="435" t="s">
        <v>787</v>
      </c>
      <c r="J2144" s="165"/>
      <c r="K2144" s="445" t="s">
        <v>12</v>
      </c>
      <c r="L2144" s="139"/>
      <c r="M2144" s="139"/>
      <c r="N2144" s="139"/>
      <c r="O2144" s="440">
        <f>O2145+O2146+O2147+O2148</f>
        <v>258.60499999999996</v>
      </c>
      <c r="P2144" s="440">
        <f>P2145+P2146+P2147+P2148</f>
        <v>294.565</v>
      </c>
      <c r="Q2144" s="440">
        <f t="shared" ref="Q2144" si="780">Q2145+Q2146+Q2147+Q2148</f>
        <v>187.107</v>
      </c>
      <c r="R2144" s="142">
        <f t="shared" si="779"/>
        <v>553.16999999999996</v>
      </c>
      <c r="S2144" s="419"/>
      <c r="T2144" s="420"/>
      <c r="U2144" s="420"/>
      <c r="V2144" s="420"/>
      <c r="W2144" s="420"/>
      <c r="X2144" s="420"/>
      <c r="Y2144" s="420"/>
      <c r="Z2144" s="420"/>
    </row>
    <row r="2145" spans="1:26" s="15" customFormat="1" ht="25.5">
      <c r="A2145" s="491"/>
      <c r="B2145" s="488"/>
      <c r="C2145" s="498"/>
      <c r="D2145" s="501"/>
      <c r="E2145" s="488"/>
      <c r="F2145" s="488"/>
      <c r="G2145" s="488"/>
      <c r="H2145" s="488"/>
      <c r="I2145" s="436" t="s">
        <v>164</v>
      </c>
      <c r="J2145" s="165"/>
      <c r="K2145" s="448" t="s">
        <v>11</v>
      </c>
      <c r="L2145" s="139"/>
      <c r="M2145" s="139"/>
      <c r="N2145" s="139"/>
      <c r="O2145" s="76">
        <v>83.322999999999993</v>
      </c>
      <c r="P2145" s="76">
        <v>0</v>
      </c>
      <c r="Q2145" s="76">
        <v>0.40699999999999997</v>
      </c>
      <c r="R2145" s="139">
        <f t="shared" si="779"/>
        <v>83.322999999999993</v>
      </c>
      <c r="S2145" s="419"/>
      <c r="T2145" s="420"/>
      <c r="U2145" s="420"/>
      <c r="V2145" s="420"/>
      <c r="W2145" s="420"/>
      <c r="X2145" s="420"/>
      <c r="Y2145" s="420"/>
      <c r="Z2145" s="420"/>
    </row>
    <row r="2146" spans="1:26" s="15" customFormat="1" ht="12.75" customHeight="1">
      <c r="A2146" s="491"/>
      <c r="B2146" s="488"/>
      <c r="C2146" s="498"/>
      <c r="D2146" s="501"/>
      <c r="E2146" s="488"/>
      <c r="F2146" s="488"/>
      <c r="G2146" s="488"/>
      <c r="H2146" s="488"/>
      <c r="I2146" s="436" t="s">
        <v>793</v>
      </c>
      <c r="J2146" s="165"/>
      <c r="K2146" s="448" t="s">
        <v>65</v>
      </c>
      <c r="L2146" s="139"/>
      <c r="M2146" s="139"/>
      <c r="N2146" s="139"/>
      <c r="O2146" s="76">
        <v>170.76400000000001</v>
      </c>
      <c r="P2146" s="76">
        <v>0</v>
      </c>
      <c r="Q2146" s="76">
        <v>0</v>
      </c>
      <c r="R2146" s="139">
        <f t="shared" si="779"/>
        <v>170.76400000000001</v>
      </c>
      <c r="S2146" s="419"/>
      <c r="T2146" s="420"/>
      <c r="U2146" s="420"/>
      <c r="V2146" s="420"/>
      <c r="W2146" s="420"/>
      <c r="X2146" s="420"/>
      <c r="Y2146" s="420"/>
      <c r="Z2146" s="420"/>
    </row>
    <row r="2147" spans="1:26" s="15" customFormat="1" ht="38.25">
      <c r="A2147" s="491"/>
      <c r="B2147" s="488"/>
      <c r="C2147" s="498"/>
      <c r="D2147" s="501"/>
      <c r="E2147" s="488"/>
      <c r="F2147" s="488"/>
      <c r="G2147" s="488"/>
      <c r="H2147" s="488"/>
      <c r="I2147" s="436" t="s">
        <v>18</v>
      </c>
      <c r="J2147" s="165"/>
      <c r="K2147" s="448" t="s">
        <v>17</v>
      </c>
      <c r="L2147" s="139"/>
      <c r="M2147" s="139"/>
      <c r="N2147" s="139"/>
      <c r="O2147" s="76">
        <v>4.5179999999999998</v>
      </c>
      <c r="P2147" s="76">
        <v>0</v>
      </c>
      <c r="Q2147" s="76">
        <v>0</v>
      </c>
      <c r="R2147" s="139">
        <f t="shared" si="779"/>
        <v>4.5179999999999998</v>
      </c>
      <c r="S2147" s="419"/>
      <c r="T2147" s="420"/>
      <c r="U2147" s="420"/>
      <c r="V2147" s="420"/>
      <c r="W2147" s="420"/>
      <c r="X2147" s="420"/>
      <c r="Y2147" s="420"/>
      <c r="Z2147" s="420"/>
    </row>
    <row r="2148" spans="1:26" s="15" customFormat="1">
      <c r="A2148" s="491"/>
      <c r="B2148" s="488"/>
      <c r="C2148" s="498"/>
      <c r="D2148" s="501"/>
      <c r="E2148" s="488"/>
      <c r="F2148" s="488"/>
      <c r="G2148" s="488"/>
      <c r="H2148" s="488"/>
      <c r="I2148" s="436" t="s">
        <v>794</v>
      </c>
      <c r="J2148" s="165"/>
      <c r="K2148" s="448" t="s">
        <v>46</v>
      </c>
      <c r="L2148" s="139"/>
      <c r="M2148" s="139"/>
      <c r="N2148" s="139"/>
      <c r="O2148" s="76">
        <v>0</v>
      </c>
      <c r="P2148" s="76">
        <v>294.565</v>
      </c>
      <c r="Q2148" s="76">
        <v>186.7</v>
      </c>
      <c r="R2148" s="139">
        <f t="shared" si="779"/>
        <v>294.565</v>
      </c>
      <c r="S2148" s="419"/>
      <c r="T2148" s="420"/>
      <c r="U2148" s="420"/>
      <c r="V2148" s="420"/>
      <c r="W2148" s="420"/>
      <c r="X2148" s="420"/>
      <c r="Y2148" s="420"/>
      <c r="Z2148" s="420"/>
    </row>
    <row r="2149" spans="1:26" s="15" customFormat="1" ht="25.5">
      <c r="A2149" s="491"/>
      <c r="B2149" s="488"/>
      <c r="C2149" s="498"/>
      <c r="D2149" s="501"/>
      <c r="E2149" s="488"/>
      <c r="F2149" s="488"/>
      <c r="G2149" s="488"/>
      <c r="H2149" s="488"/>
      <c r="I2149" s="435" t="s">
        <v>795</v>
      </c>
      <c r="J2149" s="165"/>
      <c r="K2149" s="445" t="s">
        <v>80</v>
      </c>
      <c r="L2149" s="139"/>
      <c r="M2149" s="139"/>
      <c r="N2149" s="139"/>
      <c r="O2149" s="74">
        <f>O2150</f>
        <v>0</v>
      </c>
      <c r="P2149" s="74">
        <f t="shared" ref="P2149:Q2149" si="781">P2150</f>
        <v>4.45</v>
      </c>
      <c r="Q2149" s="74">
        <f t="shared" si="781"/>
        <v>0</v>
      </c>
      <c r="R2149" s="440">
        <f t="shared" ref="R2149" si="782">O2149+P2149+Q2149</f>
        <v>4.45</v>
      </c>
      <c r="S2149" s="419"/>
      <c r="T2149" s="420"/>
      <c r="U2149" s="420"/>
      <c r="V2149" s="420"/>
      <c r="W2149" s="420"/>
      <c r="X2149" s="420"/>
      <c r="Y2149" s="420"/>
      <c r="Z2149" s="420"/>
    </row>
    <row r="2150" spans="1:26" s="15" customFormat="1" ht="25.5">
      <c r="A2150" s="491"/>
      <c r="B2150" s="488"/>
      <c r="C2150" s="498"/>
      <c r="D2150" s="501"/>
      <c r="E2150" s="488"/>
      <c r="F2150" s="488"/>
      <c r="G2150" s="488"/>
      <c r="H2150" s="488"/>
      <c r="I2150" s="436" t="s">
        <v>16</v>
      </c>
      <c r="J2150" s="165"/>
      <c r="K2150" s="448" t="s">
        <v>12</v>
      </c>
      <c r="L2150" s="139"/>
      <c r="M2150" s="139"/>
      <c r="N2150" s="139"/>
      <c r="O2150" s="76"/>
      <c r="P2150" s="76">
        <v>4.45</v>
      </c>
      <c r="Q2150" s="76"/>
      <c r="R2150" s="139">
        <f t="shared" si="779"/>
        <v>4.45</v>
      </c>
      <c r="S2150" s="419"/>
      <c r="T2150" s="420"/>
      <c r="U2150" s="420"/>
      <c r="V2150" s="420"/>
      <c r="W2150" s="420"/>
      <c r="X2150" s="420"/>
      <c r="Y2150" s="420"/>
      <c r="Z2150" s="420"/>
    </row>
    <row r="2151" spans="1:26" s="15" customFormat="1" ht="25.5">
      <c r="A2151" s="491"/>
      <c r="B2151" s="488"/>
      <c r="C2151" s="498"/>
      <c r="D2151" s="501"/>
      <c r="E2151" s="488"/>
      <c r="F2151" s="488"/>
      <c r="G2151" s="488"/>
      <c r="H2151" s="488"/>
      <c r="I2151" s="435" t="s">
        <v>796</v>
      </c>
      <c r="J2151" s="165"/>
      <c r="K2151" s="445" t="s">
        <v>174</v>
      </c>
      <c r="L2151" s="139"/>
      <c r="M2151" s="139"/>
      <c r="N2151" s="139"/>
      <c r="O2151" s="74">
        <f>O2152</f>
        <v>0</v>
      </c>
      <c r="P2151" s="74">
        <f t="shared" ref="P2151:Q2151" si="783">P2152</f>
        <v>313.41899999999998</v>
      </c>
      <c r="Q2151" s="74">
        <f t="shared" si="783"/>
        <v>0</v>
      </c>
      <c r="R2151" s="440">
        <f t="shared" ref="R2151" si="784">O2151+P2151+Q2151</f>
        <v>313.41899999999998</v>
      </c>
      <c r="S2151" s="419"/>
      <c r="T2151" s="420"/>
      <c r="U2151" s="420"/>
      <c r="V2151" s="420"/>
      <c r="W2151" s="420"/>
      <c r="X2151" s="420"/>
      <c r="Y2151" s="420"/>
      <c r="Z2151" s="420"/>
    </row>
    <row r="2152" spans="1:26" s="15" customFormat="1" ht="25.5">
      <c r="A2152" s="492"/>
      <c r="B2152" s="489"/>
      <c r="C2152" s="498"/>
      <c r="D2152" s="501"/>
      <c r="E2152" s="488"/>
      <c r="F2152" s="488"/>
      <c r="G2152" s="488"/>
      <c r="H2152" s="488"/>
      <c r="I2152" s="436" t="s">
        <v>16</v>
      </c>
      <c r="J2152" s="165"/>
      <c r="K2152" s="448" t="s">
        <v>12</v>
      </c>
      <c r="L2152" s="139"/>
      <c r="M2152" s="139"/>
      <c r="N2152" s="139"/>
      <c r="O2152" s="76"/>
      <c r="P2152" s="76">
        <v>313.41899999999998</v>
      </c>
      <c r="Q2152" s="76"/>
      <c r="R2152" s="139">
        <f t="shared" si="779"/>
        <v>313.41899999999998</v>
      </c>
      <c r="S2152" s="419"/>
      <c r="T2152" s="420"/>
      <c r="U2152" s="420"/>
      <c r="V2152" s="420"/>
      <c r="W2152" s="420"/>
      <c r="X2152" s="420"/>
      <c r="Y2152" s="420"/>
      <c r="Z2152" s="420"/>
    </row>
    <row r="2153" spans="1:26" s="15" customFormat="1" ht="15" customHeight="1">
      <c r="A2153" s="490">
        <v>31</v>
      </c>
      <c r="B2153" s="487" t="s">
        <v>851</v>
      </c>
      <c r="C2153" s="498"/>
      <c r="D2153" s="501"/>
      <c r="E2153" s="488"/>
      <c r="F2153" s="488"/>
      <c r="G2153" s="488"/>
      <c r="H2153" s="488"/>
      <c r="I2153" s="91" t="s">
        <v>660</v>
      </c>
      <c r="J2153" s="165"/>
      <c r="K2153" s="448"/>
      <c r="L2153" s="139"/>
      <c r="M2153" s="139"/>
      <c r="N2153" s="139"/>
      <c r="O2153" s="74">
        <f>O2154</f>
        <v>234.54000000000002</v>
      </c>
      <c r="P2153" s="74">
        <f t="shared" ref="P2153:Q2153" si="785">P2154</f>
        <v>273.82400000000001</v>
      </c>
      <c r="Q2153" s="74">
        <f t="shared" si="785"/>
        <v>179.292</v>
      </c>
      <c r="R2153" s="440">
        <f t="shared" ref="R2153:R2177" si="786">O2153+P2153+Q2153</f>
        <v>687.65600000000006</v>
      </c>
      <c r="S2153" s="419"/>
      <c r="T2153" s="420"/>
      <c r="U2153" s="420"/>
      <c r="V2153" s="420"/>
      <c r="W2153" s="420"/>
      <c r="X2153" s="420"/>
      <c r="Y2153" s="420"/>
      <c r="Z2153" s="420"/>
    </row>
    <row r="2154" spans="1:26" s="15" customFormat="1" ht="76.5" customHeight="1">
      <c r="A2154" s="491"/>
      <c r="B2154" s="488"/>
      <c r="C2154" s="498"/>
      <c r="D2154" s="501"/>
      <c r="E2154" s="488"/>
      <c r="F2154" s="488"/>
      <c r="G2154" s="488"/>
      <c r="H2154" s="488"/>
      <c r="I2154" s="435" t="s">
        <v>787</v>
      </c>
      <c r="J2154" s="165"/>
      <c r="K2154" s="445" t="s">
        <v>12</v>
      </c>
      <c r="L2154" s="139"/>
      <c r="M2154" s="139"/>
      <c r="N2154" s="139"/>
      <c r="O2154" s="440">
        <f>O2155+O2156+O2157+O2158</f>
        <v>234.54000000000002</v>
      </c>
      <c r="P2154" s="440">
        <f t="shared" ref="P2154:Q2154" si="787">P2155+P2156+P2157+P2158</f>
        <v>273.82400000000001</v>
      </c>
      <c r="Q2154" s="440">
        <f t="shared" si="787"/>
        <v>179.292</v>
      </c>
      <c r="R2154" s="440">
        <f t="shared" si="786"/>
        <v>687.65600000000006</v>
      </c>
      <c r="S2154" s="419"/>
      <c r="T2154" s="420"/>
      <c r="U2154" s="420"/>
      <c r="V2154" s="420"/>
      <c r="W2154" s="420"/>
      <c r="X2154" s="420"/>
      <c r="Y2154" s="420"/>
      <c r="Z2154" s="420"/>
    </row>
    <row r="2155" spans="1:26" s="15" customFormat="1" ht="25.5">
      <c r="A2155" s="491"/>
      <c r="B2155" s="488"/>
      <c r="C2155" s="498"/>
      <c r="D2155" s="501"/>
      <c r="E2155" s="488"/>
      <c r="F2155" s="488"/>
      <c r="G2155" s="488"/>
      <c r="H2155" s="488"/>
      <c r="I2155" s="436" t="s">
        <v>164</v>
      </c>
      <c r="J2155" s="165"/>
      <c r="K2155" s="448" t="s">
        <v>11</v>
      </c>
      <c r="L2155" s="139"/>
      <c r="M2155" s="139"/>
      <c r="N2155" s="139"/>
      <c r="O2155" s="76">
        <v>56.53</v>
      </c>
      <c r="P2155" s="76">
        <v>0</v>
      </c>
      <c r="Q2155" s="76">
        <v>0.2</v>
      </c>
      <c r="R2155" s="88">
        <f t="shared" si="786"/>
        <v>56.730000000000004</v>
      </c>
      <c r="S2155" s="419"/>
      <c r="T2155" s="420"/>
      <c r="U2155" s="420"/>
      <c r="V2155" s="420"/>
      <c r="W2155" s="420"/>
      <c r="X2155" s="420"/>
      <c r="Y2155" s="420"/>
      <c r="Z2155" s="420"/>
    </row>
    <row r="2156" spans="1:26" s="15" customFormat="1" ht="38.25">
      <c r="A2156" s="491"/>
      <c r="B2156" s="488"/>
      <c r="C2156" s="498"/>
      <c r="D2156" s="501"/>
      <c r="E2156" s="488"/>
      <c r="F2156" s="488"/>
      <c r="G2156" s="488"/>
      <c r="H2156" s="488"/>
      <c r="I2156" s="436" t="s">
        <v>793</v>
      </c>
      <c r="J2156" s="165"/>
      <c r="K2156" s="448" t="s">
        <v>797</v>
      </c>
      <c r="L2156" s="139"/>
      <c r="M2156" s="139"/>
      <c r="N2156" s="139"/>
      <c r="O2156" s="76">
        <v>173.80600000000001</v>
      </c>
      <c r="P2156" s="76">
        <v>0</v>
      </c>
      <c r="Q2156" s="76">
        <v>0</v>
      </c>
      <c r="R2156" s="88">
        <f t="shared" si="786"/>
        <v>173.80600000000001</v>
      </c>
      <c r="S2156" s="419"/>
      <c r="T2156" s="420"/>
      <c r="U2156" s="420"/>
      <c r="V2156" s="420"/>
      <c r="W2156" s="420"/>
      <c r="X2156" s="420"/>
      <c r="Y2156" s="420"/>
      <c r="Z2156" s="420"/>
    </row>
    <row r="2157" spans="1:26" s="15" customFormat="1" ht="38.25">
      <c r="A2157" s="491"/>
      <c r="B2157" s="488"/>
      <c r="C2157" s="498"/>
      <c r="D2157" s="501"/>
      <c r="E2157" s="488"/>
      <c r="F2157" s="488"/>
      <c r="G2157" s="488"/>
      <c r="H2157" s="488"/>
      <c r="I2157" s="436" t="s">
        <v>18</v>
      </c>
      <c r="J2157" s="165"/>
      <c r="K2157" s="448" t="s">
        <v>649</v>
      </c>
      <c r="L2157" s="139"/>
      <c r="M2157" s="139"/>
      <c r="N2157" s="139"/>
      <c r="O2157" s="76">
        <v>4.2039999999999997</v>
      </c>
      <c r="P2157" s="76">
        <v>0</v>
      </c>
      <c r="Q2157" s="76">
        <v>0</v>
      </c>
      <c r="R2157" s="88">
        <f t="shared" si="786"/>
        <v>4.2039999999999997</v>
      </c>
      <c r="S2157" s="419"/>
      <c r="T2157" s="420"/>
      <c r="U2157" s="420"/>
      <c r="V2157" s="420"/>
      <c r="W2157" s="420"/>
      <c r="X2157" s="420"/>
      <c r="Y2157" s="420"/>
      <c r="Z2157" s="420"/>
    </row>
    <row r="2158" spans="1:26" s="15" customFormat="1" ht="38.25">
      <c r="A2158" s="492"/>
      <c r="B2158" s="489"/>
      <c r="C2158" s="498"/>
      <c r="D2158" s="501"/>
      <c r="E2158" s="488"/>
      <c r="F2158" s="488"/>
      <c r="G2158" s="488"/>
      <c r="H2158" s="488"/>
      <c r="I2158" s="436" t="s">
        <v>798</v>
      </c>
      <c r="J2158" s="165"/>
      <c r="K2158" s="448">
        <v>100</v>
      </c>
      <c r="L2158" s="139"/>
      <c r="M2158" s="139"/>
      <c r="N2158" s="139"/>
      <c r="O2158" s="76">
        <v>0</v>
      </c>
      <c r="P2158" s="76">
        <v>273.82400000000001</v>
      </c>
      <c r="Q2158" s="76">
        <v>179.09200000000001</v>
      </c>
      <c r="R2158" s="88">
        <f t="shared" si="786"/>
        <v>452.91600000000005</v>
      </c>
      <c r="S2158" s="419"/>
      <c r="T2158" s="420"/>
      <c r="U2158" s="420"/>
      <c r="V2158" s="420"/>
      <c r="W2158" s="420"/>
      <c r="X2158" s="420"/>
      <c r="Y2158" s="420"/>
      <c r="Z2158" s="420"/>
    </row>
    <row r="2159" spans="1:26" s="15" customFormat="1">
      <c r="A2159" s="490">
        <v>32</v>
      </c>
      <c r="B2159" s="487" t="s">
        <v>791</v>
      </c>
      <c r="C2159" s="498"/>
      <c r="D2159" s="501"/>
      <c r="E2159" s="488"/>
      <c r="F2159" s="488"/>
      <c r="G2159" s="488"/>
      <c r="H2159" s="488"/>
      <c r="I2159" s="91" t="s">
        <v>660</v>
      </c>
      <c r="J2159" s="165"/>
      <c r="K2159" s="249"/>
      <c r="L2159" s="139"/>
      <c r="M2159" s="139"/>
      <c r="N2159" s="139"/>
      <c r="O2159" s="85">
        <f>O2160+O2166</f>
        <v>101.50800000000001</v>
      </c>
      <c r="P2159" s="85">
        <f t="shared" ref="P2159:Q2159" si="788">P2160+P2166</f>
        <v>113.89700000000001</v>
      </c>
      <c r="Q2159" s="85">
        <f t="shared" si="788"/>
        <v>83.881</v>
      </c>
      <c r="R2159" s="440">
        <f t="shared" si="786"/>
        <v>299.28600000000006</v>
      </c>
      <c r="S2159" s="419"/>
      <c r="T2159" s="420"/>
      <c r="U2159" s="420"/>
      <c r="V2159" s="420"/>
      <c r="W2159" s="420"/>
      <c r="X2159" s="420"/>
      <c r="Y2159" s="420"/>
      <c r="Z2159" s="420"/>
    </row>
    <row r="2160" spans="1:26" s="15" customFormat="1" ht="38.25">
      <c r="A2160" s="491"/>
      <c r="B2160" s="488"/>
      <c r="C2160" s="498"/>
      <c r="D2160" s="501"/>
      <c r="E2160" s="488"/>
      <c r="F2160" s="488"/>
      <c r="G2160" s="488"/>
      <c r="H2160" s="488"/>
      <c r="I2160" s="435" t="s">
        <v>787</v>
      </c>
      <c r="J2160" s="165"/>
      <c r="K2160" s="445" t="s">
        <v>12</v>
      </c>
      <c r="L2160" s="139"/>
      <c r="M2160" s="139"/>
      <c r="N2160" s="139"/>
      <c r="O2160" s="85">
        <f>O2161+O2162+O2163+O2164+O2165</f>
        <v>101.50800000000001</v>
      </c>
      <c r="P2160" s="85">
        <f t="shared" ref="P2160:Q2160" si="789">P2161+P2162+P2163+P2164+P2165</f>
        <v>108.864</v>
      </c>
      <c r="Q2160" s="85">
        <f t="shared" si="789"/>
        <v>83.881</v>
      </c>
      <c r="R2160" s="440">
        <f t="shared" si="786"/>
        <v>294.25300000000004</v>
      </c>
      <c r="S2160" s="419"/>
      <c r="T2160" s="420"/>
      <c r="U2160" s="420"/>
      <c r="V2160" s="420"/>
      <c r="W2160" s="420"/>
      <c r="X2160" s="420"/>
      <c r="Y2160" s="420"/>
      <c r="Z2160" s="420"/>
    </row>
    <row r="2161" spans="1:26" s="15" customFormat="1" ht="25.5">
      <c r="A2161" s="491"/>
      <c r="B2161" s="488"/>
      <c r="C2161" s="498"/>
      <c r="D2161" s="501"/>
      <c r="E2161" s="488"/>
      <c r="F2161" s="488"/>
      <c r="G2161" s="488"/>
      <c r="H2161" s="488"/>
      <c r="I2161" s="436" t="s">
        <v>164</v>
      </c>
      <c r="J2161" s="165"/>
      <c r="K2161" s="448" t="s">
        <v>11</v>
      </c>
      <c r="L2161" s="139"/>
      <c r="M2161" s="139"/>
      <c r="N2161" s="139"/>
      <c r="O2161" s="88">
        <v>24.539000000000001</v>
      </c>
      <c r="P2161" s="88">
        <v>0</v>
      </c>
      <c r="Q2161" s="88">
        <v>0.182</v>
      </c>
      <c r="R2161" s="88">
        <f t="shared" si="786"/>
        <v>24.721</v>
      </c>
      <c r="S2161" s="419"/>
      <c r="T2161" s="420"/>
      <c r="U2161" s="420"/>
      <c r="V2161" s="420"/>
      <c r="W2161" s="420"/>
      <c r="X2161" s="420"/>
      <c r="Y2161" s="420"/>
      <c r="Z2161" s="420"/>
    </row>
    <row r="2162" spans="1:26" s="15" customFormat="1" ht="38.25">
      <c r="A2162" s="491"/>
      <c r="B2162" s="488"/>
      <c r="C2162" s="498"/>
      <c r="D2162" s="501"/>
      <c r="E2162" s="488"/>
      <c r="F2162" s="488"/>
      <c r="G2162" s="488"/>
      <c r="H2162" s="488"/>
      <c r="I2162" s="436" t="s">
        <v>793</v>
      </c>
      <c r="J2162" s="165"/>
      <c r="K2162" s="448" t="s">
        <v>65</v>
      </c>
      <c r="L2162" s="139"/>
      <c r="M2162" s="139"/>
      <c r="N2162" s="139"/>
      <c r="O2162" s="88">
        <v>72.837000000000003</v>
      </c>
      <c r="P2162" s="88">
        <v>0</v>
      </c>
      <c r="Q2162" s="88">
        <v>0</v>
      </c>
      <c r="R2162" s="88">
        <f t="shared" si="786"/>
        <v>72.837000000000003</v>
      </c>
      <c r="S2162" s="419"/>
      <c r="T2162" s="420"/>
      <c r="U2162" s="420"/>
      <c r="V2162" s="420"/>
      <c r="W2162" s="420"/>
      <c r="X2162" s="420"/>
      <c r="Y2162" s="420"/>
      <c r="Z2162" s="420"/>
    </row>
    <row r="2163" spans="1:26" s="15" customFormat="1" ht="38.25">
      <c r="A2163" s="491"/>
      <c r="B2163" s="488"/>
      <c r="C2163" s="498"/>
      <c r="D2163" s="501"/>
      <c r="E2163" s="488"/>
      <c r="F2163" s="488"/>
      <c r="G2163" s="488"/>
      <c r="H2163" s="488"/>
      <c r="I2163" s="436" t="s">
        <v>18</v>
      </c>
      <c r="J2163" s="165"/>
      <c r="K2163" s="448" t="s">
        <v>17</v>
      </c>
      <c r="L2163" s="139"/>
      <c r="M2163" s="139"/>
      <c r="N2163" s="139"/>
      <c r="O2163" s="88">
        <v>4.1319999999999997</v>
      </c>
      <c r="P2163" s="88">
        <v>0</v>
      </c>
      <c r="Q2163" s="88">
        <v>0</v>
      </c>
      <c r="R2163" s="88">
        <f t="shared" si="786"/>
        <v>4.1319999999999997</v>
      </c>
      <c r="S2163" s="419"/>
      <c r="T2163" s="420"/>
      <c r="U2163" s="420"/>
      <c r="V2163" s="420"/>
      <c r="W2163" s="420"/>
      <c r="X2163" s="420"/>
      <c r="Y2163" s="420"/>
      <c r="Z2163" s="420"/>
    </row>
    <row r="2164" spans="1:26" s="15" customFormat="1" ht="38.25">
      <c r="A2164" s="491"/>
      <c r="B2164" s="488"/>
      <c r="C2164" s="498"/>
      <c r="D2164" s="501"/>
      <c r="E2164" s="488"/>
      <c r="F2164" s="488"/>
      <c r="G2164" s="488"/>
      <c r="H2164" s="488"/>
      <c r="I2164" s="436" t="s">
        <v>798</v>
      </c>
      <c r="J2164" s="165"/>
      <c r="K2164" s="448" t="s">
        <v>70</v>
      </c>
      <c r="L2164" s="139"/>
      <c r="M2164" s="139"/>
      <c r="N2164" s="139"/>
      <c r="O2164" s="88">
        <v>0</v>
      </c>
      <c r="P2164" s="88">
        <v>0</v>
      </c>
      <c r="Q2164" s="88">
        <v>0</v>
      </c>
      <c r="R2164" s="88">
        <f t="shared" si="786"/>
        <v>0</v>
      </c>
      <c r="S2164" s="419"/>
      <c r="T2164" s="420"/>
      <c r="U2164" s="420"/>
      <c r="V2164" s="420"/>
      <c r="W2164" s="420"/>
      <c r="X2164" s="420"/>
      <c r="Y2164" s="420"/>
      <c r="Z2164" s="420"/>
    </row>
    <row r="2165" spans="1:26" s="15" customFormat="1" ht="25.5">
      <c r="A2165" s="491"/>
      <c r="B2165" s="488"/>
      <c r="C2165" s="498"/>
      <c r="D2165" s="501"/>
      <c r="E2165" s="488"/>
      <c r="F2165" s="488"/>
      <c r="G2165" s="488"/>
      <c r="H2165" s="488"/>
      <c r="I2165" s="436" t="s">
        <v>799</v>
      </c>
      <c r="J2165" s="165"/>
      <c r="K2165" s="448" t="s">
        <v>71</v>
      </c>
      <c r="L2165" s="139"/>
      <c r="M2165" s="139"/>
      <c r="N2165" s="139"/>
      <c r="O2165" s="88">
        <v>0</v>
      </c>
      <c r="P2165" s="88">
        <v>108.864</v>
      </c>
      <c r="Q2165" s="88">
        <v>83.698999999999998</v>
      </c>
      <c r="R2165" s="88">
        <f t="shared" si="786"/>
        <v>192.56299999999999</v>
      </c>
      <c r="S2165" s="419"/>
      <c r="T2165" s="420"/>
      <c r="U2165" s="420"/>
      <c r="V2165" s="420"/>
      <c r="W2165" s="420"/>
      <c r="X2165" s="420"/>
      <c r="Y2165" s="420"/>
      <c r="Z2165" s="420"/>
    </row>
    <row r="2166" spans="1:26" s="15" customFormat="1" ht="25.5">
      <c r="A2166" s="491"/>
      <c r="B2166" s="488"/>
      <c r="C2166" s="498"/>
      <c r="D2166" s="501"/>
      <c r="E2166" s="488"/>
      <c r="F2166" s="488"/>
      <c r="G2166" s="488"/>
      <c r="H2166" s="488"/>
      <c r="I2166" s="435" t="s">
        <v>795</v>
      </c>
      <c r="J2166" s="165"/>
      <c r="K2166" s="445" t="s">
        <v>80</v>
      </c>
      <c r="L2166" s="139"/>
      <c r="M2166" s="139"/>
      <c r="N2166" s="139"/>
      <c r="O2166" s="85">
        <f>O2167</f>
        <v>0</v>
      </c>
      <c r="P2166" s="85">
        <f t="shared" ref="P2166:Q2166" si="790">P2167</f>
        <v>5.0330000000000004</v>
      </c>
      <c r="Q2166" s="85">
        <f t="shared" si="790"/>
        <v>0</v>
      </c>
      <c r="R2166" s="440">
        <f t="shared" si="786"/>
        <v>5.0330000000000004</v>
      </c>
      <c r="S2166" s="419"/>
      <c r="T2166" s="420"/>
      <c r="U2166" s="420"/>
      <c r="V2166" s="420"/>
      <c r="W2166" s="420"/>
      <c r="X2166" s="420"/>
      <c r="Y2166" s="420"/>
      <c r="Z2166" s="420"/>
    </row>
    <row r="2167" spans="1:26" s="15" customFormat="1" ht="25.5">
      <c r="A2167" s="492"/>
      <c r="B2167" s="489"/>
      <c r="C2167" s="498"/>
      <c r="D2167" s="501"/>
      <c r="E2167" s="488"/>
      <c r="F2167" s="488"/>
      <c r="G2167" s="488"/>
      <c r="H2167" s="488"/>
      <c r="I2167" s="436" t="s">
        <v>16</v>
      </c>
      <c r="J2167" s="165"/>
      <c r="K2167" s="448" t="s">
        <v>12</v>
      </c>
      <c r="L2167" s="139"/>
      <c r="M2167" s="139"/>
      <c r="N2167" s="139"/>
      <c r="O2167" s="88">
        <v>0</v>
      </c>
      <c r="P2167" s="88">
        <v>5.0330000000000004</v>
      </c>
      <c r="Q2167" s="88">
        <v>0</v>
      </c>
      <c r="R2167" s="88">
        <f t="shared" si="786"/>
        <v>5.0330000000000004</v>
      </c>
      <c r="S2167" s="419"/>
      <c r="T2167" s="420"/>
      <c r="U2167" s="420"/>
      <c r="V2167" s="420"/>
      <c r="W2167" s="420"/>
      <c r="X2167" s="420"/>
      <c r="Y2167" s="420"/>
      <c r="Z2167" s="420"/>
    </row>
    <row r="2168" spans="1:26" s="15" customFormat="1" ht="15" customHeight="1">
      <c r="A2168" s="490">
        <v>33</v>
      </c>
      <c r="B2168" s="487" t="s">
        <v>792</v>
      </c>
      <c r="C2168" s="498"/>
      <c r="D2168" s="501"/>
      <c r="E2168" s="488"/>
      <c r="F2168" s="488"/>
      <c r="G2168" s="488"/>
      <c r="H2168" s="488"/>
      <c r="I2168" s="91" t="s">
        <v>660</v>
      </c>
      <c r="J2168" s="165"/>
      <c r="K2168" s="448"/>
      <c r="L2168" s="139"/>
      <c r="M2168" s="139"/>
      <c r="N2168" s="139"/>
      <c r="O2168" s="85">
        <f>O2169</f>
        <v>236.95699999999999</v>
      </c>
      <c r="P2168" s="85">
        <f t="shared" ref="P2168:Q2168" si="791">P2169</f>
        <v>273.577</v>
      </c>
      <c r="Q2168" s="85">
        <f t="shared" si="791"/>
        <v>167.56200000000001</v>
      </c>
      <c r="R2168" s="440">
        <f t="shared" si="786"/>
        <v>678.096</v>
      </c>
      <c r="S2168" s="419"/>
      <c r="T2168" s="420"/>
      <c r="U2168" s="420"/>
      <c r="V2168" s="420"/>
      <c r="W2168" s="420"/>
      <c r="X2168" s="420"/>
      <c r="Y2168" s="420"/>
      <c r="Z2168" s="420"/>
    </row>
    <row r="2169" spans="1:26" s="15" customFormat="1" ht="38.25" customHeight="1">
      <c r="A2169" s="491"/>
      <c r="B2169" s="488"/>
      <c r="C2169" s="498"/>
      <c r="D2169" s="501"/>
      <c r="E2169" s="488"/>
      <c r="F2169" s="488"/>
      <c r="G2169" s="488"/>
      <c r="H2169" s="488"/>
      <c r="I2169" s="83" t="s">
        <v>787</v>
      </c>
      <c r="J2169" s="165"/>
      <c r="K2169" s="445" t="s">
        <v>12</v>
      </c>
      <c r="L2169" s="139"/>
      <c r="M2169" s="139"/>
      <c r="N2169" s="139"/>
      <c r="O2169" s="85">
        <f>O2170+O2175</f>
        <v>236.95699999999999</v>
      </c>
      <c r="P2169" s="85">
        <f t="shared" ref="P2169:Q2169" si="792">P2170+P2175</f>
        <v>273.577</v>
      </c>
      <c r="Q2169" s="85">
        <f t="shared" si="792"/>
        <v>167.56200000000001</v>
      </c>
      <c r="R2169" s="440">
        <f t="shared" si="786"/>
        <v>678.096</v>
      </c>
      <c r="S2169" s="419"/>
      <c r="T2169" s="420"/>
      <c r="U2169" s="420"/>
      <c r="V2169" s="420"/>
      <c r="W2169" s="420"/>
      <c r="X2169" s="420"/>
      <c r="Y2169" s="420"/>
      <c r="Z2169" s="420"/>
    </row>
    <row r="2170" spans="1:26" s="15" customFormat="1" ht="25.5">
      <c r="A2170" s="491"/>
      <c r="B2170" s="488"/>
      <c r="C2170" s="498"/>
      <c r="D2170" s="501"/>
      <c r="E2170" s="488"/>
      <c r="F2170" s="488"/>
      <c r="G2170" s="488"/>
      <c r="H2170" s="488"/>
      <c r="I2170" s="86" t="s">
        <v>164</v>
      </c>
      <c r="J2170" s="165"/>
      <c r="K2170" s="448" t="s">
        <v>11</v>
      </c>
      <c r="L2170" s="139"/>
      <c r="M2170" s="139"/>
      <c r="N2170" s="139"/>
      <c r="O2170" s="89">
        <f>O2171+O2172+O2173+O2174</f>
        <v>235.37099999999998</v>
      </c>
      <c r="P2170" s="89">
        <f t="shared" ref="P2170:Q2170" si="793">P2171+P2172+P2173+P2174</f>
        <v>263.096</v>
      </c>
      <c r="Q2170" s="89">
        <f t="shared" si="793"/>
        <v>167.56200000000001</v>
      </c>
      <c r="R2170" s="442">
        <f t="shared" si="786"/>
        <v>666.029</v>
      </c>
      <c r="S2170" s="419"/>
      <c r="T2170" s="420"/>
      <c r="U2170" s="420"/>
      <c r="V2170" s="420"/>
      <c r="W2170" s="420"/>
      <c r="X2170" s="420"/>
      <c r="Y2170" s="420"/>
      <c r="Z2170" s="420"/>
    </row>
    <row r="2171" spans="1:26" s="15" customFormat="1" ht="38.25">
      <c r="A2171" s="491"/>
      <c r="B2171" s="488"/>
      <c r="C2171" s="498"/>
      <c r="D2171" s="501"/>
      <c r="E2171" s="488"/>
      <c r="F2171" s="488"/>
      <c r="G2171" s="488"/>
      <c r="H2171" s="488"/>
      <c r="I2171" s="86" t="s">
        <v>793</v>
      </c>
      <c r="J2171" s="165"/>
      <c r="K2171" s="448" t="s">
        <v>65</v>
      </c>
      <c r="L2171" s="139"/>
      <c r="M2171" s="139"/>
      <c r="N2171" s="139"/>
      <c r="O2171" s="88">
        <v>53.875999999999998</v>
      </c>
      <c r="P2171" s="88">
        <v>0</v>
      </c>
      <c r="Q2171" s="88">
        <v>0.33400000000000002</v>
      </c>
      <c r="R2171" s="88">
        <f t="shared" si="786"/>
        <v>54.21</v>
      </c>
      <c r="S2171" s="419"/>
      <c r="T2171" s="420"/>
      <c r="U2171" s="420"/>
      <c r="V2171" s="420"/>
      <c r="W2171" s="420"/>
      <c r="X2171" s="420"/>
      <c r="Y2171" s="420"/>
      <c r="Z2171" s="420"/>
    </row>
    <row r="2172" spans="1:26" s="15" customFormat="1" ht="38.25">
      <c r="A2172" s="491"/>
      <c r="B2172" s="488"/>
      <c r="C2172" s="498"/>
      <c r="D2172" s="501"/>
      <c r="E2172" s="488"/>
      <c r="F2172" s="488"/>
      <c r="G2172" s="488"/>
      <c r="H2172" s="488"/>
      <c r="I2172" s="86" t="s">
        <v>18</v>
      </c>
      <c r="J2172" s="165"/>
      <c r="K2172" s="448" t="s">
        <v>17</v>
      </c>
      <c r="L2172" s="139"/>
      <c r="M2172" s="139"/>
      <c r="N2172" s="139"/>
      <c r="O2172" s="88">
        <v>173.61699999999999</v>
      </c>
      <c r="P2172" s="88">
        <v>0</v>
      </c>
      <c r="Q2172" s="88">
        <v>0</v>
      </c>
      <c r="R2172" s="88">
        <f t="shared" si="786"/>
        <v>173.61699999999999</v>
      </c>
      <c r="S2172" s="419"/>
      <c r="T2172" s="420"/>
      <c r="U2172" s="420"/>
      <c r="V2172" s="420"/>
      <c r="W2172" s="420"/>
      <c r="X2172" s="420"/>
      <c r="Y2172" s="420"/>
      <c r="Z2172" s="420"/>
    </row>
    <row r="2173" spans="1:26" s="15" customFormat="1">
      <c r="A2173" s="491"/>
      <c r="B2173" s="488"/>
      <c r="C2173" s="498"/>
      <c r="D2173" s="501"/>
      <c r="E2173" s="488"/>
      <c r="F2173" s="488"/>
      <c r="G2173" s="488"/>
      <c r="H2173" s="488"/>
      <c r="I2173" s="86" t="s">
        <v>794</v>
      </c>
      <c r="J2173" s="165"/>
      <c r="K2173" s="448" t="s">
        <v>46</v>
      </c>
      <c r="L2173" s="139"/>
      <c r="M2173" s="139"/>
      <c r="N2173" s="139"/>
      <c r="O2173" s="88">
        <v>7.8780000000000001</v>
      </c>
      <c r="P2173" s="88">
        <v>0</v>
      </c>
      <c r="Q2173" s="88">
        <v>0</v>
      </c>
      <c r="R2173" s="88">
        <f t="shared" si="786"/>
        <v>7.8780000000000001</v>
      </c>
      <c r="S2173" s="419"/>
      <c r="T2173" s="420"/>
      <c r="U2173" s="420"/>
      <c r="V2173" s="420"/>
      <c r="W2173" s="420"/>
      <c r="X2173" s="420"/>
      <c r="Y2173" s="420"/>
      <c r="Z2173" s="420"/>
    </row>
    <row r="2174" spans="1:26" s="15" customFormat="1" ht="25.5">
      <c r="A2174" s="491"/>
      <c r="B2174" s="488"/>
      <c r="C2174" s="498"/>
      <c r="D2174" s="501"/>
      <c r="E2174" s="488"/>
      <c r="F2174" s="488"/>
      <c r="G2174" s="488"/>
      <c r="H2174" s="488"/>
      <c r="I2174" s="83" t="s">
        <v>800</v>
      </c>
      <c r="J2174" s="165"/>
      <c r="K2174" s="445" t="s">
        <v>80</v>
      </c>
      <c r="L2174" s="139"/>
      <c r="M2174" s="139"/>
      <c r="N2174" s="139"/>
      <c r="O2174" s="88">
        <v>0</v>
      </c>
      <c r="P2174" s="88">
        <v>263.096</v>
      </c>
      <c r="Q2174" s="88">
        <v>167.22800000000001</v>
      </c>
      <c r="R2174" s="88">
        <f t="shared" si="786"/>
        <v>430.32400000000001</v>
      </c>
      <c r="S2174" s="419"/>
      <c r="T2174" s="420"/>
      <c r="U2174" s="420"/>
      <c r="V2174" s="420"/>
      <c r="W2174" s="420"/>
      <c r="X2174" s="420"/>
      <c r="Y2174" s="420"/>
      <c r="Z2174" s="420"/>
    </row>
    <row r="2175" spans="1:26" s="15" customFormat="1" ht="25.5">
      <c r="A2175" s="491"/>
      <c r="B2175" s="488"/>
      <c r="C2175" s="498"/>
      <c r="D2175" s="501"/>
      <c r="E2175" s="488"/>
      <c r="F2175" s="488"/>
      <c r="G2175" s="488"/>
      <c r="H2175" s="488"/>
      <c r="I2175" s="86" t="s">
        <v>801</v>
      </c>
      <c r="J2175" s="165"/>
      <c r="K2175" s="448" t="s">
        <v>155</v>
      </c>
      <c r="L2175" s="139"/>
      <c r="M2175" s="139"/>
      <c r="N2175" s="139"/>
      <c r="O2175" s="85">
        <f>O2176+O2177</f>
        <v>1.5860000000000001</v>
      </c>
      <c r="P2175" s="85">
        <f t="shared" ref="P2175:Q2175" si="794">P2176+P2177</f>
        <v>10.481</v>
      </c>
      <c r="Q2175" s="85">
        <f t="shared" si="794"/>
        <v>0</v>
      </c>
      <c r="R2175" s="440">
        <f t="shared" si="786"/>
        <v>12.067</v>
      </c>
      <c r="S2175" s="419"/>
      <c r="T2175" s="420"/>
      <c r="U2175" s="420"/>
      <c r="V2175" s="420"/>
      <c r="W2175" s="420"/>
      <c r="X2175" s="420"/>
      <c r="Y2175" s="420"/>
      <c r="Z2175" s="420"/>
    </row>
    <row r="2176" spans="1:26" s="15" customFormat="1" ht="25.5">
      <c r="A2176" s="491"/>
      <c r="B2176" s="488"/>
      <c r="C2176" s="498"/>
      <c r="D2176" s="501"/>
      <c r="E2176" s="488"/>
      <c r="F2176" s="488"/>
      <c r="G2176" s="488"/>
      <c r="H2176" s="488"/>
      <c r="I2176" s="86" t="s">
        <v>598</v>
      </c>
      <c r="J2176" s="165"/>
      <c r="K2176" s="448" t="s">
        <v>12</v>
      </c>
      <c r="L2176" s="139"/>
      <c r="M2176" s="139"/>
      <c r="N2176" s="139"/>
      <c r="O2176" s="88">
        <v>1.5860000000000001</v>
      </c>
      <c r="P2176" s="88">
        <v>0</v>
      </c>
      <c r="Q2176" s="88">
        <v>0</v>
      </c>
      <c r="R2176" s="88">
        <f t="shared" si="786"/>
        <v>1.5860000000000001</v>
      </c>
      <c r="S2176" s="419"/>
      <c r="T2176" s="420"/>
      <c r="U2176" s="420"/>
      <c r="V2176" s="420"/>
      <c r="W2176" s="420"/>
      <c r="X2176" s="420"/>
      <c r="Y2176" s="420"/>
      <c r="Z2176" s="420"/>
    </row>
    <row r="2177" spans="1:26" s="15" customFormat="1">
      <c r="A2177" s="492"/>
      <c r="B2177" s="489"/>
      <c r="C2177" s="499"/>
      <c r="D2177" s="502"/>
      <c r="E2177" s="489"/>
      <c r="F2177" s="489"/>
      <c r="G2177" s="489"/>
      <c r="H2177" s="489"/>
      <c r="I2177" s="245"/>
      <c r="J2177" s="165"/>
      <c r="K2177" s="249"/>
      <c r="L2177" s="139"/>
      <c r="M2177" s="139"/>
      <c r="N2177" s="139"/>
      <c r="O2177" s="88">
        <v>0</v>
      </c>
      <c r="P2177" s="88">
        <v>10.481</v>
      </c>
      <c r="Q2177" s="88">
        <v>0</v>
      </c>
      <c r="R2177" s="88">
        <f t="shared" si="786"/>
        <v>10.481</v>
      </c>
      <c r="S2177" s="419"/>
      <c r="T2177" s="420"/>
      <c r="U2177" s="420"/>
      <c r="V2177" s="420"/>
      <c r="W2177" s="420"/>
      <c r="X2177" s="420"/>
      <c r="Y2177" s="420"/>
      <c r="Z2177" s="420"/>
    </row>
    <row r="2178" spans="1:26" s="6" customFormat="1" ht="27.75" customHeight="1">
      <c r="A2178" s="148"/>
      <c r="B2178" s="149" t="s">
        <v>338</v>
      </c>
      <c r="C2178" s="149"/>
      <c r="D2178" s="149"/>
      <c r="E2178" s="149">
        <v>5</v>
      </c>
      <c r="F2178" s="150"/>
      <c r="G2178" s="150"/>
      <c r="H2178" s="150"/>
      <c r="I2178" s="223"/>
      <c r="J2178" s="150"/>
      <c r="K2178" s="152"/>
      <c r="L2178" s="153">
        <f>L2011+L1559+L1552+L1508+L1458</f>
        <v>0</v>
      </c>
      <c r="M2178" s="153">
        <f>M2011+M1559+M1552+M1508+M1458</f>
        <v>3281.5522000000001</v>
      </c>
      <c r="N2178" s="153">
        <f>N2011+N1559+N1552+N1508+N1458</f>
        <v>6878.5380000000005</v>
      </c>
      <c r="O2178" s="153">
        <f>O2011+O1559+O1552+O1508+O1458</f>
        <v>13558.108500000002</v>
      </c>
      <c r="P2178" s="153">
        <f>P2011+P1559+P1552+P1508+P1458</f>
        <v>19229.184600000001</v>
      </c>
      <c r="Q2178" s="153"/>
      <c r="R2178" s="153">
        <f>P2178+O2178+N2178+M2178+L2178</f>
        <v>42947.383300000001</v>
      </c>
      <c r="S2178" s="154">
        <f>S2011+S1559+S1552+S1508+S1458</f>
        <v>1</v>
      </c>
      <c r="T2178" s="7"/>
      <c r="U2178" s="7"/>
      <c r="V2178" s="7"/>
      <c r="W2178" s="7"/>
      <c r="X2178" s="7"/>
      <c r="Y2178" s="7"/>
      <c r="Z2178" s="7"/>
    </row>
    <row r="2179" spans="1:26" ht="22.5" customHeight="1">
      <c r="A2179" s="532" t="s">
        <v>23</v>
      </c>
      <c r="B2179" s="533"/>
      <c r="C2179" s="533"/>
      <c r="D2179" s="533"/>
      <c r="E2179" s="533"/>
      <c r="F2179" s="533"/>
      <c r="G2179" s="533"/>
      <c r="H2179" s="533"/>
      <c r="I2179" s="533"/>
      <c r="J2179" s="533"/>
      <c r="K2179" s="533"/>
      <c r="L2179" s="533"/>
      <c r="M2179" s="533"/>
      <c r="N2179" s="533"/>
      <c r="O2179" s="533"/>
      <c r="P2179" s="533"/>
      <c r="Q2179" s="533"/>
      <c r="R2179" s="533"/>
      <c r="S2179" s="534"/>
    </row>
    <row r="2180" spans="1:26" s="6" customFormat="1" ht="69" customHeight="1">
      <c r="A2180" s="20">
        <v>1</v>
      </c>
      <c r="B2180" s="21" t="s">
        <v>462</v>
      </c>
      <c r="C2180" s="52" t="s">
        <v>301</v>
      </c>
      <c r="D2180" s="52" t="s">
        <v>15</v>
      </c>
      <c r="E2180" s="21" t="s">
        <v>431</v>
      </c>
      <c r="F2180" s="21" t="s">
        <v>417</v>
      </c>
      <c r="G2180" s="21" t="s">
        <v>611</v>
      </c>
      <c r="H2180" s="21" t="s">
        <v>607</v>
      </c>
      <c r="I2180" s="53"/>
      <c r="J2180" s="11"/>
      <c r="K2180" s="64"/>
      <c r="L2180" s="23">
        <f>L2181</f>
        <v>0</v>
      </c>
      <c r="M2180" s="23">
        <f>M2181</f>
        <v>3964.1670000000004</v>
      </c>
      <c r="N2180" s="23">
        <f t="shared" ref="N2180:P2180" si="795">N2181</f>
        <v>8806.8280000000013</v>
      </c>
      <c r="O2180" s="23">
        <f t="shared" si="795"/>
        <v>37468.586199999991</v>
      </c>
      <c r="P2180" s="23">
        <f t="shared" si="795"/>
        <v>32596.566499999997</v>
      </c>
      <c r="Q2180" s="23"/>
      <c r="R2180" s="23">
        <f t="shared" ref="R2180:R2243" si="796">M2180+N2180+O2180+P2180</f>
        <v>82836.147699999987</v>
      </c>
      <c r="S2180" s="254">
        <v>1</v>
      </c>
      <c r="T2180" s="7"/>
      <c r="U2180" s="5"/>
      <c r="V2180" s="5"/>
      <c r="W2180" s="5"/>
      <c r="X2180" s="5"/>
      <c r="Y2180" s="5"/>
      <c r="Z2180" s="7"/>
    </row>
    <row r="2181" spans="1:26" s="6" customFormat="1" ht="11.25" customHeight="1">
      <c r="A2181" s="496">
        <v>1</v>
      </c>
      <c r="B2181" s="487" t="s">
        <v>430</v>
      </c>
      <c r="C2181" s="535" t="s">
        <v>301</v>
      </c>
      <c r="D2181" s="536" t="s">
        <v>15</v>
      </c>
      <c r="E2181" s="487" t="s">
        <v>431</v>
      </c>
      <c r="F2181" s="487" t="s">
        <v>417</v>
      </c>
      <c r="G2181" s="487" t="s">
        <v>611</v>
      </c>
      <c r="H2181" s="487" t="s">
        <v>607</v>
      </c>
      <c r="I2181" s="168" t="s">
        <v>13</v>
      </c>
      <c r="J2181" s="321"/>
      <c r="K2181" s="329"/>
      <c r="L2181" s="66"/>
      <c r="M2181" s="224">
        <f>M2182+M2187+M2190+M2194+M2196+M2199+M2206+M2210+M2215+M2221+M2223+M2228+M2233+M2237+M2239+M2245+M2247+M2253+M2255+M2258+M2263+M2268+M2271+M2272+M2273+M2274+M2275+M2276+M2277+M2282+M2283+M2284+M2285+M2286</f>
        <v>3964.1670000000004</v>
      </c>
      <c r="N2181" s="224">
        <f>N2182+N2187+N2190+N2194+N2196+N2199+N2206+N2210+N2215+N2221+N2223+N2228+N2233+N2237+N2239+N2245+N2247+N2253+N2255+N2258+N2263+N2268+N2271+N2272+N2273+N2274+N2275+N2276+N2277+N2282+N2283+N2284+N2285+N2286</f>
        <v>8806.8280000000013</v>
      </c>
      <c r="O2181" s="224">
        <f>O2182+O2187+O2190+O2194+O2196+O2199+O2206+O2210+O2215+O2221+O2223+O2228+O2233+O2237+O2239+O2245+O2247+O2253+O2255+O2258+O2263+O2268+O2271+O2272+O2273+O2274+O2275+O2276+O2277+O2282+O2283+O2284+O2285+O2286</f>
        <v>37468.586199999991</v>
      </c>
      <c r="P2181" s="224">
        <f>P2182+P2187+P2190+P2194+P2196+P2199+P2206+P2210+P2215+P2221+P2223+P2228+P2233+P2237+P2239+P2245+P2247+P2253+P2255+P2258+P2263+P2268+P2271+P2272+P2273+P2274+P2275+P2276+P2277+P2282+P2283+P2284+P2285+P2286</f>
        <v>32596.566499999997</v>
      </c>
      <c r="Q2181" s="224"/>
      <c r="R2181" s="224">
        <f t="shared" si="796"/>
        <v>82836.147699999987</v>
      </c>
      <c r="S2181" s="45"/>
      <c r="T2181" s="7"/>
      <c r="U2181" s="5"/>
      <c r="V2181" s="5"/>
      <c r="W2181" s="5"/>
      <c r="X2181" s="5"/>
      <c r="Y2181" s="5"/>
      <c r="Z2181" s="7"/>
    </row>
    <row r="2182" spans="1:26" ht="38.25">
      <c r="A2182" s="496"/>
      <c r="B2182" s="488"/>
      <c r="C2182" s="535"/>
      <c r="D2182" s="536"/>
      <c r="E2182" s="488"/>
      <c r="F2182" s="488"/>
      <c r="G2182" s="488"/>
      <c r="H2182" s="488"/>
      <c r="I2182" s="43" t="s">
        <v>432</v>
      </c>
      <c r="J2182" s="490">
        <v>271</v>
      </c>
      <c r="K2182" s="96" t="s">
        <v>10</v>
      </c>
      <c r="L2182" s="101"/>
      <c r="M2182" s="224">
        <f>M2183+M2184+M2185+M2186</f>
        <v>215.1</v>
      </c>
      <c r="N2182" s="224">
        <f>N2183+N2184+N2185+N2186</f>
        <v>281.5</v>
      </c>
      <c r="O2182" s="224">
        <f>O2183+O2184+O2185+O2186</f>
        <v>316.20699999999999</v>
      </c>
      <c r="P2182" s="224">
        <f>P2183+P2184+P2185+P2186</f>
        <v>224.47300000000001</v>
      </c>
      <c r="Q2182" s="224"/>
      <c r="R2182" s="224">
        <f t="shared" si="796"/>
        <v>1037.28</v>
      </c>
      <c r="S2182" s="45"/>
    </row>
    <row r="2183" spans="1:26" ht="33.75" customHeight="1">
      <c r="A2183" s="496"/>
      <c r="B2183" s="488"/>
      <c r="C2183" s="535"/>
      <c r="D2183" s="536"/>
      <c r="E2183" s="488"/>
      <c r="F2183" s="488"/>
      <c r="G2183" s="488"/>
      <c r="H2183" s="488"/>
      <c r="I2183" s="255" t="s">
        <v>164</v>
      </c>
      <c r="J2183" s="491"/>
      <c r="K2183" s="340" t="s">
        <v>11</v>
      </c>
      <c r="L2183" s="44"/>
      <c r="M2183" s="225"/>
      <c r="N2183" s="225"/>
      <c r="O2183" s="225">
        <v>1.204</v>
      </c>
      <c r="P2183" s="225"/>
      <c r="Q2183" s="225"/>
      <c r="R2183" s="225">
        <f t="shared" si="796"/>
        <v>1.204</v>
      </c>
      <c r="S2183" s="45"/>
    </row>
    <row r="2184" spans="1:26">
      <c r="A2184" s="496"/>
      <c r="B2184" s="488"/>
      <c r="C2184" s="535"/>
      <c r="D2184" s="536"/>
      <c r="E2184" s="488"/>
      <c r="F2184" s="488"/>
      <c r="G2184" s="488"/>
      <c r="H2184" s="488"/>
      <c r="I2184" s="59" t="s">
        <v>16</v>
      </c>
      <c r="J2184" s="491"/>
      <c r="K2184" s="95" t="s">
        <v>12</v>
      </c>
      <c r="L2184" s="177"/>
      <c r="M2184" s="225">
        <v>215.1</v>
      </c>
      <c r="N2184" s="225"/>
      <c r="O2184" s="225"/>
      <c r="P2184" s="225">
        <v>224.47300000000001</v>
      </c>
      <c r="Q2184" s="225"/>
      <c r="R2184" s="225">
        <f t="shared" si="796"/>
        <v>439.57299999999998</v>
      </c>
      <c r="S2184" s="45"/>
    </row>
    <row r="2185" spans="1:26" ht="51">
      <c r="A2185" s="496"/>
      <c r="B2185" s="488"/>
      <c r="C2185" s="535"/>
      <c r="D2185" s="536"/>
      <c r="E2185" s="488"/>
      <c r="F2185" s="488"/>
      <c r="G2185" s="488"/>
      <c r="H2185" s="488"/>
      <c r="I2185" s="59" t="s">
        <v>222</v>
      </c>
      <c r="J2185" s="491"/>
      <c r="K2185" s="95" t="s">
        <v>212</v>
      </c>
      <c r="L2185" s="177"/>
      <c r="M2185" s="225"/>
      <c r="N2185" s="225">
        <v>281.5</v>
      </c>
      <c r="O2185" s="225">
        <v>313.04399999999998</v>
      </c>
      <c r="P2185" s="225"/>
      <c r="Q2185" s="225"/>
      <c r="R2185" s="225">
        <f t="shared" si="796"/>
        <v>594.54399999999998</v>
      </c>
      <c r="S2185" s="45"/>
    </row>
    <row r="2186" spans="1:26" ht="38.25">
      <c r="A2186" s="496"/>
      <c r="B2186" s="488"/>
      <c r="C2186" s="535"/>
      <c r="D2186" s="536"/>
      <c r="E2186" s="488"/>
      <c r="F2186" s="488"/>
      <c r="G2186" s="488"/>
      <c r="H2186" s="488"/>
      <c r="I2186" s="59" t="s">
        <v>18</v>
      </c>
      <c r="J2186" s="491"/>
      <c r="K2186" s="340" t="s">
        <v>17</v>
      </c>
      <c r="L2186" s="44"/>
      <c r="M2186" s="225"/>
      <c r="N2186" s="225"/>
      <c r="O2186" s="225">
        <v>1.9590000000000001</v>
      </c>
      <c r="P2186" s="225"/>
      <c r="Q2186" s="225"/>
      <c r="R2186" s="225">
        <f t="shared" si="796"/>
        <v>1.9590000000000001</v>
      </c>
      <c r="S2186" s="45"/>
    </row>
    <row r="2187" spans="1:26" ht="25.5">
      <c r="A2187" s="496"/>
      <c r="B2187" s="488"/>
      <c r="C2187" s="535"/>
      <c r="D2187" s="536"/>
      <c r="E2187" s="488"/>
      <c r="F2187" s="488"/>
      <c r="G2187" s="488"/>
      <c r="H2187" s="488"/>
      <c r="I2187" s="43" t="s">
        <v>433</v>
      </c>
      <c r="J2187" s="491"/>
      <c r="K2187" s="96" t="s">
        <v>42</v>
      </c>
      <c r="L2187" s="101"/>
      <c r="M2187" s="224">
        <f>M2188+M2189</f>
        <v>96.284000000000006</v>
      </c>
      <c r="N2187" s="224">
        <f t="shared" ref="N2187" si="797">N2188+N2189</f>
        <v>112.68600000000001</v>
      </c>
      <c r="O2187" s="224">
        <f>O2188+O2189</f>
        <v>2</v>
      </c>
      <c r="P2187" s="224">
        <f>P2188+P2189</f>
        <v>246.553</v>
      </c>
      <c r="Q2187" s="224"/>
      <c r="R2187" s="224">
        <f t="shared" si="796"/>
        <v>457.52300000000002</v>
      </c>
      <c r="S2187" s="45"/>
    </row>
    <row r="2188" spans="1:26">
      <c r="A2188" s="496"/>
      <c r="B2188" s="488"/>
      <c r="C2188" s="535"/>
      <c r="D2188" s="536"/>
      <c r="E2188" s="488"/>
      <c r="F2188" s="488"/>
      <c r="G2188" s="488"/>
      <c r="H2188" s="488"/>
      <c r="I2188" s="59" t="s">
        <v>16</v>
      </c>
      <c r="J2188" s="491"/>
      <c r="K2188" s="95" t="s">
        <v>12</v>
      </c>
      <c r="L2188" s="177"/>
      <c r="M2188" s="196">
        <v>96.284000000000006</v>
      </c>
      <c r="N2188" s="225"/>
      <c r="O2188" s="225"/>
      <c r="P2188" s="225">
        <v>246.553</v>
      </c>
      <c r="Q2188" s="225"/>
      <c r="R2188" s="225">
        <f t="shared" si="796"/>
        <v>342.83699999999999</v>
      </c>
      <c r="S2188" s="45"/>
    </row>
    <row r="2189" spans="1:26" ht="25.5">
      <c r="A2189" s="496"/>
      <c r="B2189" s="488"/>
      <c r="C2189" s="535"/>
      <c r="D2189" s="536"/>
      <c r="E2189" s="488"/>
      <c r="F2189" s="488"/>
      <c r="G2189" s="488"/>
      <c r="H2189" s="488"/>
      <c r="I2189" s="59" t="s">
        <v>35</v>
      </c>
      <c r="J2189" s="491"/>
      <c r="K2189" s="95" t="s">
        <v>40</v>
      </c>
      <c r="L2189" s="177"/>
      <c r="M2189" s="196"/>
      <c r="N2189" s="225">
        <v>112.68600000000001</v>
      </c>
      <c r="O2189" s="225">
        <v>2</v>
      </c>
      <c r="P2189" s="225"/>
      <c r="Q2189" s="225"/>
      <c r="R2189" s="225">
        <f t="shared" si="796"/>
        <v>114.68600000000001</v>
      </c>
      <c r="S2189" s="45"/>
    </row>
    <row r="2190" spans="1:26" ht="25.5">
      <c r="A2190" s="496"/>
      <c r="B2190" s="488"/>
      <c r="C2190" s="535"/>
      <c r="D2190" s="536"/>
      <c r="E2190" s="488"/>
      <c r="F2190" s="488"/>
      <c r="G2190" s="488"/>
      <c r="H2190" s="488"/>
      <c r="I2190" s="43" t="s">
        <v>434</v>
      </c>
      <c r="J2190" s="491"/>
      <c r="K2190" s="96" t="s">
        <v>30</v>
      </c>
      <c r="L2190" s="101"/>
      <c r="M2190" s="256">
        <f>M2191+M2192</f>
        <v>0</v>
      </c>
      <c r="N2190" s="224">
        <f>N2191+N2192+N2193</f>
        <v>0</v>
      </c>
      <c r="O2190" s="224">
        <f>O2191+O2192+O2193</f>
        <v>0</v>
      </c>
      <c r="P2190" s="224">
        <f>P2191+P2192+P2193</f>
        <v>97.155000000000001</v>
      </c>
      <c r="Q2190" s="224"/>
      <c r="R2190" s="224">
        <f t="shared" si="796"/>
        <v>97.155000000000001</v>
      </c>
      <c r="S2190" s="45"/>
    </row>
    <row r="2191" spans="1:26" ht="25.5">
      <c r="A2191" s="496"/>
      <c r="B2191" s="488"/>
      <c r="C2191" s="535"/>
      <c r="D2191" s="536"/>
      <c r="E2191" s="488"/>
      <c r="F2191" s="488"/>
      <c r="G2191" s="488"/>
      <c r="H2191" s="488"/>
      <c r="I2191" s="255" t="s">
        <v>164</v>
      </c>
      <c r="J2191" s="491"/>
      <c r="K2191" s="95" t="s">
        <v>11</v>
      </c>
      <c r="L2191" s="177"/>
      <c r="M2191" s="196"/>
      <c r="N2191" s="225"/>
      <c r="O2191" s="225"/>
      <c r="P2191" s="225"/>
      <c r="Q2191" s="225"/>
      <c r="R2191" s="225">
        <f t="shared" si="796"/>
        <v>0</v>
      </c>
      <c r="S2191" s="45"/>
    </row>
    <row r="2192" spans="1:26">
      <c r="A2192" s="496"/>
      <c r="B2192" s="488"/>
      <c r="C2192" s="535"/>
      <c r="D2192" s="536"/>
      <c r="E2192" s="488"/>
      <c r="F2192" s="488"/>
      <c r="G2192" s="488"/>
      <c r="H2192" s="488"/>
      <c r="I2192" s="59" t="s">
        <v>16</v>
      </c>
      <c r="J2192" s="491"/>
      <c r="K2192" s="95" t="s">
        <v>12</v>
      </c>
      <c r="L2192" s="177"/>
      <c r="M2192" s="196"/>
      <c r="N2192" s="225"/>
      <c r="O2192" s="225"/>
      <c r="P2192" s="225">
        <v>97.155000000000001</v>
      </c>
      <c r="Q2192" s="225"/>
      <c r="R2192" s="225">
        <f t="shared" si="796"/>
        <v>97.155000000000001</v>
      </c>
      <c r="S2192" s="45"/>
    </row>
    <row r="2193" spans="1:26" ht="51">
      <c r="A2193" s="496"/>
      <c r="B2193" s="488"/>
      <c r="C2193" s="535"/>
      <c r="D2193" s="536"/>
      <c r="E2193" s="488"/>
      <c r="F2193" s="488"/>
      <c r="G2193" s="488"/>
      <c r="H2193" s="488"/>
      <c r="I2193" s="59" t="s">
        <v>389</v>
      </c>
      <c r="J2193" s="491"/>
      <c r="K2193" s="95" t="s">
        <v>239</v>
      </c>
      <c r="L2193" s="177"/>
      <c r="M2193" s="196"/>
      <c r="N2193" s="225"/>
      <c r="O2193" s="225"/>
      <c r="P2193" s="225"/>
      <c r="Q2193" s="225"/>
      <c r="R2193" s="225">
        <f t="shared" si="796"/>
        <v>0</v>
      </c>
      <c r="S2193" s="45"/>
    </row>
    <row r="2194" spans="1:26" ht="38.25">
      <c r="A2194" s="496"/>
      <c r="B2194" s="488"/>
      <c r="C2194" s="535"/>
      <c r="D2194" s="536"/>
      <c r="E2194" s="488"/>
      <c r="F2194" s="488"/>
      <c r="G2194" s="488"/>
      <c r="H2194" s="488"/>
      <c r="I2194" s="43" t="s">
        <v>435</v>
      </c>
      <c r="J2194" s="491"/>
      <c r="K2194" s="96" t="s">
        <v>45</v>
      </c>
      <c r="L2194" s="101"/>
      <c r="M2194" s="224">
        <f>M2195</f>
        <v>0</v>
      </c>
      <c r="N2194" s="224">
        <f>N2195</f>
        <v>0</v>
      </c>
      <c r="O2194" s="224">
        <f>O2195</f>
        <v>0</v>
      </c>
      <c r="P2194" s="224">
        <f>P2195</f>
        <v>0</v>
      </c>
      <c r="Q2194" s="224"/>
      <c r="R2194" s="224">
        <f t="shared" si="796"/>
        <v>0</v>
      </c>
      <c r="S2194" s="45"/>
    </row>
    <row r="2195" spans="1:26">
      <c r="A2195" s="496"/>
      <c r="B2195" s="488"/>
      <c r="C2195" s="535"/>
      <c r="D2195" s="536"/>
      <c r="E2195" s="488"/>
      <c r="F2195" s="488"/>
      <c r="G2195" s="488"/>
      <c r="H2195" s="488"/>
      <c r="I2195" s="59" t="s">
        <v>394</v>
      </c>
      <c r="J2195" s="491"/>
      <c r="K2195" s="95" t="s">
        <v>31</v>
      </c>
      <c r="L2195" s="177"/>
      <c r="M2195" s="225"/>
      <c r="N2195" s="196"/>
      <c r="O2195" s="225"/>
      <c r="P2195" s="225"/>
      <c r="Q2195" s="225"/>
      <c r="R2195" s="225">
        <f t="shared" si="796"/>
        <v>0</v>
      </c>
      <c r="S2195" s="45"/>
    </row>
    <row r="2196" spans="1:26" ht="38.25">
      <c r="A2196" s="496"/>
      <c r="B2196" s="488"/>
      <c r="C2196" s="535"/>
      <c r="D2196" s="536"/>
      <c r="E2196" s="488"/>
      <c r="F2196" s="488"/>
      <c r="G2196" s="488"/>
      <c r="H2196" s="488"/>
      <c r="I2196" s="43" t="s">
        <v>165</v>
      </c>
      <c r="J2196" s="491"/>
      <c r="K2196" s="96" t="s">
        <v>127</v>
      </c>
      <c r="L2196" s="101"/>
      <c r="M2196" s="256">
        <f>M2197+M2198</f>
        <v>0</v>
      </c>
      <c r="N2196" s="256">
        <f>N2197+N2198</f>
        <v>0</v>
      </c>
      <c r="O2196" s="256">
        <f>O2197+O2198</f>
        <v>0</v>
      </c>
      <c r="P2196" s="256">
        <f>P2197+P2198</f>
        <v>0</v>
      </c>
      <c r="Q2196" s="256"/>
      <c r="R2196" s="224">
        <f t="shared" si="796"/>
        <v>0</v>
      </c>
      <c r="S2196" s="45"/>
      <c r="T2196" s="2"/>
      <c r="U2196" s="2"/>
      <c r="V2196" s="2"/>
      <c r="W2196" s="2"/>
      <c r="X2196" s="2"/>
      <c r="Y2196" s="2"/>
      <c r="Z2196" s="2"/>
    </row>
    <row r="2197" spans="1:26">
      <c r="A2197" s="496"/>
      <c r="B2197" s="488"/>
      <c r="C2197" s="535"/>
      <c r="D2197" s="536"/>
      <c r="E2197" s="488"/>
      <c r="F2197" s="488"/>
      <c r="G2197" s="488"/>
      <c r="H2197" s="488"/>
      <c r="I2197" s="59" t="s">
        <v>394</v>
      </c>
      <c r="J2197" s="491"/>
      <c r="K2197" s="95" t="s">
        <v>31</v>
      </c>
      <c r="L2197" s="177"/>
      <c r="M2197" s="196"/>
      <c r="N2197" s="196"/>
      <c r="O2197" s="225"/>
      <c r="P2197" s="225"/>
      <c r="Q2197" s="225"/>
      <c r="R2197" s="225">
        <f t="shared" si="796"/>
        <v>0</v>
      </c>
      <c r="S2197" s="45"/>
      <c r="T2197" s="2"/>
      <c r="U2197" s="2"/>
      <c r="V2197" s="2"/>
      <c r="W2197" s="2"/>
      <c r="X2197" s="2"/>
      <c r="Y2197" s="2"/>
      <c r="Z2197" s="2"/>
    </row>
    <row r="2198" spans="1:26">
      <c r="A2198" s="496"/>
      <c r="B2198" s="488"/>
      <c r="C2198" s="535"/>
      <c r="D2198" s="536"/>
      <c r="E2198" s="488"/>
      <c r="F2198" s="488"/>
      <c r="G2198" s="488"/>
      <c r="H2198" s="488"/>
      <c r="I2198" s="59" t="s">
        <v>16</v>
      </c>
      <c r="J2198" s="491"/>
      <c r="K2198" s="95" t="s">
        <v>12</v>
      </c>
      <c r="L2198" s="177"/>
      <c r="M2198" s="196"/>
      <c r="N2198" s="196"/>
      <c r="O2198" s="225"/>
      <c r="P2198" s="225"/>
      <c r="Q2198" s="225"/>
      <c r="R2198" s="225">
        <f t="shared" si="796"/>
        <v>0</v>
      </c>
      <c r="S2198" s="45"/>
      <c r="T2198" s="2"/>
      <c r="U2198" s="2"/>
      <c r="V2198" s="2"/>
      <c r="W2198" s="2"/>
      <c r="X2198" s="2"/>
      <c r="Y2198" s="2"/>
      <c r="Z2198" s="2"/>
    </row>
    <row r="2199" spans="1:26" ht="38.25">
      <c r="A2199" s="496"/>
      <c r="B2199" s="488"/>
      <c r="C2199" s="535"/>
      <c r="D2199" s="536"/>
      <c r="E2199" s="488"/>
      <c r="F2199" s="488"/>
      <c r="G2199" s="488"/>
      <c r="H2199" s="488"/>
      <c r="I2199" s="43" t="s">
        <v>116</v>
      </c>
      <c r="J2199" s="491"/>
      <c r="K2199" s="96" t="s">
        <v>52</v>
      </c>
      <c r="L2199" s="101"/>
      <c r="M2199" s="224">
        <f>M2200+M2201+M2202+M2203+M2204+M2205</f>
        <v>0</v>
      </c>
      <c r="N2199" s="224">
        <f t="shared" ref="N2199:P2199" si="798">N2200+N2201+N2202+N2203+N2204+N2205</f>
        <v>2733.4569999999999</v>
      </c>
      <c r="O2199" s="224">
        <f t="shared" si="798"/>
        <v>3774.8209999999999</v>
      </c>
      <c r="P2199" s="224">
        <f t="shared" si="798"/>
        <v>7397.8525</v>
      </c>
      <c r="Q2199" s="224"/>
      <c r="R2199" s="224">
        <f t="shared" si="796"/>
        <v>13906.130499999999</v>
      </c>
      <c r="S2199" s="45"/>
      <c r="T2199" s="2"/>
      <c r="U2199" s="2"/>
      <c r="V2199" s="2"/>
      <c r="W2199" s="2"/>
      <c r="X2199" s="2"/>
      <c r="Y2199" s="2"/>
      <c r="Z2199" s="2"/>
    </row>
    <row r="2200" spans="1:26">
      <c r="A2200" s="496"/>
      <c r="B2200" s="488"/>
      <c r="C2200" s="535"/>
      <c r="D2200" s="536"/>
      <c r="E2200" s="488"/>
      <c r="F2200" s="488"/>
      <c r="G2200" s="488"/>
      <c r="H2200" s="488"/>
      <c r="I2200" s="59" t="s">
        <v>394</v>
      </c>
      <c r="J2200" s="491"/>
      <c r="K2200" s="95" t="s">
        <v>31</v>
      </c>
      <c r="L2200" s="177"/>
      <c r="M2200" s="225"/>
      <c r="N2200" s="196">
        <v>898.04100000000005</v>
      </c>
      <c r="O2200" s="225"/>
      <c r="P2200" s="225"/>
      <c r="Q2200" s="225"/>
      <c r="R2200" s="225">
        <f t="shared" si="796"/>
        <v>898.04100000000005</v>
      </c>
      <c r="S2200" s="45"/>
      <c r="T2200" s="2"/>
      <c r="U2200" s="2"/>
      <c r="V2200" s="2"/>
      <c r="W2200" s="2"/>
      <c r="X2200" s="2"/>
      <c r="Y2200" s="2"/>
      <c r="Z2200" s="2"/>
    </row>
    <row r="2201" spans="1:26" ht="25.5">
      <c r="A2201" s="496"/>
      <c r="B2201" s="488"/>
      <c r="C2201" s="535"/>
      <c r="D2201" s="536"/>
      <c r="E2201" s="488"/>
      <c r="F2201" s="488"/>
      <c r="G2201" s="488"/>
      <c r="H2201" s="488"/>
      <c r="I2201" s="59" t="s">
        <v>164</v>
      </c>
      <c r="J2201" s="491"/>
      <c r="K2201" s="95" t="s">
        <v>11</v>
      </c>
      <c r="L2201" s="177"/>
      <c r="M2201" s="225"/>
      <c r="N2201" s="196">
        <v>800</v>
      </c>
      <c r="O2201" s="225">
        <v>789.024</v>
      </c>
      <c r="P2201" s="225"/>
      <c r="Q2201" s="225"/>
      <c r="R2201" s="225">
        <f t="shared" si="796"/>
        <v>1589.0239999999999</v>
      </c>
      <c r="S2201" s="45"/>
      <c r="T2201" s="2"/>
      <c r="U2201" s="2"/>
      <c r="V2201" s="2"/>
      <c r="W2201" s="2"/>
      <c r="X2201" s="2"/>
      <c r="Y2201" s="2"/>
      <c r="Z2201" s="2"/>
    </row>
    <row r="2202" spans="1:26" ht="15" customHeight="1">
      <c r="A2202" s="496"/>
      <c r="B2202" s="488"/>
      <c r="C2202" s="535"/>
      <c r="D2202" s="536"/>
      <c r="E2202" s="488"/>
      <c r="F2202" s="488"/>
      <c r="G2202" s="488"/>
      <c r="H2202" s="488"/>
      <c r="I2202" s="59" t="s">
        <v>16</v>
      </c>
      <c r="J2202" s="491"/>
      <c r="K2202" s="95" t="s">
        <v>12</v>
      </c>
      <c r="L2202" s="177"/>
      <c r="M2202" s="225"/>
      <c r="N2202" s="196">
        <v>445.53899999999999</v>
      </c>
      <c r="O2202" s="225"/>
      <c r="P2202" s="225">
        <v>2308.5225</v>
      </c>
      <c r="Q2202" s="225"/>
      <c r="R2202" s="225">
        <f t="shared" si="796"/>
        <v>2754.0614999999998</v>
      </c>
      <c r="S2202" s="45"/>
      <c r="T2202" s="2"/>
      <c r="U2202" s="2"/>
      <c r="V2202" s="2"/>
      <c r="W2202" s="2"/>
      <c r="X2202" s="2"/>
      <c r="Y2202" s="2"/>
      <c r="Z2202" s="2"/>
    </row>
    <row r="2203" spans="1:26" ht="38.25">
      <c r="A2203" s="496"/>
      <c r="B2203" s="488"/>
      <c r="C2203" s="535"/>
      <c r="D2203" s="536"/>
      <c r="E2203" s="488"/>
      <c r="F2203" s="488"/>
      <c r="G2203" s="488"/>
      <c r="H2203" s="488"/>
      <c r="I2203" s="59" t="s">
        <v>69</v>
      </c>
      <c r="J2203" s="491"/>
      <c r="K2203" s="95" t="s">
        <v>55</v>
      </c>
      <c r="L2203" s="177"/>
      <c r="M2203" s="225"/>
      <c r="N2203" s="196"/>
      <c r="O2203" s="225">
        <v>1204.3109999999999</v>
      </c>
      <c r="P2203" s="225">
        <v>5089.33</v>
      </c>
      <c r="Q2203" s="225"/>
      <c r="R2203" s="225">
        <f t="shared" si="796"/>
        <v>6293.6409999999996</v>
      </c>
      <c r="S2203" s="45"/>
      <c r="T2203" s="2"/>
      <c r="U2203" s="2"/>
      <c r="V2203" s="2"/>
      <c r="W2203" s="2"/>
      <c r="X2203" s="2"/>
      <c r="Y2203" s="2"/>
      <c r="Z2203" s="2"/>
    </row>
    <row r="2204" spans="1:26" ht="38.25">
      <c r="A2204" s="496"/>
      <c r="B2204" s="488"/>
      <c r="C2204" s="535"/>
      <c r="D2204" s="536"/>
      <c r="E2204" s="488"/>
      <c r="F2204" s="488"/>
      <c r="G2204" s="488"/>
      <c r="H2204" s="488"/>
      <c r="I2204" s="59" t="s">
        <v>104</v>
      </c>
      <c r="J2204" s="491"/>
      <c r="K2204" s="95" t="s">
        <v>124</v>
      </c>
      <c r="L2204" s="177"/>
      <c r="M2204" s="225"/>
      <c r="N2204" s="196">
        <v>589.87699999999995</v>
      </c>
      <c r="O2204" s="225">
        <v>248.08199999999999</v>
      </c>
      <c r="P2204" s="225"/>
      <c r="Q2204" s="225"/>
      <c r="R2204" s="225">
        <f t="shared" si="796"/>
        <v>837.95899999999995</v>
      </c>
      <c r="S2204" s="45"/>
      <c r="T2204" s="2"/>
      <c r="U2204" s="2"/>
      <c r="V2204" s="2"/>
      <c r="W2204" s="2"/>
      <c r="X2204" s="2"/>
      <c r="Y2204" s="2"/>
      <c r="Z2204" s="2"/>
    </row>
    <row r="2205" spans="1:26" ht="38.25">
      <c r="A2205" s="496"/>
      <c r="B2205" s="488"/>
      <c r="C2205" s="535"/>
      <c r="D2205" s="536"/>
      <c r="E2205" s="488"/>
      <c r="F2205" s="488"/>
      <c r="G2205" s="488"/>
      <c r="H2205" s="488"/>
      <c r="I2205" s="59" t="s">
        <v>18</v>
      </c>
      <c r="J2205" s="491"/>
      <c r="K2205" s="95" t="s">
        <v>17</v>
      </c>
      <c r="L2205" s="177"/>
      <c r="M2205" s="225"/>
      <c r="N2205" s="196"/>
      <c r="O2205" s="225">
        <v>1533.404</v>
      </c>
      <c r="P2205" s="225"/>
      <c r="Q2205" s="225"/>
      <c r="R2205" s="225">
        <f t="shared" si="796"/>
        <v>1533.404</v>
      </c>
      <c r="S2205" s="45"/>
      <c r="T2205" s="2"/>
      <c r="U2205" s="2"/>
      <c r="V2205" s="2"/>
      <c r="W2205" s="2"/>
      <c r="X2205" s="2"/>
      <c r="Y2205" s="2"/>
      <c r="Z2205" s="2"/>
    </row>
    <row r="2206" spans="1:26">
      <c r="A2206" s="496"/>
      <c r="B2206" s="488"/>
      <c r="C2206" s="535"/>
      <c r="D2206" s="536"/>
      <c r="E2206" s="488"/>
      <c r="F2206" s="488"/>
      <c r="G2206" s="488"/>
      <c r="H2206" s="488"/>
      <c r="I2206" s="43" t="s">
        <v>224</v>
      </c>
      <c r="J2206" s="491"/>
      <c r="K2206" s="96" t="s">
        <v>66</v>
      </c>
      <c r="L2206" s="101"/>
      <c r="M2206" s="256">
        <f>M2207+M2208+M2209</f>
        <v>3001.5889999999999</v>
      </c>
      <c r="N2206" s="256">
        <f t="shared" ref="N2206:P2206" si="799">N2207+N2208+N2209</f>
        <v>0</v>
      </c>
      <c r="O2206" s="256">
        <f t="shared" si="799"/>
        <v>0</v>
      </c>
      <c r="P2206" s="256">
        <f t="shared" si="799"/>
        <v>0</v>
      </c>
      <c r="Q2206" s="256"/>
      <c r="R2206" s="224">
        <f t="shared" si="796"/>
        <v>3001.5889999999999</v>
      </c>
      <c r="S2206" s="45"/>
      <c r="T2206" s="2"/>
      <c r="U2206" s="2"/>
      <c r="V2206" s="2"/>
      <c r="W2206" s="2"/>
      <c r="X2206" s="2"/>
      <c r="Y2206" s="2"/>
      <c r="Z2206" s="2"/>
    </row>
    <row r="2207" spans="1:26">
      <c r="A2207" s="496"/>
      <c r="B2207" s="488"/>
      <c r="C2207" s="535"/>
      <c r="D2207" s="536"/>
      <c r="E2207" s="488"/>
      <c r="F2207" s="488"/>
      <c r="G2207" s="488"/>
      <c r="H2207" s="488"/>
      <c r="I2207" s="59" t="s">
        <v>394</v>
      </c>
      <c r="J2207" s="491"/>
      <c r="K2207" s="95" t="s">
        <v>31</v>
      </c>
      <c r="L2207" s="177"/>
      <c r="M2207" s="196">
        <v>1300</v>
      </c>
      <c r="N2207" s="196"/>
      <c r="O2207" s="196"/>
      <c r="P2207" s="196"/>
      <c r="Q2207" s="196"/>
      <c r="R2207" s="225">
        <f t="shared" si="796"/>
        <v>1300</v>
      </c>
      <c r="S2207" s="45"/>
      <c r="T2207" s="2"/>
      <c r="U2207" s="2"/>
      <c r="V2207" s="2"/>
      <c r="W2207" s="2"/>
      <c r="X2207" s="2"/>
      <c r="Y2207" s="2"/>
      <c r="Z2207" s="2"/>
    </row>
    <row r="2208" spans="1:26" ht="25.5">
      <c r="A2208" s="496"/>
      <c r="B2208" s="488"/>
      <c r="C2208" s="535"/>
      <c r="D2208" s="536"/>
      <c r="E2208" s="488"/>
      <c r="F2208" s="488"/>
      <c r="G2208" s="488"/>
      <c r="H2208" s="488"/>
      <c r="I2208" s="59" t="s">
        <v>164</v>
      </c>
      <c r="J2208" s="491"/>
      <c r="K2208" s="95" t="s">
        <v>11</v>
      </c>
      <c r="L2208" s="177"/>
      <c r="M2208" s="196"/>
      <c r="N2208" s="196"/>
      <c r="O2208" s="196"/>
      <c r="P2208" s="196"/>
      <c r="Q2208" s="196"/>
      <c r="R2208" s="225">
        <f t="shared" si="796"/>
        <v>0</v>
      </c>
      <c r="S2208" s="45"/>
      <c r="T2208" s="2"/>
      <c r="U2208" s="2"/>
      <c r="V2208" s="2"/>
      <c r="W2208" s="2"/>
      <c r="X2208" s="2"/>
      <c r="Y2208" s="2"/>
      <c r="Z2208" s="2"/>
    </row>
    <row r="2209" spans="1:26">
      <c r="A2209" s="496"/>
      <c r="B2209" s="488"/>
      <c r="C2209" s="535"/>
      <c r="D2209" s="536"/>
      <c r="E2209" s="488"/>
      <c r="F2209" s="488"/>
      <c r="G2209" s="488"/>
      <c r="H2209" s="488"/>
      <c r="I2209" s="59" t="s">
        <v>16</v>
      </c>
      <c r="J2209" s="491"/>
      <c r="K2209" s="95" t="s">
        <v>12</v>
      </c>
      <c r="L2209" s="177"/>
      <c r="M2209" s="196">
        <v>1701.5889999999999</v>
      </c>
      <c r="N2209" s="196"/>
      <c r="O2209" s="196"/>
      <c r="P2209" s="196"/>
      <c r="Q2209" s="196"/>
      <c r="R2209" s="225">
        <f t="shared" si="796"/>
        <v>1701.5889999999999</v>
      </c>
      <c r="S2209" s="45"/>
      <c r="T2209" s="2"/>
      <c r="U2209" s="2"/>
      <c r="V2209" s="2"/>
      <c r="W2209" s="2"/>
      <c r="X2209" s="2"/>
      <c r="Y2209" s="2"/>
      <c r="Z2209" s="2"/>
    </row>
    <row r="2210" spans="1:26">
      <c r="A2210" s="496"/>
      <c r="B2210" s="488"/>
      <c r="C2210" s="535"/>
      <c r="D2210" s="536"/>
      <c r="E2210" s="488"/>
      <c r="F2210" s="488"/>
      <c r="G2210" s="488"/>
      <c r="H2210" s="488"/>
      <c r="I2210" s="43" t="s">
        <v>166</v>
      </c>
      <c r="J2210" s="491"/>
      <c r="K2210" s="96" t="s">
        <v>67</v>
      </c>
      <c r="L2210" s="101"/>
      <c r="M2210" s="256">
        <f>M2213+M2211+M2212+M2214</f>
        <v>108.492</v>
      </c>
      <c r="N2210" s="256">
        <f>N2213+N2211+N2212+N2214</f>
        <v>1666.6190000000001</v>
      </c>
      <c r="O2210" s="256">
        <f>O2213+O2211+O2212+O2214</f>
        <v>5460.8670000000002</v>
      </c>
      <c r="P2210" s="256">
        <f>P2213+P2211+P2212+P2214</f>
        <v>2890.4327000000003</v>
      </c>
      <c r="Q2210" s="256"/>
      <c r="R2210" s="224">
        <f t="shared" si="796"/>
        <v>10126.4107</v>
      </c>
      <c r="S2210" s="45"/>
      <c r="T2210" s="2"/>
      <c r="U2210" s="2"/>
      <c r="V2210" s="2"/>
      <c r="W2210" s="2"/>
      <c r="X2210" s="2"/>
      <c r="Y2210" s="2"/>
      <c r="Z2210" s="2"/>
    </row>
    <row r="2211" spans="1:26">
      <c r="A2211" s="496"/>
      <c r="B2211" s="488"/>
      <c r="C2211" s="535"/>
      <c r="D2211" s="536"/>
      <c r="E2211" s="488"/>
      <c r="F2211" s="488"/>
      <c r="G2211" s="488"/>
      <c r="H2211" s="488"/>
      <c r="I2211" s="59" t="s">
        <v>394</v>
      </c>
      <c r="J2211" s="491"/>
      <c r="K2211" s="95" t="s">
        <v>31</v>
      </c>
      <c r="L2211" s="177"/>
      <c r="M2211" s="196"/>
      <c r="N2211" s="225">
        <v>100</v>
      </c>
      <c r="O2211" s="225"/>
      <c r="P2211" s="225"/>
      <c r="Q2211" s="225"/>
      <c r="R2211" s="225">
        <f t="shared" si="796"/>
        <v>100</v>
      </c>
      <c r="S2211" s="45"/>
      <c r="T2211" s="2"/>
      <c r="U2211" s="2"/>
      <c r="V2211" s="2"/>
      <c r="W2211" s="2"/>
      <c r="X2211" s="2"/>
      <c r="Y2211" s="2"/>
      <c r="Z2211" s="2"/>
    </row>
    <row r="2212" spans="1:26" ht="25.5">
      <c r="A2212" s="496"/>
      <c r="B2212" s="488"/>
      <c r="C2212" s="535"/>
      <c r="D2212" s="536"/>
      <c r="E2212" s="488"/>
      <c r="F2212" s="488"/>
      <c r="G2212" s="488"/>
      <c r="H2212" s="488"/>
      <c r="I2212" s="59" t="s">
        <v>164</v>
      </c>
      <c r="J2212" s="491"/>
      <c r="K2212" s="95" t="s">
        <v>11</v>
      </c>
      <c r="L2212" s="177"/>
      <c r="M2212" s="196"/>
      <c r="N2212" s="225">
        <v>1000</v>
      </c>
      <c r="O2212" s="225">
        <v>3725.6410000000001</v>
      </c>
      <c r="P2212" s="225">
        <v>781.77499999999998</v>
      </c>
      <c r="Q2212" s="225"/>
      <c r="R2212" s="225">
        <f t="shared" si="796"/>
        <v>5507.4159999999993</v>
      </c>
      <c r="S2212" s="45"/>
      <c r="T2212" s="2"/>
      <c r="U2212" s="2"/>
      <c r="V2212" s="2"/>
      <c r="W2212" s="2"/>
      <c r="X2212" s="2"/>
      <c r="Y2212" s="2"/>
      <c r="Z2212" s="2"/>
    </row>
    <row r="2213" spans="1:26">
      <c r="A2213" s="496"/>
      <c r="B2213" s="488"/>
      <c r="C2213" s="535"/>
      <c r="D2213" s="536"/>
      <c r="E2213" s="488"/>
      <c r="F2213" s="488"/>
      <c r="G2213" s="488"/>
      <c r="H2213" s="488"/>
      <c r="I2213" s="59" t="s">
        <v>16</v>
      </c>
      <c r="J2213" s="491"/>
      <c r="K2213" s="95" t="s">
        <v>12</v>
      </c>
      <c r="L2213" s="177"/>
      <c r="M2213" s="196">
        <v>108.492</v>
      </c>
      <c r="N2213" s="225"/>
      <c r="O2213" s="225"/>
      <c r="P2213" s="225">
        <v>2108.6577000000002</v>
      </c>
      <c r="Q2213" s="225"/>
      <c r="R2213" s="225">
        <f t="shared" si="796"/>
        <v>2217.1497000000004</v>
      </c>
      <c r="S2213" s="45"/>
      <c r="T2213" s="2"/>
      <c r="U2213" s="2"/>
      <c r="V2213" s="2"/>
      <c r="W2213" s="2"/>
      <c r="X2213" s="2"/>
      <c r="Y2213" s="2"/>
      <c r="Z2213" s="2"/>
    </row>
    <row r="2214" spans="1:26" ht="51">
      <c r="A2214" s="496"/>
      <c r="B2214" s="488"/>
      <c r="C2214" s="535"/>
      <c r="D2214" s="536"/>
      <c r="E2214" s="488"/>
      <c r="F2214" s="488"/>
      <c r="G2214" s="488"/>
      <c r="H2214" s="488"/>
      <c r="I2214" s="59" t="s">
        <v>85</v>
      </c>
      <c r="J2214" s="491"/>
      <c r="K2214" s="95" t="s">
        <v>87</v>
      </c>
      <c r="L2214" s="177"/>
      <c r="M2214" s="196"/>
      <c r="N2214" s="196">
        <v>566.61900000000003</v>
      </c>
      <c r="O2214" s="225">
        <v>1735.2260000000001</v>
      </c>
      <c r="P2214" s="225"/>
      <c r="Q2214" s="225"/>
      <c r="R2214" s="225">
        <f t="shared" si="796"/>
        <v>2301.8450000000003</v>
      </c>
      <c r="S2214" s="45"/>
      <c r="T2214" s="2"/>
      <c r="U2214" s="2"/>
      <c r="V2214" s="2"/>
      <c r="W2214" s="2"/>
      <c r="X2214" s="2"/>
      <c r="Y2214" s="2"/>
      <c r="Z2214" s="2"/>
    </row>
    <row r="2215" spans="1:26" ht="25.5">
      <c r="A2215" s="496"/>
      <c r="B2215" s="488"/>
      <c r="C2215" s="535"/>
      <c r="D2215" s="536"/>
      <c r="E2215" s="488"/>
      <c r="F2215" s="488"/>
      <c r="G2215" s="488"/>
      <c r="H2215" s="488"/>
      <c r="I2215" s="43" t="s">
        <v>168</v>
      </c>
      <c r="J2215" s="491"/>
      <c r="K2215" s="96" t="s">
        <v>226</v>
      </c>
      <c r="L2215" s="101"/>
      <c r="M2215" s="256">
        <f>M2216+M2217+M2218+M2219+M2220</f>
        <v>0</v>
      </c>
      <c r="N2215" s="256">
        <f t="shared" ref="N2215" si="800">N2216+N2217+N2218+N2219+N2220</f>
        <v>308.90100000000001</v>
      </c>
      <c r="O2215" s="256">
        <f>O2216+O2217+O2218+O2219+O2220</f>
        <v>520.952</v>
      </c>
      <c r="P2215" s="256">
        <f>P2216+P2217+P2218+P2219+P2220</f>
        <v>629.29700000000003</v>
      </c>
      <c r="Q2215" s="256"/>
      <c r="R2215" s="224">
        <f t="shared" si="796"/>
        <v>1459.15</v>
      </c>
      <c r="S2215" s="45"/>
      <c r="T2215" s="2"/>
      <c r="U2215" s="2"/>
      <c r="V2215" s="2"/>
      <c r="W2215" s="2"/>
      <c r="X2215" s="2"/>
      <c r="Y2215" s="2"/>
      <c r="Z2215" s="2"/>
    </row>
    <row r="2216" spans="1:26">
      <c r="A2216" s="496"/>
      <c r="B2216" s="488"/>
      <c r="C2216" s="535"/>
      <c r="D2216" s="536"/>
      <c r="E2216" s="488"/>
      <c r="F2216" s="488"/>
      <c r="G2216" s="488"/>
      <c r="H2216" s="488"/>
      <c r="I2216" s="59" t="s">
        <v>394</v>
      </c>
      <c r="J2216" s="491"/>
      <c r="K2216" s="95" t="s">
        <v>31</v>
      </c>
      <c r="L2216" s="177"/>
      <c r="M2216" s="196"/>
      <c r="N2216" s="196"/>
      <c r="O2216" s="196"/>
      <c r="P2216" s="196"/>
      <c r="Q2216" s="196"/>
      <c r="R2216" s="225">
        <f t="shared" si="796"/>
        <v>0</v>
      </c>
      <c r="S2216" s="45"/>
      <c r="T2216" s="2"/>
      <c r="U2216" s="2"/>
      <c r="V2216" s="2"/>
      <c r="W2216" s="2"/>
      <c r="X2216" s="2"/>
      <c r="Y2216" s="2"/>
      <c r="Z2216" s="2"/>
    </row>
    <row r="2217" spans="1:26" ht="25.5">
      <c r="A2217" s="496"/>
      <c r="B2217" s="488"/>
      <c r="C2217" s="535"/>
      <c r="D2217" s="536"/>
      <c r="E2217" s="488"/>
      <c r="F2217" s="488"/>
      <c r="G2217" s="488"/>
      <c r="H2217" s="488"/>
      <c r="I2217" s="59" t="s">
        <v>164</v>
      </c>
      <c r="J2217" s="491"/>
      <c r="K2217" s="95" t="s">
        <v>11</v>
      </c>
      <c r="L2217" s="177"/>
      <c r="M2217" s="196"/>
      <c r="N2217" s="196"/>
      <c r="O2217" s="225"/>
      <c r="P2217" s="225"/>
      <c r="Q2217" s="225"/>
      <c r="R2217" s="225">
        <f t="shared" si="796"/>
        <v>0</v>
      </c>
      <c r="S2217" s="45"/>
      <c r="T2217" s="2"/>
      <c r="U2217" s="2"/>
      <c r="V2217" s="2"/>
      <c r="W2217" s="2"/>
      <c r="X2217" s="2"/>
      <c r="Y2217" s="2"/>
      <c r="Z2217" s="2"/>
    </row>
    <row r="2218" spans="1:26">
      <c r="A2218" s="496"/>
      <c r="B2218" s="488"/>
      <c r="C2218" s="535"/>
      <c r="D2218" s="536"/>
      <c r="E2218" s="488"/>
      <c r="F2218" s="488"/>
      <c r="G2218" s="488"/>
      <c r="H2218" s="488"/>
      <c r="I2218" s="59" t="s">
        <v>16</v>
      </c>
      <c r="J2218" s="491"/>
      <c r="K2218" s="95" t="s">
        <v>12</v>
      </c>
      <c r="L2218" s="177"/>
      <c r="M2218" s="196"/>
      <c r="N2218" s="225"/>
      <c r="O2218" s="196"/>
      <c r="P2218" s="196">
        <v>629.29700000000003</v>
      </c>
      <c r="Q2218" s="196"/>
      <c r="R2218" s="225">
        <f t="shared" si="796"/>
        <v>629.29700000000003</v>
      </c>
      <c r="S2218" s="45"/>
      <c r="T2218" s="2"/>
      <c r="U2218" s="2"/>
      <c r="V2218" s="2"/>
      <c r="W2218" s="2"/>
      <c r="X2218" s="2"/>
      <c r="Y2218" s="2"/>
      <c r="Z2218" s="2"/>
    </row>
    <row r="2219" spans="1:26" ht="38.25">
      <c r="A2219" s="496"/>
      <c r="B2219" s="488"/>
      <c r="C2219" s="535"/>
      <c r="D2219" s="536"/>
      <c r="E2219" s="488"/>
      <c r="F2219" s="488"/>
      <c r="G2219" s="488"/>
      <c r="H2219" s="488"/>
      <c r="I2219" s="59" t="s">
        <v>173</v>
      </c>
      <c r="J2219" s="491"/>
      <c r="K2219" s="95" t="s">
        <v>55</v>
      </c>
      <c r="L2219" s="177"/>
      <c r="M2219" s="196"/>
      <c r="N2219" s="225"/>
      <c r="O2219" s="196"/>
      <c r="P2219" s="196"/>
      <c r="Q2219" s="196"/>
      <c r="R2219" s="225">
        <f t="shared" si="796"/>
        <v>0</v>
      </c>
      <c r="S2219" s="45"/>
      <c r="T2219" s="2"/>
      <c r="U2219" s="2"/>
      <c r="V2219" s="2"/>
      <c r="W2219" s="2"/>
      <c r="X2219" s="2"/>
      <c r="Y2219" s="2"/>
      <c r="Z2219" s="2"/>
    </row>
    <row r="2220" spans="1:26" ht="76.5">
      <c r="A2220" s="496"/>
      <c r="B2220" s="488"/>
      <c r="C2220" s="535"/>
      <c r="D2220" s="536"/>
      <c r="E2220" s="488"/>
      <c r="F2220" s="488"/>
      <c r="G2220" s="488"/>
      <c r="H2220" s="488"/>
      <c r="I2220" s="59" t="s">
        <v>154</v>
      </c>
      <c r="J2220" s="491"/>
      <c r="K2220" s="95" t="s">
        <v>56</v>
      </c>
      <c r="L2220" s="177"/>
      <c r="M2220" s="196"/>
      <c r="N2220" s="225">
        <v>308.90100000000001</v>
      </c>
      <c r="O2220" s="225">
        <v>520.952</v>
      </c>
      <c r="P2220" s="225"/>
      <c r="Q2220" s="225"/>
      <c r="R2220" s="225">
        <f t="shared" si="796"/>
        <v>829.85300000000007</v>
      </c>
      <c r="S2220" s="45"/>
      <c r="T2220" s="2"/>
      <c r="U2220" s="2"/>
      <c r="V2220" s="2"/>
      <c r="W2220" s="2"/>
      <c r="X2220" s="2"/>
      <c r="Y2220" s="2"/>
      <c r="Z2220" s="2"/>
    </row>
    <row r="2221" spans="1:26" ht="25.5">
      <c r="A2221" s="496"/>
      <c r="B2221" s="488"/>
      <c r="C2221" s="535"/>
      <c r="D2221" s="536"/>
      <c r="E2221" s="488"/>
      <c r="F2221" s="488"/>
      <c r="G2221" s="488"/>
      <c r="H2221" s="488"/>
      <c r="I2221" s="43" t="s">
        <v>436</v>
      </c>
      <c r="J2221" s="491"/>
      <c r="K2221" s="96" t="s">
        <v>54</v>
      </c>
      <c r="L2221" s="101"/>
      <c r="M2221" s="256">
        <f>M2222</f>
        <v>0</v>
      </c>
      <c r="N2221" s="256">
        <f>N2222</f>
        <v>0</v>
      </c>
      <c r="O2221" s="256">
        <f>O2222</f>
        <v>0</v>
      </c>
      <c r="P2221" s="256">
        <f>P2222</f>
        <v>0</v>
      </c>
      <c r="Q2221" s="256"/>
      <c r="R2221" s="224">
        <f t="shared" si="796"/>
        <v>0</v>
      </c>
      <c r="S2221" s="45"/>
      <c r="T2221" s="2"/>
      <c r="U2221" s="2"/>
      <c r="V2221" s="2"/>
      <c r="W2221" s="2"/>
      <c r="X2221" s="2"/>
      <c r="Y2221" s="2"/>
      <c r="Z2221" s="2"/>
    </row>
    <row r="2222" spans="1:26">
      <c r="A2222" s="496"/>
      <c r="B2222" s="488"/>
      <c r="C2222" s="535"/>
      <c r="D2222" s="536"/>
      <c r="E2222" s="488"/>
      <c r="F2222" s="488"/>
      <c r="G2222" s="488"/>
      <c r="H2222" s="488"/>
      <c r="I2222" s="59" t="s">
        <v>16</v>
      </c>
      <c r="J2222" s="491"/>
      <c r="K2222" s="95" t="s">
        <v>12</v>
      </c>
      <c r="L2222" s="177"/>
      <c r="M2222" s="196"/>
      <c r="N2222" s="225"/>
      <c r="O2222" s="225"/>
      <c r="P2222" s="225"/>
      <c r="Q2222" s="225"/>
      <c r="R2222" s="225">
        <f t="shared" si="796"/>
        <v>0</v>
      </c>
      <c r="S2222" s="45"/>
      <c r="T2222" s="2"/>
      <c r="U2222" s="2"/>
      <c r="V2222" s="2"/>
      <c r="W2222" s="2"/>
      <c r="X2222" s="2"/>
      <c r="Y2222" s="2"/>
      <c r="Z2222" s="2"/>
    </row>
    <row r="2223" spans="1:26" ht="25.5">
      <c r="A2223" s="496"/>
      <c r="B2223" s="488"/>
      <c r="C2223" s="535"/>
      <c r="D2223" s="536"/>
      <c r="E2223" s="488"/>
      <c r="F2223" s="488"/>
      <c r="G2223" s="488"/>
      <c r="H2223" s="488"/>
      <c r="I2223" s="43" t="s">
        <v>437</v>
      </c>
      <c r="J2223" s="491"/>
      <c r="K2223" s="96" t="s">
        <v>157</v>
      </c>
      <c r="L2223" s="101"/>
      <c r="M2223" s="256">
        <f>M2224+M2225+M2226+M2227</f>
        <v>0</v>
      </c>
      <c r="N2223" s="256">
        <f t="shared" ref="N2223" si="801">N2224+N2225+N2226+N2227</f>
        <v>0</v>
      </c>
      <c r="O2223" s="256">
        <f>O2224+O2225+O2226+O2227</f>
        <v>1255.9811</v>
      </c>
      <c r="P2223" s="256">
        <f>P2224+P2225+P2226+P2227</f>
        <v>0</v>
      </c>
      <c r="Q2223" s="256"/>
      <c r="R2223" s="224">
        <f t="shared" si="796"/>
        <v>1255.9811</v>
      </c>
      <c r="S2223" s="45"/>
      <c r="T2223" s="2"/>
      <c r="U2223" s="2"/>
      <c r="V2223" s="2"/>
      <c r="W2223" s="2"/>
      <c r="X2223" s="2"/>
      <c r="Y2223" s="2"/>
      <c r="Z2223" s="2"/>
    </row>
    <row r="2224" spans="1:26">
      <c r="A2224" s="496"/>
      <c r="B2224" s="488"/>
      <c r="C2224" s="535"/>
      <c r="D2224" s="536"/>
      <c r="E2224" s="488"/>
      <c r="F2224" s="488"/>
      <c r="G2224" s="488"/>
      <c r="H2224" s="488"/>
      <c r="I2224" s="59" t="s">
        <v>394</v>
      </c>
      <c r="J2224" s="491"/>
      <c r="K2224" s="95" t="s">
        <v>31</v>
      </c>
      <c r="L2224" s="177"/>
      <c r="M2224" s="196"/>
      <c r="N2224" s="196"/>
      <c r="O2224" s="196"/>
      <c r="P2224" s="196"/>
      <c r="Q2224" s="196"/>
      <c r="R2224" s="225">
        <f t="shared" si="796"/>
        <v>0</v>
      </c>
      <c r="S2224" s="45"/>
      <c r="T2224" s="2"/>
      <c r="U2224" s="2"/>
      <c r="V2224" s="2"/>
      <c r="W2224" s="2"/>
      <c r="X2224" s="2"/>
      <c r="Y2224" s="2"/>
      <c r="Z2224" s="2"/>
    </row>
    <row r="2225" spans="1:26" ht="25.5">
      <c r="A2225" s="496"/>
      <c r="B2225" s="488"/>
      <c r="C2225" s="535"/>
      <c r="D2225" s="536"/>
      <c r="E2225" s="488"/>
      <c r="F2225" s="488"/>
      <c r="G2225" s="488"/>
      <c r="H2225" s="488"/>
      <c r="I2225" s="59" t="s">
        <v>164</v>
      </c>
      <c r="J2225" s="491"/>
      <c r="K2225" s="95" t="s">
        <v>11</v>
      </c>
      <c r="L2225" s="177"/>
      <c r="M2225" s="196"/>
      <c r="N2225" s="196"/>
      <c r="O2225" s="196"/>
      <c r="P2225" s="196"/>
      <c r="Q2225" s="196"/>
      <c r="R2225" s="225">
        <f t="shared" si="796"/>
        <v>0</v>
      </c>
      <c r="S2225" s="45"/>
      <c r="T2225" s="2"/>
      <c r="U2225" s="2"/>
      <c r="V2225" s="2"/>
      <c r="W2225" s="2"/>
      <c r="X2225" s="2"/>
      <c r="Y2225" s="2"/>
      <c r="Z2225" s="2"/>
    </row>
    <row r="2226" spans="1:26">
      <c r="A2226" s="496"/>
      <c r="B2226" s="488"/>
      <c r="C2226" s="535"/>
      <c r="D2226" s="536"/>
      <c r="E2226" s="488"/>
      <c r="F2226" s="488"/>
      <c r="G2226" s="488"/>
      <c r="H2226" s="488"/>
      <c r="I2226" s="59" t="s">
        <v>16</v>
      </c>
      <c r="J2226" s="491"/>
      <c r="K2226" s="95" t="s">
        <v>12</v>
      </c>
      <c r="L2226" s="177"/>
      <c r="M2226" s="196"/>
      <c r="N2226" s="196"/>
      <c r="O2226" s="196"/>
      <c r="P2226" s="196"/>
      <c r="Q2226" s="196"/>
      <c r="R2226" s="225">
        <f t="shared" si="796"/>
        <v>0</v>
      </c>
      <c r="S2226" s="45"/>
      <c r="T2226" s="2"/>
      <c r="U2226" s="2"/>
      <c r="V2226" s="2"/>
      <c r="W2226" s="2"/>
      <c r="X2226" s="2"/>
      <c r="Y2226" s="2"/>
      <c r="Z2226" s="2"/>
    </row>
    <row r="2227" spans="1:26" ht="38.25">
      <c r="A2227" s="496"/>
      <c r="B2227" s="488"/>
      <c r="C2227" s="535"/>
      <c r="D2227" s="536"/>
      <c r="E2227" s="488"/>
      <c r="F2227" s="488"/>
      <c r="G2227" s="488"/>
      <c r="H2227" s="488"/>
      <c r="I2227" s="59" t="s">
        <v>438</v>
      </c>
      <c r="J2227" s="491"/>
      <c r="K2227" s="95" t="s">
        <v>585</v>
      </c>
      <c r="L2227" s="177"/>
      <c r="M2227" s="196"/>
      <c r="N2227" s="196"/>
      <c r="O2227" s="225">
        <v>1255.9811</v>
      </c>
      <c r="P2227" s="225"/>
      <c r="Q2227" s="225"/>
      <c r="R2227" s="225">
        <f t="shared" si="796"/>
        <v>1255.9811</v>
      </c>
      <c r="S2227" s="45"/>
      <c r="T2227" s="2"/>
      <c r="U2227" s="2"/>
      <c r="V2227" s="2"/>
      <c r="W2227" s="2"/>
      <c r="X2227" s="2"/>
      <c r="Y2227" s="2"/>
      <c r="Z2227" s="2"/>
    </row>
    <row r="2228" spans="1:26" ht="38.25">
      <c r="A2228" s="496"/>
      <c r="B2228" s="488"/>
      <c r="C2228" s="535"/>
      <c r="D2228" s="536"/>
      <c r="E2228" s="488"/>
      <c r="F2228" s="488"/>
      <c r="G2228" s="488"/>
      <c r="H2228" s="488"/>
      <c r="I2228" s="43" t="s">
        <v>439</v>
      </c>
      <c r="J2228" s="491"/>
      <c r="K2228" s="96" t="s">
        <v>440</v>
      </c>
      <c r="L2228" s="101"/>
      <c r="M2228" s="256">
        <f>M2230+M2231+M2232+M2229</f>
        <v>20.11</v>
      </c>
      <c r="N2228" s="256">
        <f>N2230+N2231+N2232+N2229</f>
        <v>19.001999999999999</v>
      </c>
      <c r="O2228" s="256">
        <f>O2230+O2231+O2232+O2229</f>
        <v>2256.7529999999997</v>
      </c>
      <c r="P2228" s="256">
        <f>P2230+P2231+P2232+P2229</f>
        <v>687.71900000000005</v>
      </c>
      <c r="Q2228" s="256"/>
      <c r="R2228" s="224">
        <f t="shared" si="796"/>
        <v>2983.5839999999998</v>
      </c>
      <c r="S2228" s="45"/>
      <c r="T2228" s="2"/>
      <c r="U2228" s="2"/>
      <c r="V2228" s="2"/>
      <c r="W2228" s="2"/>
      <c r="X2228" s="2"/>
      <c r="Y2228" s="2"/>
      <c r="Z2228" s="2"/>
    </row>
    <row r="2229" spans="1:26" ht="25.5">
      <c r="A2229" s="496"/>
      <c r="B2229" s="488"/>
      <c r="C2229" s="535"/>
      <c r="D2229" s="536"/>
      <c r="E2229" s="488"/>
      <c r="F2229" s="488"/>
      <c r="G2229" s="488"/>
      <c r="H2229" s="488"/>
      <c r="I2229" s="59" t="s">
        <v>164</v>
      </c>
      <c r="J2229" s="491"/>
      <c r="K2229" s="95" t="s">
        <v>11</v>
      </c>
      <c r="L2229" s="177"/>
      <c r="M2229" s="196"/>
      <c r="N2229" s="196"/>
      <c r="O2229" s="225">
        <v>2256.6529999999998</v>
      </c>
      <c r="P2229" s="225">
        <v>677.63</v>
      </c>
      <c r="Q2229" s="225"/>
      <c r="R2229" s="225">
        <f t="shared" si="796"/>
        <v>2934.2829999999999</v>
      </c>
      <c r="S2229" s="45"/>
      <c r="T2229" s="2"/>
      <c r="U2229" s="2"/>
      <c r="V2229" s="2"/>
      <c r="W2229" s="2"/>
      <c r="X2229" s="2"/>
      <c r="Y2229" s="2"/>
      <c r="Z2229" s="2"/>
    </row>
    <row r="2230" spans="1:26">
      <c r="A2230" s="496"/>
      <c r="B2230" s="488"/>
      <c r="C2230" s="535"/>
      <c r="D2230" s="536"/>
      <c r="E2230" s="488"/>
      <c r="F2230" s="488"/>
      <c r="G2230" s="488"/>
      <c r="H2230" s="488"/>
      <c r="I2230" s="59" t="s">
        <v>16</v>
      </c>
      <c r="J2230" s="491"/>
      <c r="K2230" s="95" t="s">
        <v>12</v>
      </c>
      <c r="L2230" s="177"/>
      <c r="M2230" s="196">
        <v>20.11</v>
      </c>
      <c r="N2230" s="196"/>
      <c r="O2230" s="196"/>
      <c r="P2230" s="196">
        <v>10.089</v>
      </c>
      <c r="Q2230" s="196"/>
      <c r="R2230" s="225">
        <f t="shared" si="796"/>
        <v>30.198999999999998</v>
      </c>
      <c r="S2230" s="45"/>
      <c r="T2230" s="2"/>
      <c r="U2230" s="2"/>
      <c r="V2230" s="2"/>
      <c r="W2230" s="2"/>
      <c r="X2230" s="2"/>
      <c r="Y2230" s="2"/>
      <c r="Z2230" s="2"/>
    </row>
    <row r="2231" spans="1:26" ht="38.25">
      <c r="A2231" s="496"/>
      <c r="B2231" s="488"/>
      <c r="C2231" s="535"/>
      <c r="D2231" s="536"/>
      <c r="E2231" s="488"/>
      <c r="F2231" s="488"/>
      <c r="G2231" s="488"/>
      <c r="H2231" s="488"/>
      <c r="I2231" s="59" t="s">
        <v>173</v>
      </c>
      <c r="J2231" s="491"/>
      <c r="K2231" s="95" t="s">
        <v>55</v>
      </c>
      <c r="L2231" s="177"/>
      <c r="M2231" s="196"/>
      <c r="N2231" s="225"/>
      <c r="O2231" s="196"/>
      <c r="P2231" s="196"/>
      <c r="Q2231" s="196"/>
      <c r="R2231" s="225">
        <f t="shared" si="796"/>
        <v>0</v>
      </c>
      <c r="S2231" s="45"/>
      <c r="T2231" s="2"/>
      <c r="U2231" s="2"/>
      <c r="V2231" s="2"/>
      <c r="W2231" s="2"/>
      <c r="X2231" s="2"/>
      <c r="Y2231" s="2"/>
      <c r="Z2231" s="2"/>
    </row>
    <row r="2232" spans="1:26" ht="51">
      <c r="A2232" s="496"/>
      <c r="B2232" s="488"/>
      <c r="C2232" s="535"/>
      <c r="D2232" s="536"/>
      <c r="E2232" s="488"/>
      <c r="F2232" s="488"/>
      <c r="G2232" s="488"/>
      <c r="H2232" s="488"/>
      <c r="I2232" s="59" t="s">
        <v>58</v>
      </c>
      <c r="J2232" s="491"/>
      <c r="K2232" s="95" t="s">
        <v>65</v>
      </c>
      <c r="L2232" s="177"/>
      <c r="M2232" s="196"/>
      <c r="N2232" s="225">
        <v>19.001999999999999</v>
      </c>
      <c r="O2232" s="196">
        <v>0.1</v>
      </c>
      <c r="P2232" s="196"/>
      <c r="Q2232" s="196"/>
      <c r="R2232" s="225">
        <f t="shared" si="796"/>
        <v>19.102</v>
      </c>
      <c r="S2232" s="45"/>
      <c r="T2232" s="2"/>
      <c r="U2232" s="2"/>
      <c r="V2232" s="2"/>
      <c r="W2232" s="2"/>
      <c r="X2232" s="2"/>
      <c r="Y2232" s="2"/>
      <c r="Z2232" s="2"/>
    </row>
    <row r="2233" spans="1:26" ht="51">
      <c r="A2233" s="496"/>
      <c r="B2233" s="488"/>
      <c r="C2233" s="535"/>
      <c r="D2233" s="536"/>
      <c r="E2233" s="488"/>
      <c r="F2233" s="488"/>
      <c r="G2233" s="488"/>
      <c r="H2233" s="488"/>
      <c r="I2233" s="43" t="s">
        <v>441</v>
      </c>
      <c r="J2233" s="491"/>
      <c r="K2233" s="96" t="s">
        <v>136</v>
      </c>
      <c r="L2233" s="101"/>
      <c r="M2233" s="224">
        <f>M2235+M2236+M2234</f>
        <v>0</v>
      </c>
      <c r="N2233" s="224">
        <f t="shared" ref="N2233:P2233" si="802">N2235+N2236+N2234</f>
        <v>0</v>
      </c>
      <c r="O2233" s="224">
        <f t="shared" si="802"/>
        <v>1</v>
      </c>
      <c r="P2233" s="224">
        <f t="shared" si="802"/>
        <v>951.452</v>
      </c>
      <c r="Q2233" s="224"/>
      <c r="R2233" s="224">
        <f t="shared" si="796"/>
        <v>952.452</v>
      </c>
      <c r="S2233" s="45"/>
      <c r="T2233" s="2"/>
      <c r="U2233" s="2"/>
      <c r="V2233" s="2"/>
      <c r="W2233" s="2"/>
      <c r="X2233" s="2"/>
      <c r="Y2233" s="2"/>
      <c r="Z2233" s="2"/>
    </row>
    <row r="2234" spans="1:26" ht="25.5">
      <c r="A2234" s="496"/>
      <c r="B2234" s="488"/>
      <c r="C2234" s="535"/>
      <c r="D2234" s="536"/>
      <c r="E2234" s="488"/>
      <c r="F2234" s="488"/>
      <c r="G2234" s="488"/>
      <c r="H2234" s="488"/>
      <c r="I2234" s="59" t="s">
        <v>164</v>
      </c>
      <c r="J2234" s="491"/>
      <c r="K2234" s="95" t="s">
        <v>11</v>
      </c>
      <c r="L2234" s="177"/>
      <c r="M2234" s="225"/>
      <c r="N2234" s="225"/>
      <c r="O2234" s="225"/>
      <c r="P2234" s="225">
        <v>225</v>
      </c>
      <c r="Q2234" s="225"/>
      <c r="R2234" s="225">
        <f t="shared" si="796"/>
        <v>225</v>
      </c>
      <c r="S2234" s="45"/>
      <c r="T2234" s="2"/>
      <c r="U2234" s="2"/>
      <c r="V2234" s="2"/>
      <c r="W2234" s="2"/>
      <c r="X2234" s="2"/>
      <c r="Y2234" s="2"/>
      <c r="Z2234" s="2"/>
    </row>
    <row r="2235" spans="1:26">
      <c r="A2235" s="496"/>
      <c r="B2235" s="488"/>
      <c r="C2235" s="535"/>
      <c r="D2235" s="536"/>
      <c r="E2235" s="488"/>
      <c r="F2235" s="488"/>
      <c r="G2235" s="488"/>
      <c r="H2235" s="488"/>
      <c r="I2235" s="59" t="s">
        <v>16</v>
      </c>
      <c r="J2235" s="491"/>
      <c r="K2235" s="95" t="s">
        <v>12</v>
      </c>
      <c r="L2235" s="177"/>
      <c r="M2235" s="225"/>
      <c r="N2235" s="225"/>
      <c r="O2235" s="225">
        <v>1</v>
      </c>
      <c r="P2235" s="225">
        <v>726.452</v>
      </c>
      <c r="Q2235" s="225"/>
      <c r="R2235" s="225">
        <f t="shared" si="796"/>
        <v>727.452</v>
      </c>
      <c r="S2235" s="45"/>
      <c r="T2235" s="2"/>
      <c r="U2235" s="2"/>
      <c r="V2235" s="2"/>
      <c r="W2235" s="2"/>
      <c r="X2235" s="2"/>
      <c r="Y2235" s="2"/>
      <c r="Z2235" s="2"/>
    </row>
    <row r="2236" spans="1:26" ht="38.25">
      <c r="A2236" s="496"/>
      <c r="B2236" s="488"/>
      <c r="C2236" s="535"/>
      <c r="D2236" s="536"/>
      <c r="E2236" s="488"/>
      <c r="F2236" s="488"/>
      <c r="G2236" s="488"/>
      <c r="H2236" s="488"/>
      <c r="I2236" s="59" t="s">
        <v>173</v>
      </c>
      <c r="J2236" s="491"/>
      <c r="K2236" s="95" t="s">
        <v>55</v>
      </c>
      <c r="L2236" s="177"/>
      <c r="M2236" s="225"/>
      <c r="N2236" s="225"/>
      <c r="O2236" s="225"/>
      <c r="P2236" s="225"/>
      <c r="Q2236" s="225"/>
      <c r="R2236" s="225">
        <f t="shared" si="796"/>
        <v>0</v>
      </c>
      <c r="S2236" s="45"/>
      <c r="T2236" s="2"/>
      <c r="U2236" s="2"/>
      <c r="V2236" s="2"/>
      <c r="W2236" s="2"/>
      <c r="X2236" s="2"/>
      <c r="Y2236" s="2"/>
      <c r="Z2236" s="2"/>
    </row>
    <row r="2237" spans="1:26" ht="25.5">
      <c r="A2237" s="496"/>
      <c r="B2237" s="488"/>
      <c r="C2237" s="535"/>
      <c r="D2237" s="536"/>
      <c r="E2237" s="488"/>
      <c r="F2237" s="488"/>
      <c r="G2237" s="488"/>
      <c r="H2237" s="488"/>
      <c r="I2237" s="43" t="s">
        <v>442</v>
      </c>
      <c r="J2237" s="491"/>
      <c r="K2237" s="96" t="s">
        <v>125</v>
      </c>
      <c r="L2237" s="101"/>
      <c r="M2237" s="224">
        <f>M2238</f>
        <v>0</v>
      </c>
      <c r="N2237" s="224">
        <f>N2238</f>
        <v>11.920999999999999</v>
      </c>
      <c r="O2237" s="256">
        <v>0</v>
      </c>
      <c r="P2237" s="256">
        <v>0</v>
      </c>
      <c r="Q2237" s="256"/>
      <c r="R2237" s="224">
        <f t="shared" si="796"/>
        <v>11.920999999999999</v>
      </c>
      <c r="S2237" s="45"/>
      <c r="T2237" s="2"/>
      <c r="U2237" s="2"/>
      <c r="V2237" s="2"/>
      <c r="W2237" s="2"/>
      <c r="X2237" s="2"/>
      <c r="Y2237" s="2"/>
      <c r="Z2237" s="2"/>
    </row>
    <row r="2238" spans="1:26" ht="51">
      <c r="A2238" s="496"/>
      <c r="B2238" s="488"/>
      <c r="C2238" s="535"/>
      <c r="D2238" s="536"/>
      <c r="E2238" s="488"/>
      <c r="F2238" s="488"/>
      <c r="G2238" s="488"/>
      <c r="H2238" s="488"/>
      <c r="I2238" s="59" t="s">
        <v>389</v>
      </c>
      <c r="J2238" s="491"/>
      <c r="K2238" s="95" t="s">
        <v>239</v>
      </c>
      <c r="L2238" s="177"/>
      <c r="M2238" s="225"/>
      <c r="N2238" s="225">
        <v>11.920999999999999</v>
      </c>
      <c r="O2238" s="225"/>
      <c r="P2238" s="225"/>
      <c r="Q2238" s="225"/>
      <c r="R2238" s="225">
        <f t="shared" si="796"/>
        <v>11.920999999999999</v>
      </c>
      <c r="S2238" s="45"/>
      <c r="T2238" s="2"/>
      <c r="U2238" s="2"/>
      <c r="V2238" s="2"/>
      <c r="W2238" s="2"/>
      <c r="X2238" s="2"/>
      <c r="Y2238" s="2"/>
      <c r="Z2238" s="2"/>
    </row>
    <row r="2239" spans="1:26" ht="25.5">
      <c r="A2239" s="496"/>
      <c r="B2239" s="488"/>
      <c r="C2239" s="535"/>
      <c r="D2239" s="536"/>
      <c r="E2239" s="488"/>
      <c r="F2239" s="488"/>
      <c r="G2239" s="488"/>
      <c r="H2239" s="488"/>
      <c r="I2239" s="43" t="s">
        <v>261</v>
      </c>
      <c r="J2239" s="491"/>
      <c r="K2239" s="96" t="s">
        <v>158</v>
      </c>
      <c r="L2239" s="101"/>
      <c r="M2239" s="224">
        <f>M2241+M2240+M2242+M2244+M2243</f>
        <v>0</v>
      </c>
      <c r="N2239" s="224">
        <f t="shared" ref="N2239:P2239" si="803">N2241+N2240+N2242+N2244+N2243</f>
        <v>0</v>
      </c>
      <c r="O2239" s="224">
        <f t="shared" si="803"/>
        <v>2990.1759999999999</v>
      </c>
      <c r="P2239" s="224">
        <f t="shared" si="803"/>
        <v>3384.0150000000003</v>
      </c>
      <c r="Q2239" s="224"/>
      <c r="R2239" s="224">
        <f t="shared" si="796"/>
        <v>6374.1910000000007</v>
      </c>
      <c r="S2239" s="45"/>
      <c r="T2239" s="2"/>
      <c r="U2239" s="2"/>
      <c r="V2239" s="2"/>
      <c r="W2239" s="2"/>
      <c r="X2239" s="2"/>
      <c r="Y2239" s="2"/>
      <c r="Z2239" s="2"/>
    </row>
    <row r="2240" spans="1:26">
      <c r="A2240" s="496"/>
      <c r="B2240" s="488"/>
      <c r="C2240" s="535"/>
      <c r="D2240" s="536"/>
      <c r="E2240" s="488"/>
      <c r="F2240" s="488"/>
      <c r="G2240" s="488"/>
      <c r="H2240" s="488"/>
      <c r="I2240" s="59" t="s">
        <v>394</v>
      </c>
      <c r="J2240" s="491"/>
      <c r="K2240" s="95" t="s">
        <v>31</v>
      </c>
      <c r="L2240" s="177"/>
      <c r="M2240" s="225"/>
      <c r="N2240" s="225"/>
      <c r="O2240" s="225"/>
      <c r="P2240" s="225"/>
      <c r="Q2240" s="225"/>
      <c r="R2240" s="225">
        <f t="shared" si="796"/>
        <v>0</v>
      </c>
      <c r="S2240" s="45"/>
      <c r="T2240" s="2"/>
      <c r="U2240" s="2"/>
      <c r="V2240" s="2"/>
      <c r="W2240" s="2"/>
      <c r="X2240" s="2"/>
      <c r="Y2240" s="2"/>
      <c r="Z2240" s="2"/>
    </row>
    <row r="2241" spans="1:26" ht="25.5">
      <c r="A2241" s="496"/>
      <c r="B2241" s="488"/>
      <c r="C2241" s="535"/>
      <c r="D2241" s="536"/>
      <c r="E2241" s="488"/>
      <c r="F2241" s="488"/>
      <c r="G2241" s="488"/>
      <c r="H2241" s="488"/>
      <c r="I2241" s="59" t="s">
        <v>164</v>
      </c>
      <c r="J2241" s="491"/>
      <c r="K2241" s="95" t="s">
        <v>11</v>
      </c>
      <c r="L2241" s="177"/>
      <c r="M2241" s="225"/>
      <c r="N2241" s="225"/>
      <c r="O2241" s="225">
        <v>2569.1729999999998</v>
      </c>
      <c r="P2241" s="225">
        <v>600</v>
      </c>
      <c r="Q2241" s="225"/>
      <c r="R2241" s="225">
        <f t="shared" si="796"/>
        <v>3169.1729999999998</v>
      </c>
      <c r="S2241" s="45"/>
      <c r="T2241" s="2"/>
      <c r="U2241" s="2"/>
      <c r="V2241" s="2"/>
      <c r="W2241" s="2"/>
      <c r="X2241" s="2"/>
      <c r="Y2241" s="2"/>
      <c r="Z2241" s="2"/>
    </row>
    <row r="2242" spans="1:26">
      <c r="A2242" s="496"/>
      <c r="B2242" s="488"/>
      <c r="C2242" s="535"/>
      <c r="D2242" s="536"/>
      <c r="E2242" s="488"/>
      <c r="F2242" s="488"/>
      <c r="G2242" s="488"/>
      <c r="H2242" s="488"/>
      <c r="I2242" s="59" t="s">
        <v>16</v>
      </c>
      <c r="J2242" s="491"/>
      <c r="K2242" s="95" t="s">
        <v>12</v>
      </c>
      <c r="L2242" s="177"/>
      <c r="M2242" s="225"/>
      <c r="N2242" s="225"/>
      <c r="O2242" s="225"/>
      <c r="P2242" s="225">
        <v>1315.499</v>
      </c>
      <c r="Q2242" s="225"/>
      <c r="R2242" s="225">
        <f t="shared" si="796"/>
        <v>1315.499</v>
      </c>
      <c r="S2242" s="45"/>
      <c r="T2242" s="2"/>
      <c r="U2242" s="2"/>
      <c r="V2242" s="2"/>
      <c r="W2242" s="2"/>
      <c r="X2242" s="2"/>
      <c r="Y2242" s="2"/>
      <c r="Z2242" s="2"/>
    </row>
    <row r="2243" spans="1:26">
      <c r="A2243" s="496"/>
      <c r="B2243" s="488"/>
      <c r="C2243" s="535"/>
      <c r="D2243" s="536"/>
      <c r="E2243" s="488"/>
      <c r="F2243" s="488"/>
      <c r="G2243" s="488"/>
      <c r="H2243" s="488"/>
      <c r="I2243" s="59" t="s">
        <v>16</v>
      </c>
      <c r="J2243" s="491"/>
      <c r="K2243" s="95" t="s">
        <v>55</v>
      </c>
      <c r="L2243" s="177"/>
      <c r="M2243" s="225"/>
      <c r="N2243" s="225"/>
      <c r="O2243" s="225"/>
      <c r="P2243" s="225">
        <v>1468.5160000000001</v>
      </c>
      <c r="Q2243" s="225"/>
      <c r="R2243" s="225">
        <f t="shared" si="796"/>
        <v>1468.5160000000001</v>
      </c>
      <c r="S2243" s="45"/>
      <c r="T2243" s="2"/>
      <c r="U2243" s="2"/>
      <c r="V2243" s="2"/>
      <c r="W2243" s="2"/>
      <c r="X2243" s="2"/>
      <c r="Y2243" s="2"/>
      <c r="Z2243" s="2"/>
    </row>
    <row r="2244" spans="1:26" ht="38.25">
      <c r="A2244" s="496"/>
      <c r="B2244" s="488"/>
      <c r="C2244" s="535"/>
      <c r="D2244" s="536"/>
      <c r="E2244" s="488"/>
      <c r="F2244" s="488"/>
      <c r="G2244" s="488"/>
      <c r="H2244" s="488"/>
      <c r="I2244" s="59" t="s">
        <v>27</v>
      </c>
      <c r="J2244" s="491"/>
      <c r="K2244" s="95" t="s">
        <v>28</v>
      </c>
      <c r="L2244" s="177"/>
      <c r="M2244" s="225"/>
      <c r="N2244" s="225"/>
      <c r="O2244" s="225">
        <v>421.00299999999999</v>
      </c>
      <c r="P2244" s="225"/>
      <c r="Q2244" s="225"/>
      <c r="R2244" s="225">
        <f t="shared" ref="R2244:R2260" si="804">M2244+N2244+O2244+P2244</f>
        <v>421.00299999999999</v>
      </c>
      <c r="S2244" s="45"/>
      <c r="T2244" s="2"/>
      <c r="U2244" s="2"/>
      <c r="V2244" s="2"/>
      <c r="W2244" s="2"/>
      <c r="X2244" s="2"/>
      <c r="Y2244" s="2"/>
      <c r="Z2244" s="2"/>
    </row>
    <row r="2245" spans="1:26" ht="25.5">
      <c r="A2245" s="496"/>
      <c r="B2245" s="488"/>
      <c r="C2245" s="535"/>
      <c r="D2245" s="536"/>
      <c r="E2245" s="488"/>
      <c r="F2245" s="488"/>
      <c r="G2245" s="488"/>
      <c r="H2245" s="488"/>
      <c r="I2245" s="43" t="s">
        <v>443</v>
      </c>
      <c r="J2245" s="491"/>
      <c r="K2245" s="96" t="s">
        <v>444</v>
      </c>
      <c r="L2245" s="101"/>
      <c r="M2245" s="224">
        <f>M2246</f>
        <v>0</v>
      </c>
      <c r="N2245" s="224">
        <f>N2246</f>
        <v>0</v>
      </c>
      <c r="O2245" s="224">
        <f>O2246</f>
        <v>10</v>
      </c>
      <c r="P2245" s="224">
        <f>P2246</f>
        <v>377.21699999999998</v>
      </c>
      <c r="Q2245" s="224"/>
      <c r="R2245" s="224">
        <f t="shared" si="804"/>
        <v>387.21699999999998</v>
      </c>
      <c r="S2245" s="45"/>
      <c r="T2245" s="2"/>
      <c r="U2245" s="2"/>
      <c r="V2245" s="2"/>
      <c r="W2245" s="2"/>
      <c r="X2245" s="2"/>
      <c r="Y2245" s="2"/>
      <c r="Z2245" s="2"/>
    </row>
    <row r="2246" spans="1:26">
      <c r="A2246" s="496"/>
      <c r="B2246" s="488"/>
      <c r="C2246" s="535"/>
      <c r="D2246" s="536"/>
      <c r="E2246" s="488"/>
      <c r="F2246" s="488"/>
      <c r="G2246" s="488"/>
      <c r="H2246" s="488"/>
      <c r="I2246" s="59" t="s">
        <v>16</v>
      </c>
      <c r="J2246" s="491"/>
      <c r="K2246" s="95" t="s">
        <v>12</v>
      </c>
      <c r="L2246" s="177"/>
      <c r="M2246" s="225"/>
      <c r="N2246" s="225"/>
      <c r="O2246" s="225">
        <v>10</v>
      </c>
      <c r="P2246" s="225">
        <v>377.21699999999998</v>
      </c>
      <c r="Q2246" s="225"/>
      <c r="R2246" s="225">
        <f t="shared" si="804"/>
        <v>387.21699999999998</v>
      </c>
      <c r="S2246" s="45"/>
      <c r="T2246" s="2"/>
      <c r="U2246" s="2"/>
      <c r="V2246" s="2"/>
      <c r="W2246" s="2"/>
      <c r="X2246" s="2"/>
      <c r="Y2246" s="2"/>
      <c r="Z2246" s="2"/>
    </row>
    <row r="2247" spans="1:26" ht="51">
      <c r="A2247" s="496"/>
      <c r="B2247" s="488"/>
      <c r="C2247" s="535"/>
      <c r="D2247" s="536"/>
      <c r="E2247" s="488"/>
      <c r="F2247" s="488"/>
      <c r="G2247" s="488"/>
      <c r="H2247" s="488"/>
      <c r="I2247" s="43" t="s">
        <v>387</v>
      </c>
      <c r="J2247" s="491"/>
      <c r="K2247" s="96" t="s">
        <v>445</v>
      </c>
      <c r="L2247" s="101"/>
      <c r="M2247" s="224">
        <f>M2248+M2249+M2250+M2251+M2252</f>
        <v>0</v>
      </c>
      <c r="N2247" s="224">
        <f>N2248+N2249+N2250+N2251+N2252</f>
        <v>0</v>
      </c>
      <c r="O2247" s="224">
        <f>O2248+O2249+O2250+O2251+O2252</f>
        <v>13064.773999999999</v>
      </c>
      <c r="P2247" s="224">
        <f>P2248+P2249+P2250+P2251+P2252</f>
        <v>9954.3260000000009</v>
      </c>
      <c r="Q2247" s="224"/>
      <c r="R2247" s="224">
        <f t="shared" si="804"/>
        <v>23019.1</v>
      </c>
      <c r="S2247" s="45"/>
      <c r="T2247" s="2"/>
      <c r="U2247" s="2"/>
      <c r="V2247" s="2"/>
      <c r="W2247" s="2"/>
      <c r="X2247" s="2"/>
      <c r="Y2247" s="2"/>
      <c r="Z2247" s="2"/>
    </row>
    <row r="2248" spans="1:26">
      <c r="A2248" s="496"/>
      <c r="B2248" s="488"/>
      <c r="C2248" s="535"/>
      <c r="D2248" s="536"/>
      <c r="E2248" s="488"/>
      <c r="F2248" s="488"/>
      <c r="G2248" s="488"/>
      <c r="H2248" s="488"/>
      <c r="I2248" s="59" t="s">
        <v>394</v>
      </c>
      <c r="J2248" s="491"/>
      <c r="K2248" s="95" t="s">
        <v>31</v>
      </c>
      <c r="L2248" s="177"/>
      <c r="M2248" s="225"/>
      <c r="N2248" s="225"/>
      <c r="O2248" s="224"/>
      <c r="P2248" s="224"/>
      <c r="Q2248" s="224"/>
      <c r="R2248" s="225">
        <f t="shared" si="804"/>
        <v>0</v>
      </c>
      <c r="S2248" s="45"/>
      <c r="T2248" s="2"/>
      <c r="U2248" s="2"/>
      <c r="V2248" s="2"/>
      <c r="W2248" s="2"/>
      <c r="X2248" s="2"/>
      <c r="Y2248" s="2"/>
      <c r="Z2248" s="2"/>
    </row>
    <row r="2249" spans="1:26" ht="25.5">
      <c r="A2249" s="496"/>
      <c r="B2249" s="488"/>
      <c r="C2249" s="535"/>
      <c r="D2249" s="536"/>
      <c r="E2249" s="488"/>
      <c r="F2249" s="488"/>
      <c r="G2249" s="488"/>
      <c r="H2249" s="488"/>
      <c r="I2249" s="59" t="s">
        <v>164</v>
      </c>
      <c r="J2249" s="491"/>
      <c r="K2249" s="95" t="s">
        <v>11</v>
      </c>
      <c r="L2249" s="177"/>
      <c r="M2249" s="225"/>
      <c r="N2249" s="225"/>
      <c r="O2249" s="225">
        <v>11928.666999999999</v>
      </c>
      <c r="P2249" s="225">
        <v>200</v>
      </c>
      <c r="Q2249" s="225"/>
      <c r="R2249" s="225">
        <f t="shared" si="804"/>
        <v>12128.666999999999</v>
      </c>
      <c r="S2249" s="45"/>
      <c r="T2249" s="2"/>
      <c r="U2249" s="2"/>
      <c r="V2249" s="2"/>
      <c r="W2249" s="2"/>
      <c r="X2249" s="2"/>
      <c r="Y2249" s="2"/>
      <c r="Z2249" s="2"/>
    </row>
    <row r="2250" spans="1:26">
      <c r="A2250" s="496"/>
      <c r="B2250" s="488"/>
      <c r="C2250" s="535"/>
      <c r="D2250" s="536"/>
      <c r="E2250" s="488"/>
      <c r="F2250" s="488"/>
      <c r="G2250" s="488"/>
      <c r="H2250" s="488"/>
      <c r="I2250" s="59" t="s">
        <v>16</v>
      </c>
      <c r="J2250" s="491"/>
      <c r="K2250" s="95" t="s">
        <v>12</v>
      </c>
      <c r="L2250" s="177"/>
      <c r="M2250" s="225"/>
      <c r="N2250" s="225"/>
      <c r="O2250" s="225"/>
      <c r="P2250" s="225">
        <v>4185.43</v>
      </c>
      <c r="Q2250" s="225"/>
      <c r="R2250" s="225">
        <f t="shared" si="804"/>
        <v>4185.43</v>
      </c>
      <c r="S2250" s="45"/>
      <c r="T2250" s="2"/>
      <c r="U2250" s="2"/>
      <c r="V2250" s="2"/>
      <c r="W2250" s="2"/>
      <c r="X2250" s="2"/>
      <c r="Y2250" s="2"/>
      <c r="Z2250" s="2"/>
    </row>
    <row r="2251" spans="1:26" ht="38.25">
      <c r="A2251" s="496"/>
      <c r="B2251" s="488"/>
      <c r="C2251" s="535"/>
      <c r="D2251" s="536"/>
      <c r="E2251" s="488"/>
      <c r="F2251" s="488"/>
      <c r="G2251" s="488"/>
      <c r="H2251" s="488"/>
      <c r="I2251" s="59" t="s">
        <v>173</v>
      </c>
      <c r="J2251" s="491"/>
      <c r="K2251" s="95" t="s">
        <v>55</v>
      </c>
      <c r="L2251" s="177"/>
      <c r="M2251" s="225"/>
      <c r="N2251" s="225"/>
      <c r="O2251" s="225"/>
      <c r="P2251" s="225">
        <v>5568.8959999999997</v>
      </c>
      <c r="Q2251" s="225"/>
      <c r="R2251" s="225">
        <f t="shared" si="804"/>
        <v>5568.8959999999997</v>
      </c>
      <c r="S2251" s="45"/>
      <c r="T2251" s="2"/>
      <c r="U2251" s="2"/>
      <c r="V2251" s="2"/>
      <c r="W2251" s="2"/>
      <c r="X2251" s="2"/>
      <c r="Y2251" s="2"/>
      <c r="Z2251" s="2"/>
    </row>
    <row r="2252" spans="1:26" ht="38.25">
      <c r="A2252" s="496"/>
      <c r="B2252" s="488"/>
      <c r="C2252" s="535"/>
      <c r="D2252" s="536"/>
      <c r="E2252" s="488"/>
      <c r="F2252" s="488"/>
      <c r="G2252" s="488"/>
      <c r="H2252" s="488"/>
      <c r="I2252" s="59" t="s">
        <v>253</v>
      </c>
      <c r="J2252" s="491"/>
      <c r="K2252" s="95" t="s">
        <v>126</v>
      </c>
      <c r="L2252" s="177"/>
      <c r="M2252" s="225"/>
      <c r="N2252" s="225"/>
      <c r="O2252" s="225">
        <v>1136.107</v>
      </c>
      <c r="P2252" s="225"/>
      <c r="Q2252" s="225"/>
      <c r="R2252" s="225">
        <f t="shared" si="804"/>
        <v>1136.107</v>
      </c>
      <c r="S2252" s="45"/>
      <c r="T2252" s="2"/>
      <c r="U2252" s="2"/>
      <c r="V2252" s="2"/>
      <c r="W2252" s="2"/>
      <c r="X2252" s="2"/>
      <c r="Y2252" s="2"/>
      <c r="Z2252" s="2"/>
    </row>
    <row r="2253" spans="1:26" ht="51">
      <c r="A2253" s="496"/>
      <c r="B2253" s="488"/>
      <c r="C2253" s="535"/>
      <c r="D2253" s="536"/>
      <c r="E2253" s="488"/>
      <c r="F2253" s="488"/>
      <c r="G2253" s="488"/>
      <c r="H2253" s="488"/>
      <c r="I2253" s="43" t="s">
        <v>395</v>
      </c>
      <c r="J2253" s="491"/>
      <c r="K2253" s="96" t="s">
        <v>396</v>
      </c>
      <c r="L2253" s="101"/>
      <c r="M2253" s="224">
        <f>M2254</f>
        <v>0</v>
      </c>
      <c r="N2253" s="224">
        <f>N2254</f>
        <v>0</v>
      </c>
      <c r="O2253" s="224">
        <f>O2254</f>
        <v>0</v>
      </c>
      <c r="P2253" s="224">
        <f>P2254</f>
        <v>0</v>
      </c>
      <c r="Q2253" s="224"/>
      <c r="R2253" s="224">
        <f t="shared" si="804"/>
        <v>0</v>
      </c>
      <c r="S2253" s="45"/>
      <c r="T2253" s="2"/>
      <c r="U2253" s="2"/>
      <c r="V2253" s="2"/>
      <c r="W2253" s="2"/>
      <c r="X2253" s="2"/>
      <c r="Y2253" s="2"/>
      <c r="Z2253" s="2"/>
    </row>
    <row r="2254" spans="1:26">
      <c r="A2254" s="496"/>
      <c r="B2254" s="488"/>
      <c r="C2254" s="535"/>
      <c r="D2254" s="536"/>
      <c r="E2254" s="488"/>
      <c r="F2254" s="488"/>
      <c r="G2254" s="488"/>
      <c r="H2254" s="488"/>
      <c r="I2254" s="59" t="s">
        <v>394</v>
      </c>
      <c r="J2254" s="491"/>
      <c r="K2254" s="95" t="s">
        <v>31</v>
      </c>
      <c r="L2254" s="177"/>
      <c r="M2254" s="225"/>
      <c r="N2254" s="225"/>
      <c r="O2254" s="225"/>
      <c r="P2254" s="225"/>
      <c r="Q2254" s="225"/>
      <c r="R2254" s="225">
        <f t="shared" si="804"/>
        <v>0</v>
      </c>
      <c r="S2254" s="45"/>
      <c r="T2254" s="2"/>
      <c r="U2254" s="2"/>
      <c r="V2254" s="2"/>
      <c r="W2254" s="2"/>
      <c r="X2254" s="2"/>
      <c r="Y2254" s="2"/>
      <c r="Z2254" s="2"/>
    </row>
    <row r="2255" spans="1:26" ht="38.25">
      <c r="A2255" s="496"/>
      <c r="B2255" s="488"/>
      <c r="C2255" s="535"/>
      <c r="D2255" s="536"/>
      <c r="E2255" s="488"/>
      <c r="F2255" s="488"/>
      <c r="G2255" s="488"/>
      <c r="H2255" s="488"/>
      <c r="I2255" s="43" t="s">
        <v>446</v>
      </c>
      <c r="J2255" s="491"/>
      <c r="K2255" s="96" t="s">
        <v>447</v>
      </c>
      <c r="L2255" s="101"/>
      <c r="M2255" s="256">
        <f>M2256+M2257</f>
        <v>262.17399999999998</v>
      </c>
      <c r="N2255" s="256">
        <f>N2256+N2257</f>
        <v>3543.1759999999999</v>
      </c>
      <c r="O2255" s="256">
        <f>O2256+O2257</f>
        <v>2545.6489999999999</v>
      </c>
      <c r="P2255" s="256">
        <f>P2256+P2257</f>
        <v>62.362800000000703</v>
      </c>
      <c r="Q2255" s="256"/>
      <c r="R2255" s="224">
        <f t="shared" si="804"/>
        <v>6413.3618000000006</v>
      </c>
      <c r="S2255" s="45"/>
      <c r="T2255" s="2"/>
      <c r="U2255" s="2"/>
      <c r="V2255" s="2"/>
      <c r="W2255" s="2"/>
      <c r="X2255" s="2"/>
      <c r="Y2255" s="2"/>
      <c r="Z2255" s="2"/>
    </row>
    <row r="2256" spans="1:26">
      <c r="A2256" s="496"/>
      <c r="B2256" s="488"/>
      <c r="C2256" s="535"/>
      <c r="D2256" s="536"/>
      <c r="E2256" s="488"/>
      <c r="F2256" s="488"/>
      <c r="G2256" s="488"/>
      <c r="H2256" s="488"/>
      <c r="I2256" s="59" t="s">
        <v>16</v>
      </c>
      <c r="J2256" s="491"/>
      <c r="K2256" s="95" t="s">
        <v>12</v>
      </c>
      <c r="L2256" s="177"/>
      <c r="M2256" s="196">
        <v>262.17399999999998</v>
      </c>
      <c r="N2256" s="196"/>
      <c r="O2256" s="196"/>
      <c r="P2256" s="196">
        <v>62.362800000000703</v>
      </c>
      <c r="Q2256" s="196"/>
      <c r="R2256" s="225">
        <f t="shared" si="804"/>
        <v>324.53680000000065</v>
      </c>
      <c r="S2256" s="45"/>
      <c r="T2256" s="2"/>
      <c r="U2256" s="2"/>
      <c r="V2256" s="2"/>
      <c r="W2256" s="2"/>
      <c r="X2256" s="2"/>
      <c r="Y2256" s="2"/>
      <c r="Z2256" s="2"/>
    </row>
    <row r="2257" spans="1:26" ht="25.5">
      <c r="A2257" s="496"/>
      <c r="B2257" s="488"/>
      <c r="C2257" s="535"/>
      <c r="D2257" s="536"/>
      <c r="E2257" s="488"/>
      <c r="F2257" s="488"/>
      <c r="G2257" s="488"/>
      <c r="H2257" s="488"/>
      <c r="I2257" s="59" t="s">
        <v>150</v>
      </c>
      <c r="J2257" s="491"/>
      <c r="K2257" s="95" t="s">
        <v>155</v>
      </c>
      <c r="L2257" s="177"/>
      <c r="M2257" s="196"/>
      <c r="N2257" s="196">
        <v>3543.1759999999999</v>
      </c>
      <c r="O2257" s="225">
        <v>2545.6489999999999</v>
      </c>
      <c r="P2257" s="225"/>
      <c r="Q2257" s="225"/>
      <c r="R2257" s="225">
        <f t="shared" si="804"/>
        <v>6088.8249999999998</v>
      </c>
      <c r="S2257" s="45"/>
      <c r="T2257" s="2"/>
      <c r="U2257" s="2"/>
      <c r="V2257" s="2"/>
      <c r="W2257" s="2"/>
      <c r="X2257" s="2"/>
      <c r="Y2257" s="2"/>
      <c r="Z2257" s="2"/>
    </row>
    <row r="2258" spans="1:26" ht="24" customHeight="1">
      <c r="A2258" s="496"/>
      <c r="B2258" s="488"/>
      <c r="C2258" s="535"/>
      <c r="D2258" s="536"/>
      <c r="E2258" s="488"/>
      <c r="F2258" s="488"/>
      <c r="G2258" s="488"/>
      <c r="H2258" s="488"/>
      <c r="I2258" s="43" t="s">
        <v>448</v>
      </c>
      <c r="J2258" s="491"/>
      <c r="K2258" s="96" t="s">
        <v>449</v>
      </c>
      <c r="L2258" s="101"/>
      <c r="M2258" s="256">
        <f>M2259+M2260+M2262+M2261</f>
        <v>104.83799999999999</v>
      </c>
      <c r="N2258" s="256">
        <f t="shared" ref="N2258:P2258" si="805">N2259+N2260+N2262+N2261</f>
        <v>0</v>
      </c>
      <c r="O2258" s="256">
        <f t="shared" si="805"/>
        <v>988.5</v>
      </c>
      <c r="P2258" s="256">
        <f t="shared" si="805"/>
        <v>444.70699999999999</v>
      </c>
      <c r="Q2258" s="256"/>
      <c r="R2258" s="224">
        <f t="shared" si="804"/>
        <v>1538.0450000000001</v>
      </c>
      <c r="S2258" s="45"/>
      <c r="T2258" s="2"/>
      <c r="U2258" s="2"/>
      <c r="V2258" s="2"/>
      <c r="W2258" s="2"/>
      <c r="X2258" s="2"/>
      <c r="Y2258" s="2"/>
      <c r="Z2258" s="2"/>
    </row>
    <row r="2259" spans="1:26">
      <c r="A2259" s="496"/>
      <c r="B2259" s="488"/>
      <c r="C2259" s="535"/>
      <c r="D2259" s="536"/>
      <c r="E2259" s="488"/>
      <c r="F2259" s="488"/>
      <c r="G2259" s="488"/>
      <c r="H2259" s="488"/>
      <c r="I2259" s="59" t="s">
        <v>394</v>
      </c>
      <c r="J2259" s="491"/>
      <c r="K2259" s="95" t="s">
        <v>31</v>
      </c>
      <c r="L2259" s="177"/>
      <c r="M2259" s="196"/>
      <c r="N2259" s="196"/>
      <c r="O2259" s="196"/>
      <c r="P2259" s="196"/>
      <c r="Q2259" s="196"/>
      <c r="R2259" s="225">
        <f t="shared" si="804"/>
        <v>0</v>
      </c>
      <c r="S2259" s="45"/>
      <c r="T2259" s="2"/>
      <c r="U2259" s="2"/>
      <c r="V2259" s="2"/>
      <c r="W2259" s="2"/>
      <c r="X2259" s="2"/>
      <c r="Y2259" s="2"/>
      <c r="Z2259" s="2"/>
    </row>
    <row r="2260" spans="1:26">
      <c r="A2260" s="496"/>
      <c r="B2260" s="488"/>
      <c r="C2260" s="535"/>
      <c r="D2260" s="536"/>
      <c r="E2260" s="488"/>
      <c r="F2260" s="488"/>
      <c r="G2260" s="488"/>
      <c r="H2260" s="488"/>
      <c r="I2260" s="59" t="s">
        <v>16</v>
      </c>
      <c r="J2260" s="491"/>
      <c r="K2260" s="95" t="s">
        <v>12</v>
      </c>
      <c r="L2260" s="177"/>
      <c r="M2260" s="196">
        <v>104.83799999999999</v>
      </c>
      <c r="N2260" s="196"/>
      <c r="O2260" s="196"/>
      <c r="P2260" s="196">
        <v>444.70699999999999</v>
      </c>
      <c r="Q2260" s="196"/>
      <c r="R2260" s="225">
        <f t="shared" si="804"/>
        <v>549.54499999999996</v>
      </c>
      <c r="S2260" s="45"/>
      <c r="T2260" s="2"/>
      <c r="U2260" s="2"/>
      <c r="V2260" s="2"/>
      <c r="W2260" s="2"/>
      <c r="X2260" s="2"/>
      <c r="Y2260" s="2"/>
      <c r="Z2260" s="2"/>
    </row>
    <row r="2261" spans="1:26">
      <c r="A2261" s="496"/>
      <c r="B2261" s="488"/>
      <c r="C2261" s="535"/>
      <c r="D2261" s="536"/>
      <c r="E2261" s="488"/>
      <c r="F2261" s="488"/>
      <c r="G2261" s="488"/>
      <c r="H2261" s="488"/>
      <c r="I2261" s="59"/>
      <c r="J2261" s="491"/>
      <c r="K2261" s="95" t="s">
        <v>11</v>
      </c>
      <c r="L2261" s="177"/>
      <c r="M2261" s="196"/>
      <c r="N2261" s="196"/>
      <c r="O2261" s="196"/>
      <c r="P2261" s="196"/>
      <c r="Q2261" s="196"/>
      <c r="R2261" s="225"/>
      <c r="S2261" s="45"/>
      <c r="T2261" s="2"/>
      <c r="U2261" s="2"/>
      <c r="V2261" s="2"/>
      <c r="W2261" s="2"/>
      <c r="X2261" s="2"/>
      <c r="Y2261" s="2"/>
      <c r="Z2261" s="2"/>
    </row>
    <row r="2262" spans="1:26" ht="24" customHeight="1">
      <c r="A2262" s="496"/>
      <c r="B2262" s="488"/>
      <c r="C2262" s="535"/>
      <c r="D2262" s="536"/>
      <c r="E2262" s="488"/>
      <c r="F2262" s="488"/>
      <c r="G2262" s="488"/>
      <c r="H2262" s="488"/>
      <c r="I2262" s="59" t="s">
        <v>85</v>
      </c>
      <c r="J2262" s="491"/>
      <c r="K2262" s="95" t="s">
        <v>87</v>
      </c>
      <c r="L2262" s="177"/>
      <c r="M2262" s="196"/>
      <c r="N2262" s="196"/>
      <c r="O2262" s="225">
        <v>988.5</v>
      </c>
      <c r="P2262" s="225"/>
      <c r="Q2262" s="225"/>
      <c r="R2262" s="225">
        <f t="shared" ref="R2262:R2286" si="806">M2262+N2262+O2262+P2262</f>
        <v>988.5</v>
      </c>
      <c r="S2262" s="45"/>
      <c r="T2262" s="2"/>
      <c r="U2262" s="2"/>
      <c r="V2262" s="2"/>
      <c r="W2262" s="2"/>
      <c r="X2262" s="2"/>
      <c r="Y2262" s="2"/>
      <c r="Z2262" s="2"/>
    </row>
    <row r="2263" spans="1:26" ht="36" customHeight="1">
      <c r="A2263" s="496"/>
      <c r="B2263" s="488"/>
      <c r="C2263" s="535"/>
      <c r="D2263" s="536"/>
      <c r="E2263" s="488"/>
      <c r="F2263" s="488"/>
      <c r="G2263" s="488"/>
      <c r="H2263" s="488"/>
      <c r="I2263" s="43" t="s">
        <v>120</v>
      </c>
      <c r="J2263" s="491"/>
      <c r="K2263" s="96" t="s">
        <v>450</v>
      </c>
      <c r="L2263" s="101"/>
      <c r="M2263" s="224">
        <f>M2264+M2265+M2266+M2267</f>
        <v>0</v>
      </c>
      <c r="N2263" s="224">
        <f t="shared" ref="N2263:P2263" si="807">N2264+N2265+N2266+N2267</f>
        <v>0</v>
      </c>
      <c r="O2263" s="224">
        <f t="shared" si="807"/>
        <v>939.66399999999999</v>
      </c>
      <c r="P2263" s="224">
        <f t="shared" si="807"/>
        <v>369.54050000000001</v>
      </c>
      <c r="Q2263" s="224"/>
      <c r="R2263" s="224">
        <f t="shared" si="806"/>
        <v>1309.2045000000001</v>
      </c>
      <c r="S2263" s="45"/>
      <c r="T2263" s="2"/>
      <c r="U2263" s="2"/>
      <c r="V2263" s="2"/>
      <c r="W2263" s="2"/>
      <c r="X2263" s="2"/>
      <c r="Y2263" s="2"/>
      <c r="Z2263" s="2"/>
    </row>
    <row r="2264" spans="1:26" ht="25.5">
      <c r="A2264" s="496"/>
      <c r="B2264" s="488"/>
      <c r="C2264" s="535"/>
      <c r="D2264" s="536"/>
      <c r="E2264" s="488"/>
      <c r="F2264" s="488"/>
      <c r="G2264" s="488"/>
      <c r="H2264" s="488"/>
      <c r="I2264" s="59" t="s">
        <v>164</v>
      </c>
      <c r="J2264" s="491"/>
      <c r="K2264" s="95" t="s">
        <v>11</v>
      </c>
      <c r="L2264" s="177"/>
      <c r="M2264" s="196"/>
      <c r="N2264" s="225"/>
      <c r="O2264" s="225"/>
      <c r="P2264" s="225"/>
      <c r="Q2264" s="225"/>
      <c r="R2264" s="225">
        <f t="shared" si="806"/>
        <v>0</v>
      </c>
      <c r="S2264" s="45"/>
      <c r="T2264" s="2"/>
      <c r="U2264" s="2"/>
      <c r="V2264" s="2"/>
      <c r="W2264" s="2"/>
      <c r="X2264" s="2"/>
      <c r="Y2264" s="2"/>
      <c r="Z2264" s="2"/>
    </row>
    <row r="2265" spans="1:26">
      <c r="A2265" s="496"/>
      <c r="B2265" s="488"/>
      <c r="C2265" s="535"/>
      <c r="D2265" s="536"/>
      <c r="E2265" s="488"/>
      <c r="F2265" s="488"/>
      <c r="G2265" s="488"/>
      <c r="H2265" s="488"/>
      <c r="I2265" s="59" t="s">
        <v>16</v>
      </c>
      <c r="J2265" s="491"/>
      <c r="K2265" s="95" t="s">
        <v>12</v>
      </c>
      <c r="L2265" s="177"/>
      <c r="M2265" s="196"/>
      <c r="N2265" s="225"/>
      <c r="O2265" s="225">
        <v>104.127</v>
      </c>
      <c r="P2265" s="225">
        <v>81.556899999999999</v>
      </c>
      <c r="Q2265" s="225"/>
      <c r="R2265" s="225">
        <f t="shared" si="806"/>
        <v>185.68389999999999</v>
      </c>
      <c r="S2265" s="45"/>
      <c r="T2265" s="2"/>
      <c r="U2265" s="2"/>
      <c r="V2265" s="2"/>
      <c r="W2265" s="2"/>
      <c r="X2265" s="2"/>
      <c r="Y2265" s="2"/>
      <c r="Z2265" s="2"/>
    </row>
    <row r="2266" spans="1:26" ht="38.25">
      <c r="A2266" s="496"/>
      <c r="B2266" s="488"/>
      <c r="C2266" s="535"/>
      <c r="D2266" s="536"/>
      <c r="E2266" s="488"/>
      <c r="F2266" s="488"/>
      <c r="G2266" s="488"/>
      <c r="H2266" s="488"/>
      <c r="I2266" s="59" t="s">
        <v>173</v>
      </c>
      <c r="J2266" s="491"/>
      <c r="K2266" s="95" t="s">
        <v>55</v>
      </c>
      <c r="L2266" s="177"/>
      <c r="M2266" s="196"/>
      <c r="N2266" s="225"/>
      <c r="O2266" s="225">
        <v>435.53699999999998</v>
      </c>
      <c r="P2266" s="225">
        <v>287.98360000000002</v>
      </c>
      <c r="Q2266" s="225"/>
      <c r="R2266" s="225">
        <f t="shared" si="806"/>
        <v>723.52060000000006</v>
      </c>
      <c r="S2266" s="45"/>
      <c r="T2266" s="2"/>
      <c r="U2266" s="2"/>
      <c r="V2266" s="2"/>
      <c r="W2266" s="2"/>
      <c r="X2266" s="2"/>
      <c r="Y2266" s="2"/>
      <c r="Z2266" s="2"/>
    </row>
    <row r="2267" spans="1:26">
      <c r="A2267" s="496"/>
      <c r="B2267" s="488"/>
      <c r="C2267" s="535"/>
      <c r="D2267" s="536"/>
      <c r="E2267" s="488"/>
      <c r="F2267" s="488"/>
      <c r="G2267" s="488"/>
      <c r="H2267" s="488"/>
      <c r="I2267" s="59"/>
      <c r="J2267" s="491"/>
      <c r="K2267" s="95" t="s">
        <v>17</v>
      </c>
      <c r="L2267" s="177"/>
      <c r="M2267" s="196"/>
      <c r="N2267" s="225"/>
      <c r="O2267" s="225">
        <v>400</v>
      </c>
      <c r="P2267" s="225"/>
      <c r="Q2267" s="225"/>
      <c r="R2267" s="225">
        <f t="shared" si="806"/>
        <v>400</v>
      </c>
      <c r="S2267" s="45"/>
      <c r="T2267" s="2"/>
      <c r="U2267" s="2"/>
      <c r="V2267" s="2"/>
      <c r="W2267" s="2"/>
      <c r="X2267" s="2"/>
      <c r="Y2267" s="2"/>
      <c r="Z2267" s="2"/>
    </row>
    <row r="2268" spans="1:26" ht="24" customHeight="1">
      <c r="A2268" s="496"/>
      <c r="B2268" s="488"/>
      <c r="C2268" s="535"/>
      <c r="D2268" s="536"/>
      <c r="E2268" s="488"/>
      <c r="F2268" s="488"/>
      <c r="G2268" s="488"/>
      <c r="H2268" s="488"/>
      <c r="I2268" s="43" t="s">
        <v>451</v>
      </c>
      <c r="J2268" s="491"/>
      <c r="K2268" s="96" t="s">
        <v>159</v>
      </c>
      <c r="L2268" s="101"/>
      <c r="M2268" s="256">
        <f>M2269+M2270</f>
        <v>2</v>
      </c>
      <c r="N2268" s="256">
        <f>N2269+N2270</f>
        <v>14.566000000000001</v>
      </c>
      <c r="O2268" s="256">
        <f>O2269+O2270</f>
        <v>0</v>
      </c>
      <c r="P2268" s="256">
        <f>P2269+P2270</f>
        <v>0</v>
      </c>
      <c r="Q2268" s="256"/>
      <c r="R2268" s="224">
        <f t="shared" si="806"/>
        <v>16.566000000000003</v>
      </c>
      <c r="S2268" s="45"/>
      <c r="T2268" s="2"/>
      <c r="U2268" s="2"/>
      <c r="V2268" s="2"/>
      <c r="W2268" s="2"/>
      <c r="X2268" s="2"/>
      <c r="Y2268" s="2"/>
      <c r="Z2268" s="2"/>
    </row>
    <row r="2269" spans="1:26" ht="14.25" customHeight="1">
      <c r="A2269" s="496"/>
      <c r="B2269" s="488"/>
      <c r="C2269" s="535"/>
      <c r="D2269" s="536"/>
      <c r="E2269" s="488"/>
      <c r="F2269" s="488"/>
      <c r="G2269" s="488"/>
      <c r="H2269" s="488"/>
      <c r="I2269" s="59" t="s">
        <v>16</v>
      </c>
      <c r="J2269" s="491"/>
      <c r="K2269" s="95" t="s">
        <v>12</v>
      </c>
      <c r="L2269" s="177"/>
      <c r="M2269" s="196">
        <v>2</v>
      </c>
      <c r="N2269" s="225"/>
      <c r="O2269" s="196"/>
      <c r="P2269" s="196"/>
      <c r="Q2269" s="196"/>
      <c r="R2269" s="225">
        <f t="shared" si="806"/>
        <v>2</v>
      </c>
      <c r="S2269" s="45"/>
      <c r="T2269" s="2"/>
      <c r="U2269" s="2"/>
      <c r="V2269" s="2"/>
      <c r="W2269" s="2"/>
      <c r="X2269" s="2"/>
      <c r="Y2269" s="2"/>
      <c r="Z2269" s="2"/>
    </row>
    <row r="2270" spans="1:26" ht="25.5">
      <c r="A2270" s="496"/>
      <c r="B2270" s="488"/>
      <c r="C2270" s="535"/>
      <c r="D2270" s="536"/>
      <c r="E2270" s="488"/>
      <c r="F2270" s="488"/>
      <c r="G2270" s="488"/>
      <c r="H2270" s="488"/>
      <c r="I2270" s="59" t="s">
        <v>150</v>
      </c>
      <c r="J2270" s="491"/>
      <c r="K2270" s="95" t="s">
        <v>155</v>
      </c>
      <c r="L2270" s="177"/>
      <c r="M2270" s="196"/>
      <c r="N2270" s="225">
        <v>14.566000000000001</v>
      </c>
      <c r="O2270" s="196"/>
      <c r="P2270" s="196"/>
      <c r="Q2270" s="196"/>
      <c r="R2270" s="225">
        <f t="shared" si="806"/>
        <v>14.566000000000001</v>
      </c>
      <c r="S2270" s="45"/>
      <c r="T2270" s="2"/>
      <c r="U2270" s="2"/>
      <c r="V2270" s="2"/>
      <c r="W2270" s="2"/>
      <c r="X2270" s="2"/>
      <c r="Y2270" s="2"/>
      <c r="Z2270" s="2"/>
    </row>
    <row r="2271" spans="1:26" ht="36.75" customHeight="1">
      <c r="A2271" s="496"/>
      <c r="B2271" s="488"/>
      <c r="C2271" s="535"/>
      <c r="D2271" s="536"/>
      <c r="E2271" s="488"/>
      <c r="F2271" s="488"/>
      <c r="G2271" s="488"/>
      <c r="H2271" s="488"/>
      <c r="I2271" s="43" t="s">
        <v>399</v>
      </c>
      <c r="J2271" s="491"/>
      <c r="K2271" s="96" t="s">
        <v>70</v>
      </c>
      <c r="L2271" s="101"/>
      <c r="M2271" s="224"/>
      <c r="N2271" s="256"/>
      <c r="O2271" s="256"/>
      <c r="P2271" s="256"/>
      <c r="Q2271" s="256"/>
      <c r="R2271" s="224">
        <f t="shared" si="806"/>
        <v>0</v>
      </c>
      <c r="S2271" s="45"/>
      <c r="T2271" s="2"/>
      <c r="U2271" s="2"/>
      <c r="V2271" s="2"/>
      <c r="W2271" s="2"/>
      <c r="X2271" s="2"/>
      <c r="Y2271" s="2"/>
      <c r="Z2271" s="2"/>
    </row>
    <row r="2272" spans="1:26" ht="84" customHeight="1">
      <c r="A2272" s="496"/>
      <c r="B2272" s="488"/>
      <c r="C2272" s="535"/>
      <c r="D2272" s="536"/>
      <c r="E2272" s="488"/>
      <c r="F2272" s="488"/>
      <c r="G2272" s="488"/>
      <c r="H2272" s="488"/>
      <c r="I2272" s="43" t="s">
        <v>425</v>
      </c>
      <c r="J2272" s="491"/>
      <c r="K2272" s="96" t="s">
        <v>259</v>
      </c>
      <c r="L2272" s="101"/>
      <c r="M2272" s="224"/>
      <c r="N2272" s="256"/>
      <c r="O2272" s="256"/>
      <c r="P2272" s="256"/>
      <c r="Q2272" s="256"/>
      <c r="R2272" s="224">
        <f t="shared" si="806"/>
        <v>0</v>
      </c>
      <c r="S2272" s="45"/>
      <c r="T2272" s="2"/>
      <c r="U2272" s="2"/>
      <c r="V2272" s="2"/>
      <c r="W2272" s="2"/>
      <c r="X2272" s="2"/>
      <c r="Y2272" s="2"/>
      <c r="Z2272" s="2"/>
    </row>
    <row r="2273" spans="1:26" ht="24" customHeight="1">
      <c r="A2273" s="496"/>
      <c r="B2273" s="488"/>
      <c r="C2273" s="535"/>
      <c r="D2273" s="536"/>
      <c r="E2273" s="488"/>
      <c r="F2273" s="488"/>
      <c r="G2273" s="488"/>
      <c r="H2273" s="488"/>
      <c r="I2273" s="43" t="s">
        <v>384</v>
      </c>
      <c r="J2273" s="491"/>
      <c r="K2273" s="96" t="s">
        <v>46</v>
      </c>
      <c r="L2273" s="101"/>
      <c r="M2273" s="257"/>
      <c r="N2273" s="224"/>
      <c r="O2273" s="224"/>
      <c r="P2273" s="224"/>
      <c r="Q2273" s="224"/>
      <c r="R2273" s="224">
        <f t="shared" si="806"/>
        <v>0</v>
      </c>
      <c r="S2273" s="45"/>
      <c r="T2273" s="2"/>
      <c r="U2273" s="2"/>
      <c r="V2273" s="2"/>
      <c r="W2273" s="2"/>
      <c r="X2273" s="2"/>
      <c r="Y2273" s="2"/>
      <c r="Z2273" s="2"/>
    </row>
    <row r="2274" spans="1:26" ht="12" customHeight="1">
      <c r="A2274" s="496"/>
      <c r="B2274" s="488"/>
      <c r="C2274" s="535"/>
      <c r="D2274" s="536"/>
      <c r="E2274" s="488"/>
      <c r="F2274" s="488"/>
      <c r="G2274" s="488"/>
      <c r="H2274" s="488"/>
      <c r="I2274" s="43" t="s">
        <v>123</v>
      </c>
      <c r="J2274" s="491"/>
      <c r="K2274" s="96" t="s">
        <v>145</v>
      </c>
      <c r="L2274" s="101"/>
      <c r="M2274" s="224">
        <v>63</v>
      </c>
      <c r="N2274" s="256"/>
      <c r="O2274" s="256"/>
      <c r="P2274" s="256"/>
      <c r="Q2274" s="256"/>
      <c r="R2274" s="224">
        <f t="shared" si="806"/>
        <v>63</v>
      </c>
      <c r="S2274" s="45"/>
      <c r="T2274" s="2"/>
      <c r="U2274" s="2"/>
      <c r="V2274" s="2"/>
      <c r="W2274" s="2"/>
      <c r="X2274" s="2"/>
      <c r="Y2274" s="2"/>
      <c r="Z2274" s="2"/>
    </row>
    <row r="2275" spans="1:26" ht="24" customHeight="1">
      <c r="A2275" s="496"/>
      <c r="B2275" s="488"/>
      <c r="C2275" s="535"/>
      <c r="D2275" s="536"/>
      <c r="E2275" s="488"/>
      <c r="F2275" s="488"/>
      <c r="G2275" s="488"/>
      <c r="H2275" s="488"/>
      <c r="I2275" s="43" t="s">
        <v>385</v>
      </c>
      <c r="J2275" s="491"/>
      <c r="K2275" s="96" t="s">
        <v>142</v>
      </c>
      <c r="L2275" s="101"/>
      <c r="M2275" s="257">
        <v>90.58</v>
      </c>
      <c r="N2275" s="257">
        <v>115</v>
      </c>
      <c r="O2275" s="224">
        <v>95.57</v>
      </c>
      <c r="P2275" s="224">
        <v>126.545</v>
      </c>
      <c r="Q2275" s="224"/>
      <c r="R2275" s="224">
        <f t="shared" si="806"/>
        <v>427.69499999999999</v>
      </c>
      <c r="S2275" s="45"/>
      <c r="T2275" s="2"/>
      <c r="U2275" s="2"/>
      <c r="V2275" s="2"/>
      <c r="W2275" s="2"/>
      <c r="X2275" s="2"/>
      <c r="Y2275" s="2"/>
      <c r="Z2275" s="2"/>
    </row>
    <row r="2276" spans="1:26" ht="25.5">
      <c r="A2276" s="496"/>
      <c r="B2276" s="488"/>
      <c r="C2276" s="535"/>
      <c r="D2276" s="536"/>
      <c r="E2276" s="488"/>
      <c r="F2276" s="488"/>
      <c r="G2276" s="488"/>
      <c r="H2276" s="488"/>
      <c r="I2276" s="43" t="s">
        <v>254</v>
      </c>
      <c r="J2276" s="491"/>
      <c r="K2276" s="96" t="s">
        <v>48</v>
      </c>
      <c r="L2276" s="101"/>
      <c r="M2276" s="257"/>
      <c r="N2276" s="256"/>
      <c r="O2276" s="256"/>
      <c r="P2276" s="256">
        <v>38.4</v>
      </c>
      <c r="Q2276" s="256"/>
      <c r="R2276" s="224">
        <f t="shared" si="806"/>
        <v>38.4</v>
      </c>
      <c r="S2276" s="45"/>
      <c r="T2276" s="2"/>
      <c r="U2276" s="2"/>
      <c r="V2276" s="2"/>
      <c r="W2276" s="2"/>
      <c r="X2276" s="2"/>
      <c r="Y2276" s="2"/>
      <c r="Z2276" s="2"/>
    </row>
    <row r="2277" spans="1:26" ht="25.5">
      <c r="A2277" s="496"/>
      <c r="B2277" s="488"/>
      <c r="C2277" s="535"/>
      <c r="D2277" s="536"/>
      <c r="E2277" s="488"/>
      <c r="F2277" s="488"/>
      <c r="G2277" s="488"/>
      <c r="H2277" s="488"/>
      <c r="I2277" s="43" t="s">
        <v>122</v>
      </c>
      <c r="J2277" s="491"/>
      <c r="K2277" s="96" t="s">
        <v>143</v>
      </c>
      <c r="L2277" s="101"/>
      <c r="M2277" s="257"/>
      <c r="N2277" s="257"/>
      <c r="O2277" s="257">
        <f>O2278+O2279+O2280+O2281</f>
        <v>3245.6720999999998</v>
      </c>
      <c r="P2277" s="257">
        <f>P2278+P2279+P2280+P2281</f>
        <v>4714.5190000000002</v>
      </c>
      <c r="Q2277" s="257"/>
      <c r="R2277" s="224">
        <f t="shared" si="806"/>
        <v>7960.1911</v>
      </c>
      <c r="S2277" s="45"/>
      <c r="T2277" s="2"/>
      <c r="U2277" s="2"/>
      <c r="V2277" s="2"/>
      <c r="W2277" s="2"/>
      <c r="X2277" s="2"/>
      <c r="Y2277" s="2"/>
      <c r="Z2277" s="2"/>
    </row>
    <row r="2278" spans="1:26" ht="25.5">
      <c r="A2278" s="496"/>
      <c r="B2278" s="488"/>
      <c r="C2278" s="535"/>
      <c r="D2278" s="536"/>
      <c r="E2278" s="488"/>
      <c r="F2278" s="488"/>
      <c r="G2278" s="488"/>
      <c r="H2278" s="488"/>
      <c r="I2278" s="258" t="s">
        <v>164</v>
      </c>
      <c r="J2278" s="491"/>
      <c r="K2278" s="95" t="s">
        <v>11</v>
      </c>
      <c r="L2278" s="177"/>
      <c r="M2278" s="186"/>
      <c r="N2278" s="186"/>
      <c r="O2278" s="225">
        <v>474.84500000000003</v>
      </c>
      <c r="P2278" s="225">
        <v>1257.1469999999999</v>
      </c>
      <c r="Q2278" s="225"/>
      <c r="R2278" s="225">
        <f t="shared" si="806"/>
        <v>1731.992</v>
      </c>
      <c r="S2278" s="45"/>
      <c r="T2278" s="2"/>
      <c r="U2278" s="2"/>
      <c r="V2278" s="2"/>
      <c r="W2278" s="2"/>
      <c r="X2278" s="2"/>
      <c r="Y2278" s="2"/>
      <c r="Z2278" s="2"/>
    </row>
    <row r="2279" spans="1:26">
      <c r="A2279" s="496"/>
      <c r="B2279" s="488"/>
      <c r="C2279" s="535"/>
      <c r="D2279" s="536"/>
      <c r="E2279" s="488"/>
      <c r="F2279" s="488"/>
      <c r="G2279" s="488"/>
      <c r="H2279" s="488"/>
      <c r="I2279" s="258" t="s">
        <v>16</v>
      </c>
      <c r="J2279" s="491"/>
      <c r="K2279" s="95" t="s">
        <v>12</v>
      </c>
      <c r="L2279" s="177"/>
      <c r="M2279" s="186"/>
      <c r="N2279" s="186"/>
      <c r="O2279" s="225">
        <v>193.78</v>
      </c>
      <c r="P2279" s="225">
        <v>767.37900000000002</v>
      </c>
      <c r="Q2279" s="225"/>
      <c r="R2279" s="225">
        <f t="shared" si="806"/>
        <v>961.15899999999999</v>
      </c>
      <c r="S2279" s="45"/>
      <c r="T2279" s="2"/>
      <c r="U2279" s="2"/>
      <c r="V2279" s="2"/>
      <c r="W2279" s="2"/>
      <c r="X2279" s="2"/>
      <c r="Y2279" s="2"/>
      <c r="Z2279" s="2"/>
    </row>
    <row r="2280" spans="1:26" ht="38.25">
      <c r="A2280" s="496"/>
      <c r="B2280" s="488"/>
      <c r="C2280" s="535"/>
      <c r="D2280" s="536"/>
      <c r="E2280" s="488"/>
      <c r="F2280" s="488"/>
      <c r="G2280" s="488"/>
      <c r="H2280" s="488"/>
      <c r="I2280" s="258" t="s">
        <v>69</v>
      </c>
      <c r="J2280" s="491"/>
      <c r="K2280" s="95" t="s">
        <v>55</v>
      </c>
      <c r="L2280" s="177"/>
      <c r="M2280" s="186"/>
      <c r="N2280" s="186"/>
      <c r="O2280" s="225">
        <v>1606.4791</v>
      </c>
      <c r="P2280" s="225">
        <v>2689.9929999999999</v>
      </c>
      <c r="Q2280" s="225"/>
      <c r="R2280" s="225">
        <f t="shared" si="806"/>
        <v>4296.4721</v>
      </c>
      <c r="S2280" s="45"/>
      <c r="T2280" s="2"/>
      <c r="U2280" s="2"/>
      <c r="V2280" s="2"/>
      <c r="W2280" s="2"/>
      <c r="X2280" s="2"/>
      <c r="Y2280" s="2"/>
      <c r="Z2280" s="2"/>
    </row>
    <row r="2281" spans="1:26" ht="38.25">
      <c r="A2281" s="496"/>
      <c r="B2281" s="488"/>
      <c r="C2281" s="535"/>
      <c r="D2281" s="536"/>
      <c r="E2281" s="488"/>
      <c r="F2281" s="488"/>
      <c r="G2281" s="488"/>
      <c r="H2281" s="488"/>
      <c r="I2281" s="259" t="s">
        <v>18</v>
      </c>
      <c r="J2281" s="491"/>
      <c r="K2281" s="95" t="s">
        <v>17</v>
      </c>
      <c r="L2281" s="177"/>
      <c r="M2281" s="186"/>
      <c r="N2281" s="186"/>
      <c r="O2281" s="225">
        <v>970.56799999999998</v>
      </c>
      <c r="P2281" s="225"/>
      <c r="Q2281" s="225"/>
      <c r="R2281" s="225">
        <f t="shared" si="806"/>
        <v>970.56799999999998</v>
      </c>
      <c r="S2281" s="45"/>
      <c r="T2281" s="2"/>
      <c r="U2281" s="2"/>
      <c r="V2281" s="2"/>
      <c r="W2281" s="2"/>
      <c r="X2281" s="2"/>
      <c r="Y2281" s="2"/>
      <c r="Z2281" s="2"/>
    </row>
    <row r="2282" spans="1:26" ht="31.5" customHeight="1">
      <c r="A2282" s="496"/>
      <c r="B2282" s="488"/>
      <c r="C2282" s="535"/>
      <c r="D2282" s="536"/>
      <c r="E2282" s="488"/>
      <c r="F2282" s="488"/>
      <c r="G2282" s="488"/>
      <c r="H2282" s="488"/>
      <c r="I2282" s="43" t="s">
        <v>452</v>
      </c>
      <c r="J2282" s="491"/>
      <c r="K2282" s="96" t="s">
        <v>453</v>
      </c>
      <c r="L2282" s="101"/>
      <c r="M2282" s="257">
        <v>0</v>
      </c>
      <c r="N2282" s="256">
        <v>0</v>
      </c>
      <c r="O2282" s="256">
        <v>0</v>
      </c>
      <c r="P2282" s="256"/>
      <c r="Q2282" s="256"/>
      <c r="R2282" s="224">
        <f t="shared" si="806"/>
        <v>0</v>
      </c>
      <c r="S2282" s="45"/>
      <c r="T2282" s="2"/>
      <c r="U2282" s="2"/>
      <c r="V2282" s="2"/>
      <c r="W2282" s="2"/>
      <c r="X2282" s="2"/>
      <c r="Y2282" s="2"/>
      <c r="Z2282" s="2"/>
    </row>
    <row r="2283" spans="1:26" ht="36" customHeight="1">
      <c r="A2283" s="496"/>
      <c r="B2283" s="488"/>
      <c r="C2283" s="535"/>
      <c r="D2283" s="536"/>
      <c r="E2283" s="488"/>
      <c r="F2283" s="488"/>
      <c r="G2283" s="488"/>
      <c r="H2283" s="488"/>
      <c r="I2283" s="43" t="s">
        <v>454</v>
      </c>
      <c r="J2283" s="491"/>
      <c r="K2283" s="96" t="s">
        <v>455</v>
      </c>
      <c r="L2283" s="101"/>
      <c r="M2283" s="257">
        <v>0</v>
      </c>
      <c r="N2283" s="256">
        <v>0</v>
      </c>
      <c r="O2283" s="256">
        <v>0</v>
      </c>
      <c r="P2283" s="256"/>
      <c r="Q2283" s="256"/>
      <c r="R2283" s="224">
        <f t="shared" si="806"/>
        <v>0</v>
      </c>
      <c r="S2283" s="45"/>
      <c r="T2283" s="2"/>
      <c r="U2283" s="2"/>
      <c r="V2283" s="2"/>
      <c r="W2283" s="2"/>
      <c r="X2283" s="2"/>
      <c r="Y2283" s="2"/>
      <c r="Z2283" s="2"/>
    </row>
    <row r="2284" spans="1:26" ht="12" customHeight="1">
      <c r="A2284" s="496"/>
      <c r="B2284" s="488"/>
      <c r="C2284" s="535"/>
      <c r="D2284" s="536"/>
      <c r="E2284" s="488"/>
      <c r="F2284" s="488"/>
      <c r="G2284" s="488"/>
      <c r="H2284" s="488"/>
      <c r="I2284" s="43" t="s">
        <v>456</v>
      </c>
      <c r="J2284" s="491"/>
      <c r="K2284" s="96" t="s">
        <v>457</v>
      </c>
      <c r="L2284" s="101"/>
      <c r="M2284" s="256">
        <v>0</v>
      </c>
      <c r="N2284" s="256">
        <v>0</v>
      </c>
      <c r="O2284" s="256">
        <v>0</v>
      </c>
      <c r="P2284" s="256"/>
      <c r="Q2284" s="256"/>
      <c r="R2284" s="224">
        <f t="shared" si="806"/>
        <v>0</v>
      </c>
      <c r="S2284" s="45"/>
      <c r="T2284" s="2"/>
      <c r="U2284" s="2"/>
      <c r="V2284" s="2"/>
      <c r="W2284" s="2"/>
      <c r="X2284" s="2"/>
      <c r="Y2284" s="2"/>
      <c r="Z2284" s="2"/>
    </row>
    <row r="2285" spans="1:26" ht="48" customHeight="1">
      <c r="A2285" s="496"/>
      <c r="B2285" s="488"/>
      <c r="C2285" s="535"/>
      <c r="D2285" s="536"/>
      <c r="E2285" s="488"/>
      <c r="F2285" s="488"/>
      <c r="G2285" s="488"/>
      <c r="H2285" s="488"/>
      <c r="I2285" s="43" t="s">
        <v>458</v>
      </c>
      <c r="J2285" s="491"/>
      <c r="K2285" s="96" t="s">
        <v>459</v>
      </c>
      <c r="L2285" s="101"/>
      <c r="M2285" s="224">
        <v>0</v>
      </c>
      <c r="N2285" s="224">
        <v>0</v>
      </c>
      <c r="O2285" s="256">
        <v>0</v>
      </c>
      <c r="P2285" s="256"/>
      <c r="Q2285" s="256"/>
      <c r="R2285" s="224">
        <f t="shared" si="806"/>
        <v>0</v>
      </c>
      <c r="S2285" s="45"/>
      <c r="T2285" s="2"/>
      <c r="U2285" s="2"/>
      <c r="V2285" s="2"/>
      <c r="W2285" s="2"/>
      <c r="X2285" s="2"/>
      <c r="Y2285" s="2"/>
      <c r="Z2285" s="2"/>
    </row>
    <row r="2286" spans="1:26" ht="36.75" customHeight="1">
      <c r="A2286" s="496"/>
      <c r="B2286" s="489"/>
      <c r="C2286" s="535"/>
      <c r="D2286" s="536"/>
      <c r="E2286" s="488"/>
      <c r="F2286" s="488"/>
      <c r="G2286" s="488"/>
      <c r="H2286" s="488"/>
      <c r="I2286" s="43" t="s">
        <v>460</v>
      </c>
      <c r="J2286" s="492"/>
      <c r="K2286" s="96" t="s">
        <v>461</v>
      </c>
      <c r="L2286" s="101"/>
      <c r="M2286" s="257">
        <v>0</v>
      </c>
      <c r="N2286" s="256">
        <v>0</v>
      </c>
      <c r="O2286" s="256">
        <v>0</v>
      </c>
      <c r="P2286" s="256"/>
      <c r="Q2286" s="256"/>
      <c r="R2286" s="224">
        <f t="shared" si="806"/>
        <v>0</v>
      </c>
      <c r="S2286" s="45"/>
      <c r="T2286" s="2"/>
      <c r="U2286" s="2"/>
      <c r="V2286" s="2"/>
      <c r="W2286" s="2"/>
      <c r="X2286" s="2"/>
      <c r="Y2286" s="2"/>
      <c r="Z2286" s="2"/>
    </row>
    <row r="2287" spans="1:26" ht="36.75" customHeight="1">
      <c r="A2287" s="321"/>
      <c r="B2287" s="260" t="s">
        <v>608</v>
      </c>
      <c r="C2287" s="324"/>
      <c r="D2287" s="328"/>
      <c r="E2287" s="488"/>
      <c r="F2287" s="488"/>
      <c r="G2287" s="488"/>
      <c r="H2287" s="488"/>
      <c r="I2287" s="43"/>
      <c r="J2287" s="322"/>
      <c r="K2287" s="96"/>
      <c r="L2287" s="101"/>
      <c r="M2287" s="257"/>
      <c r="N2287" s="256"/>
      <c r="O2287" s="256"/>
      <c r="P2287" s="256"/>
      <c r="Q2287" s="256"/>
      <c r="R2287" s="224"/>
      <c r="S2287" s="45"/>
      <c r="T2287" s="2"/>
      <c r="U2287" s="2"/>
      <c r="V2287" s="2"/>
      <c r="W2287" s="2"/>
      <c r="X2287" s="2"/>
      <c r="Y2287" s="2"/>
      <c r="Z2287" s="2"/>
    </row>
    <row r="2288" spans="1:26" ht="36.75" customHeight="1">
      <c r="A2288" s="537">
        <v>2</v>
      </c>
      <c r="B2288" s="538" t="s">
        <v>586</v>
      </c>
      <c r="C2288" s="497" t="s">
        <v>609</v>
      </c>
      <c r="D2288" s="500" t="s">
        <v>15</v>
      </c>
      <c r="E2288" s="488"/>
      <c r="F2288" s="488"/>
      <c r="G2288" s="488"/>
      <c r="H2288" s="488"/>
      <c r="I2288" s="261" t="s">
        <v>116</v>
      </c>
      <c r="J2288" s="529">
        <v>472</v>
      </c>
      <c r="K2288" s="262" t="s">
        <v>50</v>
      </c>
      <c r="L2288" s="101"/>
      <c r="M2288" s="257"/>
      <c r="N2288" s="256"/>
      <c r="O2288" s="256"/>
      <c r="P2288" s="256"/>
      <c r="Q2288" s="256"/>
      <c r="R2288" s="224"/>
      <c r="S2288" s="45"/>
      <c r="T2288" s="2"/>
      <c r="U2288" s="2"/>
      <c r="V2288" s="2"/>
      <c r="W2288" s="2"/>
      <c r="X2288" s="2"/>
      <c r="Y2288" s="2"/>
      <c r="Z2288" s="2"/>
    </row>
    <row r="2289" spans="1:26" ht="36.75" customHeight="1">
      <c r="A2289" s="537"/>
      <c r="B2289" s="538"/>
      <c r="C2289" s="498"/>
      <c r="D2289" s="501"/>
      <c r="E2289" s="488"/>
      <c r="F2289" s="488"/>
      <c r="G2289" s="488"/>
      <c r="H2289" s="488"/>
      <c r="I2289" s="106" t="s">
        <v>33</v>
      </c>
      <c r="J2289" s="530"/>
      <c r="K2289" s="263" t="s">
        <v>39</v>
      </c>
      <c r="L2289" s="101"/>
      <c r="M2289" s="257"/>
      <c r="N2289" s="256"/>
      <c r="O2289" s="256"/>
      <c r="P2289" s="256"/>
      <c r="Q2289" s="256"/>
      <c r="R2289" s="224"/>
      <c r="S2289" s="45"/>
      <c r="T2289" s="2"/>
      <c r="U2289" s="2"/>
      <c r="V2289" s="2"/>
      <c r="W2289" s="2"/>
      <c r="X2289" s="2"/>
      <c r="Y2289" s="2"/>
      <c r="Z2289" s="2"/>
    </row>
    <row r="2290" spans="1:26" ht="36.75" customHeight="1">
      <c r="A2290" s="537"/>
      <c r="B2290" s="538"/>
      <c r="C2290" s="498"/>
      <c r="D2290" s="501"/>
      <c r="E2290" s="488"/>
      <c r="F2290" s="488"/>
      <c r="G2290" s="488"/>
      <c r="H2290" s="488"/>
      <c r="I2290" s="106" t="s">
        <v>69</v>
      </c>
      <c r="J2290" s="530"/>
      <c r="K2290" s="263" t="s">
        <v>55</v>
      </c>
      <c r="L2290" s="101"/>
      <c r="M2290" s="257"/>
      <c r="N2290" s="256"/>
      <c r="O2290" s="256"/>
      <c r="P2290" s="256"/>
      <c r="Q2290" s="256"/>
      <c r="R2290" s="224"/>
      <c r="S2290" s="45"/>
      <c r="T2290" s="2"/>
      <c r="U2290" s="2"/>
      <c r="V2290" s="2"/>
      <c r="W2290" s="2"/>
      <c r="X2290" s="2"/>
      <c r="Y2290" s="2"/>
      <c r="Z2290" s="2"/>
    </row>
    <row r="2291" spans="1:26" ht="36.75" customHeight="1">
      <c r="A2291" s="537"/>
      <c r="B2291" s="538"/>
      <c r="C2291" s="498"/>
      <c r="D2291" s="501"/>
      <c r="E2291" s="488"/>
      <c r="F2291" s="488"/>
      <c r="G2291" s="488"/>
      <c r="H2291" s="488"/>
      <c r="I2291" s="261" t="s">
        <v>223</v>
      </c>
      <c r="J2291" s="530"/>
      <c r="K2291" s="262" t="s">
        <v>51</v>
      </c>
      <c r="L2291" s="101"/>
      <c r="M2291" s="257"/>
      <c r="N2291" s="256"/>
      <c r="O2291" s="256"/>
      <c r="P2291" s="256"/>
      <c r="Q2291" s="256"/>
      <c r="R2291" s="224"/>
      <c r="S2291" s="45"/>
      <c r="T2291" s="2"/>
      <c r="U2291" s="2"/>
      <c r="V2291" s="2"/>
      <c r="W2291" s="2"/>
      <c r="X2291" s="2"/>
      <c r="Y2291" s="2"/>
      <c r="Z2291" s="2"/>
    </row>
    <row r="2292" spans="1:26" ht="36.75" customHeight="1">
      <c r="A2292" s="537"/>
      <c r="B2292" s="538"/>
      <c r="C2292" s="498"/>
      <c r="D2292" s="501"/>
      <c r="E2292" s="488"/>
      <c r="F2292" s="488"/>
      <c r="G2292" s="488"/>
      <c r="H2292" s="488"/>
      <c r="I2292" s="106" t="s">
        <v>33</v>
      </c>
      <c r="J2292" s="530"/>
      <c r="K2292" s="263" t="s">
        <v>39</v>
      </c>
      <c r="L2292" s="101"/>
      <c r="M2292" s="257"/>
      <c r="N2292" s="256"/>
      <c r="O2292" s="256"/>
      <c r="P2292" s="256"/>
      <c r="Q2292" s="256"/>
      <c r="R2292" s="224"/>
      <c r="S2292" s="45"/>
      <c r="T2292" s="2"/>
      <c r="U2292" s="2"/>
      <c r="V2292" s="2"/>
      <c r="W2292" s="2"/>
      <c r="X2292" s="2"/>
      <c r="Y2292" s="2"/>
      <c r="Z2292" s="2"/>
    </row>
    <row r="2293" spans="1:26" ht="36.75" customHeight="1">
      <c r="A2293" s="537"/>
      <c r="B2293" s="538"/>
      <c r="C2293" s="498"/>
      <c r="D2293" s="501"/>
      <c r="E2293" s="488"/>
      <c r="F2293" s="488"/>
      <c r="G2293" s="488"/>
      <c r="H2293" s="488"/>
      <c r="I2293" s="261" t="s">
        <v>587</v>
      </c>
      <c r="J2293" s="530"/>
      <c r="K2293" s="262" t="s">
        <v>174</v>
      </c>
      <c r="L2293" s="101"/>
      <c r="M2293" s="257"/>
      <c r="N2293" s="256"/>
      <c r="O2293" s="256"/>
      <c r="P2293" s="256"/>
      <c r="Q2293" s="256"/>
      <c r="R2293" s="224"/>
      <c r="S2293" s="45"/>
      <c r="T2293" s="2"/>
      <c r="U2293" s="2"/>
      <c r="V2293" s="2"/>
      <c r="W2293" s="2"/>
      <c r="X2293" s="2"/>
      <c r="Y2293" s="2"/>
      <c r="Z2293" s="2"/>
    </row>
    <row r="2294" spans="1:26" ht="36.75" customHeight="1">
      <c r="A2294" s="537"/>
      <c r="B2294" s="538"/>
      <c r="C2294" s="498"/>
      <c r="D2294" s="501"/>
      <c r="E2294" s="488"/>
      <c r="F2294" s="488"/>
      <c r="G2294" s="488"/>
      <c r="H2294" s="488"/>
      <c r="I2294" s="106" t="s">
        <v>18</v>
      </c>
      <c r="J2294" s="530"/>
      <c r="K2294" s="263" t="s">
        <v>17</v>
      </c>
      <c r="L2294" s="101"/>
      <c r="M2294" s="257"/>
      <c r="N2294" s="256"/>
      <c r="O2294" s="256"/>
      <c r="P2294" s="256"/>
      <c r="Q2294" s="256"/>
      <c r="R2294" s="224"/>
      <c r="S2294" s="45"/>
      <c r="T2294" s="2"/>
      <c r="U2294" s="2"/>
      <c r="V2294" s="2"/>
      <c r="W2294" s="2"/>
      <c r="X2294" s="2"/>
      <c r="Y2294" s="2"/>
      <c r="Z2294" s="2"/>
    </row>
    <row r="2295" spans="1:26" ht="36.75" customHeight="1">
      <c r="A2295" s="529">
        <v>3</v>
      </c>
      <c r="B2295" s="526" t="s">
        <v>588</v>
      </c>
      <c r="C2295" s="498"/>
      <c r="D2295" s="501"/>
      <c r="E2295" s="488"/>
      <c r="F2295" s="488"/>
      <c r="G2295" s="488"/>
      <c r="H2295" s="488"/>
      <c r="I2295" s="264" t="s">
        <v>116</v>
      </c>
      <c r="J2295" s="530"/>
      <c r="K2295" s="265" t="s">
        <v>50</v>
      </c>
      <c r="L2295" s="101"/>
      <c r="M2295" s="257"/>
      <c r="N2295" s="256"/>
      <c r="O2295" s="256"/>
      <c r="P2295" s="256"/>
      <c r="Q2295" s="256"/>
      <c r="R2295" s="224"/>
      <c r="S2295" s="45"/>
      <c r="T2295" s="2"/>
      <c r="U2295" s="2"/>
      <c r="V2295" s="2"/>
      <c r="W2295" s="2"/>
      <c r="X2295" s="2"/>
      <c r="Y2295" s="2"/>
      <c r="Z2295" s="2"/>
    </row>
    <row r="2296" spans="1:26" ht="36.75" customHeight="1">
      <c r="A2296" s="530"/>
      <c r="B2296" s="527"/>
      <c r="C2296" s="498"/>
      <c r="D2296" s="501"/>
      <c r="E2296" s="488"/>
      <c r="F2296" s="488"/>
      <c r="G2296" s="488"/>
      <c r="H2296" s="488"/>
      <c r="I2296" s="266" t="s">
        <v>69</v>
      </c>
      <c r="J2296" s="530"/>
      <c r="K2296" s="267" t="s">
        <v>55</v>
      </c>
      <c r="L2296" s="101"/>
      <c r="M2296" s="257"/>
      <c r="N2296" s="256"/>
      <c r="O2296" s="256"/>
      <c r="P2296" s="256"/>
      <c r="Q2296" s="256"/>
      <c r="R2296" s="224"/>
      <c r="S2296" s="45"/>
      <c r="T2296" s="2"/>
      <c r="U2296" s="2"/>
      <c r="V2296" s="2"/>
      <c r="W2296" s="2"/>
      <c r="X2296" s="2"/>
      <c r="Y2296" s="2"/>
      <c r="Z2296" s="2"/>
    </row>
    <row r="2297" spans="1:26" ht="36.75" customHeight="1">
      <c r="A2297" s="530"/>
      <c r="B2297" s="527"/>
      <c r="C2297" s="498"/>
      <c r="D2297" s="501"/>
      <c r="E2297" s="488"/>
      <c r="F2297" s="488"/>
      <c r="G2297" s="488"/>
      <c r="H2297" s="488"/>
      <c r="I2297" s="268" t="s">
        <v>587</v>
      </c>
      <c r="J2297" s="530"/>
      <c r="K2297" s="265" t="s">
        <v>174</v>
      </c>
      <c r="L2297" s="101"/>
      <c r="M2297" s="257"/>
      <c r="N2297" s="256"/>
      <c r="O2297" s="256"/>
      <c r="P2297" s="256"/>
      <c r="Q2297" s="256"/>
      <c r="R2297" s="224"/>
      <c r="S2297" s="45"/>
      <c r="T2297" s="2"/>
      <c r="U2297" s="2"/>
      <c r="V2297" s="2"/>
      <c r="W2297" s="2"/>
      <c r="X2297" s="2"/>
      <c r="Y2297" s="2"/>
      <c r="Z2297" s="2"/>
    </row>
    <row r="2298" spans="1:26" ht="36.75" customHeight="1">
      <c r="A2298" s="531"/>
      <c r="B2298" s="528"/>
      <c r="C2298" s="498"/>
      <c r="D2298" s="501"/>
      <c r="E2298" s="488"/>
      <c r="F2298" s="488"/>
      <c r="G2298" s="488"/>
      <c r="H2298" s="488"/>
      <c r="I2298" s="269" t="s">
        <v>69</v>
      </c>
      <c r="J2298" s="530"/>
      <c r="K2298" s="267" t="s">
        <v>55</v>
      </c>
      <c r="L2298" s="101"/>
      <c r="M2298" s="257"/>
      <c r="N2298" s="256"/>
      <c r="O2298" s="256"/>
      <c r="P2298" s="256"/>
      <c r="Q2298" s="256"/>
      <c r="R2298" s="224"/>
      <c r="S2298" s="45"/>
      <c r="T2298" s="2"/>
      <c r="U2298" s="2"/>
      <c r="V2298" s="2"/>
      <c r="W2298" s="2"/>
      <c r="X2298" s="2"/>
      <c r="Y2298" s="2"/>
      <c r="Z2298" s="2"/>
    </row>
    <row r="2299" spans="1:26" ht="36.75" customHeight="1">
      <c r="A2299" s="529">
        <v>4</v>
      </c>
      <c r="B2299" s="526" t="s">
        <v>589</v>
      </c>
      <c r="C2299" s="498"/>
      <c r="D2299" s="501"/>
      <c r="E2299" s="488"/>
      <c r="F2299" s="488"/>
      <c r="G2299" s="488"/>
      <c r="H2299" s="488"/>
      <c r="I2299" s="270" t="s">
        <v>290</v>
      </c>
      <c r="J2299" s="530"/>
      <c r="K2299" s="271" t="s">
        <v>174</v>
      </c>
      <c r="L2299" s="101"/>
      <c r="M2299" s="257"/>
      <c r="N2299" s="256"/>
      <c r="O2299" s="256"/>
      <c r="P2299" s="256"/>
      <c r="Q2299" s="256"/>
      <c r="R2299" s="224"/>
      <c r="S2299" s="45"/>
      <c r="T2299" s="2"/>
      <c r="U2299" s="2"/>
      <c r="V2299" s="2"/>
      <c r="W2299" s="2"/>
      <c r="X2299" s="2"/>
      <c r="Y2299" s="2"/>
      <c r="Z2299" s="2"/>
    </row>
    <row r="2300" spans="1:26" ht="36.75" customHeight="1">
      <c r="A2300" s="530"/>
      <c r="B2300" s="527"/>
      <c r="C2300" s="498"/>
      <c r="D2300" s="501"/>
      <c r="E2300" s="488"/>
      <c r="F2300" s="488"/>
      <c r="G2300" s="488"/>
      <c r="H2300" s="488"/>
      <c r="I2300" s="272" t="s">
        <v>33</v>
      </c>
      <c r="J2300" s="530"/>
      <c r="K2300" s="273" t="s">
        <v>39</v>
      </c>
      <c r="L2300" s="101"/>
      <c r="M2300" s="257"/>
      <c r="N2300" s="256"/>
      <c r="O2300" s="256"/>
      <c r="P2300" s="256"/>
      <c r="Q2300" s="256"/>
      <c r="R2300" s="224"/>
      <c r="S2300" s="45"/>
      <c r="T2300" s="2"/>
      <c r="U2300" s="2"/>
      <c r="V2300" s="2"/>
      <c r="W2300" s="2"/>
      <c r="X2300" s="2"/>
      <c r="Y2300" s="2"/>
      <c r="Z2300" s="2"/>
    </row>
    <row r="2301" spans="1:26" ht="36.75" customHeight="1">
      <c r="A2301" s="530"/>
      <c r="B2301" s="527"/>
      <c r="C2301" s="498"/>
      <c r="D2301" s="501"/>
      <c r="E2301" s="488"/>
      <c r="F2301" s="488"/>
      <c r="G2301" s="488"/>
      <c r="H2301" s="488"/>
      <c r="I2301" s="274" t="s">
        <v>590</v>
      </c>
      <c r="J2301" s="530"/>
      <c r="K2301" s="273" t="s">
        <v>55</v>
      </c>
      <c r="L2301" s="101"/>
      <c r="M2301" s="257"/>
      <c r="N2301" s="256"/>
      <c r="O2301" s="256"/>
      <c r="P2301" s="256"/>
      <c r="Q2301" s="256"/>
      <c r="R2301" s="224"/>
      <c r="S2301" s="45"/>
      <c r="T2301" s="2"/>
      <c r="U2301" s="2"/>
      <c r="V2301" s="2"/>
      <c r="W2301" s="2"/>
      <c r="X2301" s="2"/>
      <c r="Y2301" s="2"/>
      <c r="Z2301" s="2"/>
    </row>
    <row r="2302" spans="1:26" ht="36.75" customHeight="1">
      <c r="A2302" s="531"/>
      <c r="B2302" s="528"/>
      <c r="C2302" s="498"/>
      <c r="D2302" s="501"/>
      <c r="E2302" s="488"/>
      <c r="F2302" s="488"/>
      <c r="G2302" s="488"/>
      <c r="H2302" s="488"/>
      <c r="I2302" s="272" t="s">
        <v>18</v>
      </c>
      <c r="J2302" s="530"/>
      <c r="K2302" s="273" t="s">
        <v>17</v>
      </c>
      <c r="L2302" s="101"/>
      <c r="M2302" s="257"/>
      <c r="N2302" s="256"/>
      <c r="O2302" s="256"/>
      <c r="P2302" s="256"/>
      <c r="Q2302" s="256"/>
      <c r="R2302" s="224"/>
      <c r="S2302" s="45"/>
      <c r="T2302" s="2"/>
      <c r="U2302" s="2"/>
      <c r="V2302" s="2"/>
      <c r="W2302" s="2"/>
      <c r="X2302" s="2"/>
      <c r="Y2302" s="2"/>
      <c r="Z2302" s="2"/>
    </row>
    <row r="2303" spans="1:26" ht="36.75" customHeight="1">
      <c r="A2303" s="529">
        <v>5</v>
      </c>
      <c r="B2303" s="526" t="s">
        <v>591</v>
      </c>
      <c r="C2303" s="498"/>
      <c r="D2303" s="501"/>
      <c r="E2303" s="488"/>
      <c r="F2303" s="488"/>
      <c r="G2303" s="488"/>
      <c r="H2303" s="488"/>
      <c r="I2303" s="275" t="s">
        <v>116</v>
      </c>
      <c r="J2303" s="530"/>
      <c r="K2303" s="271" t="s">
        <v>50</v>
      </c>
      <c r="L2303" s="101"/>
      <c r="M2303" s="257"/>
      <c r="N2303" s="256"/>
      <c r="O2303" s="256"/>
      <c r="P2303" s="256"/>
      <c r="Q2303" s="256"/>
      <c r="R2303" s="224"/>
      <c r="S2303" s="45"/>
      <c r="T2303" s="2"/>
      <c r="U2303" s="2"/>
      <c r="V2303" s="2"/>
      <c r="W2303" s="2"/>
      <c r="X2303" s="2"/>
      <c r="Y2303" s="2"/>
      <c r="Z2303" s="2"/>
    </row>
    <row r="2304" spans="1:26" ht="36.75" customHeight="1">
      <c r="A2304" s="530"/>
      <c r="B2304" s="527"/>
      <c r="C2304" s="498"/>
      <c r="D2304" s="501"/>
      <c r="E2304" s="488"/>
      <c r="F2304" s="488"/>
      <c r="G2304" s="488"/>
      <c r="H2304" s="488"/>
      <c r="I2304" s="274" t="s">
        <v>592</v>
      </c>
      <c r="J2304" s="530"/>
      <c r="K2304" s="273" t="s">
        <v>11</v>
      </c>
      <c r="L2304" s="101"/>
      <c r="M2304" s="257"/>
      <c r="N2304" s="256"/>
      <c r="O2304" s="256"/>
      <c r="P2304" s="256"/>
      <c r="Q2304" s="256"/>
      <c r="R2304" s="224"/>
      <c r="S2304" s="45"/>
      <c r="T2304" s="2"/>
      <c r="U2304" s="2"/>
      <c r="V2304" s="2"/>
      <c r="W2304" s="2"/>
      <c r="X2304" s="2"/>
      <c r="Y2304" s="2"/>
      <c r="Z2304" s="2"/>
    </row>
    <row r="2305" spans="1:26" ht="36.75" customHeight="1">
      <c r="A2305" s="530"/>
      <c r="B2305" s="527"/>
      <c r="C2305" s="498"/>
      <c r="D2305" s="501"/>
      <c r="E2305" s="488"/>
      <c r="F2305" s="488"/>
      <c r="G2305" s="488"/>
      <c r="H2305" s="488"/>
      <c r="I2305" s="272" t="s">
        <v>33</v>
      </c>
      <c r="J2305" s="530"/>
      <c r="K2305" s="273" t="s">
        <v>39</v>
      </c>
      <c r="L2305" s="101"/>
      <c r="M2305" s="257"/>
      <c r="N2305" s="256"/>
      <c r="O2305" s="256"/>
      <c r="P2305" s="256"/>
      <c r="Q2305" s="256"/>
      <c r="R2305" s="224"/>
      <c r="S2305" s="45"/>
      <c r="T2305" s="2"/>
      <c r="U2305" s="2"/>
      <c r="V2305" s="2"/>
      <c r="W2305" s="2"/>
      <c r="X2305" s="2"/>
      <c r="Y2305" s="2"/>
      <c r="Z2305" s="2"/>
    </row>
    <row r="2306" spans="1:26" ht="36.75" customHeight="1">
      <c r="A2306" s="531"/>
      <c r="B2306" s="528"/>
      <c r="C2306" s="498"/>
      <c r="D2306" s="501"/>
      <c r="E2306" s="488"/>
      <c r="F2306" s="488"/>
      <c r="G2306" s="488"/>
      <c r="H2306" s="488"/>
      <c r="I2306" s="274" t="s">
        <v>590</v>
      </c>
      <c r="J2306" s="530"/>
      <c r="K2306" s="273" t="s">
        <v>55</v>
      </c>
      <c r="L2306" s="101"/>
      <c r="M2306" s="257"/>
      <c r="N2306" s="256"/>
      <c r="O2306" s="256"/>
      <c r="P2306" s="256"/>
      <c r="Q2306" s="256"/>
      <c r="R2306" s="224"/>
      <c r="S2306" s="45"/>
      <c r="T2306" s="2"/>
      <c r="U2306" s="2"/>
      <c r="V2306" s="2"/>
      <c r="W2306" s="2"/>
      <c r="X2306" s="2"/>
      <c r="Y2306" s="2"/>
      <c r="Z2306" s="2"/>
    </row>
    <row r="2307" spans="1:26" ht="36.75" customHeight="1">
      <c r="A2307" s="529">
        <v>6</v>
      </c>
      <c r="B2307" s="526" t="s">
        <v>593</v>
      </c>
      <c r="C2307" s="498"/>
      <c r="D2307" s="501"/>
      <c r="E2307" s="488"/>
      <c r="F2307" s="488"/>
      <c r="G2307" s="488"/>
      <c r="H2307" s="488"/>
      <c r="I2307" s="275" t="s">
        <v>116</v>
      </c>
      <c r="J2307" s="530"/>
      <c r="K2307" s="271" t="s">
        <v>50</v>
      </c>
      <c r="L2307" s="101"/>
      <c r="M2307" s="257"/>
      <c r="N2307" s="256"/>
      <c r="O2307" s="256"/>
      <c r="P2307" s="256"/>
      <c r="Q2307" s="256"/>
      <c r="R2307" s="224"/>
      <c r="S2307" s="45"/>
      <c r="T2307" s="2"/>
      <c r="U2307" s="2"/>
      <c r="V2307" s="2"/>
      <c r="W2307" s="2"/>
      <c r="X2307" s="2"/>
      <c r="Y2307" s="2"/>
      <c r="Z2307" s="2"/>
    </row>
    <row r="2308" spans="1:26" ht="36.75" customHeight="1">
      <c r="A2308" s="530"/>
      <c r="B2308" s="527"/>
      <c r="C2308" s="498"/>
      <c r="D2308" s="501"/>
      <c r="E2308" s="488"/>
      <c r="F2308" s="488"/>
      <c r="G2308" s="488"/>
      <c r="H2308" s="488"/>
      <c r="I2308" s="274" t="s">
        <v>592</v>
      </c>
      <c r="J2308" s="530"/>
      <c r="K2308" s="273" t="s">
        <v>11</v>
      </c>
      <c r="L2308" s="101"/>
      <c r="M2308" s="257"/>
      <c r="N2308" s="256"/>
      <c r="O2308" s="256"/>
      <c r="P2308" s="256"/>
      <c r="Q2308" s="256"/>
      <c r="R2308" s="224"/>
      <c r="S2308" s="45"/>
      <c r="T2308" s="2"/>
      <c r="U2308" s="2"/>
      <c r="V2308" s="2"/>
      <c r="W2308" s="2"/>
      <c r="X2308" s="2"/>
      <c r="Y2308" s="2"/>
      <c r="Z2308" s="2"/>
    </row>
    <row r="2309" spans="1:26" ht="36.75" customHeight="1">
      <c r="A2309" s="530"/>
      <c r="B2309" s="527"/>
      <c r="C2309" s="498"/>
      <c r="D2309" s="501"/>
      <c r="E2309" s="488"/>
      <c r="F2309" s="488"/>
      <c r="G2309" s="488"/>
      <c r="H2309" s="488"/>
      <c r="I2309" s="272" t="s">
        <v>33</v>
      </c>
      <c r="J2309" s="530"/>
      <c r="K2309" s="273" t="s">
        <v>39</v>
      </c>
      <c r="L2309" s="101"/>
      <c r="M2309" s="257"/>
      <c r="N2309" s="256"/>
      <c r="O2309" s="256"/>
      <c r="P2309" s="256"/>
      <c r="Q2309" s="256"/>
      <c r="R2309" s="224"/>
      <c r="S2309" s="45"/>
      <c r="T2309" s="2"/>
      <c r="U2309" s="2"/>
      <c r="V2309" s="2"/>
      <c r="W2309" s="2"/>
      <c r="X2309" s="2"/>
      <c r="Y2309" s="2"/>
      <c r="Z2309" s="2"/>
    </row>
    <row r="2310" spans="1:26" ht="36.75" customHeight="1">
      <c r="A2310" s="530"/>
      <c r="B2310" s="527"/>
      <c r="C2310" s="498"/>
      <c r="D2310" s="501"/>
      <c r="E2310" s="488"/>
      <c r="F2310" s="488"/>
      <c r="G2310" s="488"/>
      <c r="H2310" s="488"/>
      <c r="I2310" s="274" t="s">
        <v>590</v>
      </c>
      <c r="J2310" s="530"/>
      <c r="K2310" s="273" t="s">
        <v>55</v>
      </c>
      <c r="L2310" s="101"/>
      <c r="M2310" s="257"/>
      <c r="N2310" s="256"/>
      <c r="O2310" s="256"/>
      <c r="P2310" s="256"/>
      <c r="Q2310" s="256"/>
      <c r="R2310" s="224"/>
      <c r="S2310" s="45"/>
      <c r="T2310" s="2"/>
      <c r="U2310" s="2"/>
      <c r="V2310" s="2"/>
      <c r="W2310" s="2"/>
      <c r="X2310" s="2"/>
      <c r="Y2310" s="2"/>
      <c r="Z2310" s="2"/>
    </row>
    <row r="2311" spans="1:26" ht="36.75" customHeight="1">
      <c r="A2311" s="530"/>
      <c r="B2311" s="527"/>
      <c r="C2311" s="498"/>
      <c r="D2311" s="501"/>
      <c r="E2311" s="488"/>
      <c r="F2311" s="488"/>
      <c r="G2311" s="488"/>
      <c r="H2311" s="488"/>
      <c r="I2311" s="270" t="s">
        <v>594</v>
      </c>
      <c r="J2311" s="530"/>
      <c r="K2311" s="271" t="s">
        <v>134</v>
      </c>
      <c r="L2311" s="101"/>
      <c r="M2311" s="257"/>
      <c r="N2311" s="256"/>
      <c r="O2311" s="256"/>
      <c r="P2311" s="256"/>
      <c r="Q2311" s="256"/>
      <c r="R2311" s="224"/>
      <c r="S2311" s="45"/>
      <c r="T2311" s="2"/>
      <c r="U2311" s="2"/>
      <c r="V2311" s="2"/>
      <c r="W2311" s="2"/>
      <c r="X2311" s="2"/>
      <c r="Y2311" s="2"/>
      <c r="Z2311" s="2"/>
    </row>
    <row r="2312" spans="1:26" ht="36.75" customHeight="1">
      <c r="A2312" s="530"/>
      <c r="B2312" s="527"/>
      <c r="C2312" s="498"/>
      <c r="D2312" s="501"/>
      <c r="E2312" s="488"/>
      <c r="F2312" s="488"/>
      <c r="G2312" s="488"/>
      <c r="H2312" s="488"/>
      <c r="I2312" s="274" t="s">
        <v>592</v>
      </c>
      <c r="J2312" s="530"/>
      <c r="K2312" s="273" t="s">
        <v>11</v>
      </c>
      <c r="L2312" s="101"/>
      <c r="M2312" s="257"/>
      <c r="N2312" s="256"/>
      <c r="O2312" s="256"/>
      <c r="P2312" s="256"/>
      <c r="Q2312" s="256"/>
      <c r="R2312" s="224"/>
      <c r="S2312" s="45"/>
      <c r="T2312" s="2"/>
      <c r="U2312" s="2"/>
      <c r="V2312" s="2"/>
      <c r="W2312" s="2"/>
      <c r="X2312" s="2"/>
      <c r="Y2312" s="2"/>
      <c r="Z2312" s="2"/>
    </row>
    <row r="2313" spans="1:26" ht="36.75" customHeight="1">
      <c r="A2313" s="530"/>
      <c r="B2313" s="527"/>
      <c r="C2313" s="498"/>
      <c r="D2313" s="501"/>
      <c r="E2313" s="488"/>
      <c r="F2313" s="488"/>
      <c r="G2313" s="488"/>
      <c r="H2313" s="488"/>
      <c r="I2313" s="270" t="s">
        <v>290</v>
      </c>
      <c r="J2313" s="530"/>
      <c r="K2313" s="271" t="s">
        <v>174</v>
      </c>
      <c r="L2313" s="101"/>
      <c r="M2313" s="257"/>
      <c r="N2313" s="256"/>
      <c r="O2313" s="256"/>
      <c r="P2313" s="256"/>
      <c r="Q2313" s="256"/>
      <c r="R2313" s="224"/>
      <c r="S2313" s="45"/>
      <c r="T2313" s="2"/>
      <c r="U2313" s="2"/>
      <c r="V2313" s="2"/>
      <c r="W2313" s="2"/>
      <c r="X2313" s="2"/>
      <c r="Y2313" s="2"/>
      <c r="Z2313" s="2"/>
    </row>
    <row r="2314" spans="1:26" ht="36.75" customHeight="1">
      <c r="A2314" s="530"/>
      <c r="B2314" s="527"/>
      <c r="C2314" s="498"/>
      <c r="D2314" s="501"/>
      <c r="E2314" s="488"/>
      <c r="F2314" s="488"/>
      <c r="G2314" s="488"/>
      <c r="H2314" s="488"/>
      <c r="I2314" s="274" t="s">
        <v>590</v>
      </c>
      <c r="J2314" s="530"/>
      <c r="K2314" s="273" t="s">
        <v>55</v>
      </c>
      <c r="L2314" s="101"/>
      <c r="M2314" s="257"/>
      <c r="N2314" s="256"/>
      <c r="O2314" s="256"/>
      <c r="P2314" s="256"/>
      <c r="Q2314" s="256"/>
      <c r="R2314" s="224"/>
      <c r="S2314" s="45"/>
      <c r="T2314" s="2"/>
      <c r="U2314" s="2"/>
      <c r="V2314" s="2"/>
      <c r="W2314" s="2"/>
      <c r="X2314" s="2"/>
      <c r="Y2314" s="2"/>
      <c r="Z2314" s="2"/>
    </row>
    <row r="2315" spans="1:26" ht="36.75" customHeight="1">
      <c r="A2315" s="530"/>
      <c r="B2315" s="527"/>
      <c r="C2315" s="498"/>
      <c r="D2315" s="501"/>
      <c r="E2315" s="488"/>
      <c r="F2315" s="488"/>
      <c r="G2315" s="488"/>
      <c r="H2315" s="488"/>
      <c r="I2315" s="272" t="s">
        <v>18</v>
      </c>
      <c r="J2315" s="530"/>
      <c r="K2315" s="273" t="s">
        <v>17</v>
      </c>
      <c r="L2315" s="101"/>
      <c r="M2315" s="257"/>
      <c r="N2315" s="256"/>
      <c r="O2315" s="256"/>
      <c r="P2315" s="256"/>
      <c r="Q2315" s="256"/>
      <c r="R2315" s="224"/>
      <c r="S2315" s="45"/>
      <c r="T2315" s="2"/>
      <c r="U2315" s="2"/>
      <c r="V2315" s="2"/>
      <c r="W2315" s="2"/>
      <c r="X2315" s="2"/>
      <c r="Y2315" s="2"/>
      <c r="Z2315" s="2"/>
    </row>
    <row r="2316" spans="1:26" ht="36.75" customHeight="1">
      <c r="A2316" s="530"/>
      <c r="B2316" s="527"/>
      <c r="C2316" s="498"/>
      <c r="D2316" s="501"/>
      <c r="E2316" s="488"/>
      <c r="F2316" s="488"/>
      <c r="G2316" s="488"/>
      <c r="H2316" s="488"/>
      <c r="I2316" s="270" t="s">
        <v>225</v>
      </c>
      <c r="J2316" s="530"/>
      <c r="K2316" s="271" t="s">
        <v>175</v>
      </c>
      <c r="L2316" s="101"/>
      <c r="M2316" s="257"/>
      <c r="N2316" s="256"/>
      <c r="O2316" s="256"/>
      <c r="P2316" s="256"/>
      <c r="Q2316" s="256"/>
      <c r="R2316" s="224"/>
      <c r="S2316" s="45"/>
      <c r="T2316" s="2"/>
      <c r="U2316" s="2"/>
      <c r="V2316" s="2"/>
      <c r="W2316" s="2"/>
      <c r="X2316" s="2"/>
      <c r="Y2316" s="2"/>
      <c r="Z2316" s="2"/>
    </row>
    <row r="2317" spans="1:26" ht="36.75" customHeight="1">
      <c r="A2317" s="531"/>
      <c r="B2317" s="528"/>
      <c r="C2317" s="498"/>
      <c r="D2317" s="501"/>
      <c r="E2317" s="488"/>
      <c r="F2317" s="488"/>
      <c r="G2317" s="488"/>
      <c r="H2317" s="488"/>
      <c r="I2317" s="274" t="s">
        <v>595</v>
      </c>
      <c r="J2317" s="530"/>
      <c r="K2317" s="276" t="s">
        <v>55</v>
      </c>
      <c r="L2317" s="101"/>
      <c r="M2317" s="257"/>
      <c r="N2317" s="256"/>
      <c r="O2317" s="256"/>
      <c r="P2317" s="256"/>
      <c r="Q2317" s="256"/>
      <c r="R2317" s="224"/>
      <c r="S2317" s="45"/>
      <c r="T2317" s="2"/>
      <c r="U2317" s="2"/>
      <c r="V2317" s="2"/>
      <c r="W2317" s="2"/>
      <c r="X2317" s="2"/>
      <c r="Y2317" s="2"/>
      <c r="Z2317" s="2"/>
    </row>
    <row r="2318" spans="1:26" ht="40.5">
      <c r="A2318" s="529">
        <v>7</v>
      </c>
      <c r="B2318" s="526" t="s">
        <v>596</v>
      </c>
      <c r="C2318" s="498"/>
      <c r="D2318" s="501"/>
      <c r="E2318" s="488"/>
      <c r="F2318" s="488"/>
      <c r="G2318" s="488"/>
      <c r="H2318" s="488"/>
      <c r="I2318" s="275" t="s">
        <v>116</v>
      </c>
      <c r="J2318" s="530"/>
      <c r="K2318" s="271" t="s">
        <v>50</v>
      </c>
      <c r="L2318" s="101"/>
      <c r="M2318" s="257"/>
      <c r="N2318" s="256"/>
      <c r="O2318" s="256"/>
      <c r="P2318" s="256"/>
      <c r="Q2318" s="256"/>
      <c r="R2318" s="224"/>
      <c r="S2318" s="45"/>
      <c r="T2318" s="2"/>
      <c r="U2318" s="2"/>
      <c r="V2318" s="2"/>
      <c r="W2318" s="2"/>
      <c r="X2318" s="2"/>
      <c r="Y2318" s="2"/>
      <c r="Z2318" s="2"/>
    </row>
    <row r="2319" spans="1:26" ht="25.5">
      <c r="A2319" s="530"/>
      <c r="B2319" s="527"/>
      <c r="C2319" s="498"/>
      <c r="D2319" s="501"/>
      <c r="E2319" s="488"/>
      <c r="F2319" s="488"/>
      <c r="G2319" s="488"/>
      <c r="H2319" s="488"/>
      <c r="I2319" s="274" t="s">
        <v>592</v>
      </c>
      <c r="J2319" s="530"/>
      <c r="K2319" s="273" t="s">
        <v>11</v>
      </c>
      <c r="L2319" s="101"/>
      <c r="M2319" s="257"/>
      <c r="N2319" s="256"/>
      <c r="O2319" s="256"/>
      <c r="P2319" s="256"/>
      <c r="Q2319" s="256"/>
      <c r="R2319" s="224"/>
      <c r="S2319" s="45"/>
      <c r="T2319" s="2"/>
      <c r="U2319" s="2"/>
      <c r="V2319" s="2"/>
      <c r="W2319" s="2"/>
      <c r="X2319" s="2"/>
      <c r="Y2319" s="2"/>
      <c r="Z2319" s="2"/>
    </row>
    <row r="2320" spans="1:26" ht="25.5">
      <c r="A2320" s="530"/>
      <c r="B2320" s="527"/>
      <c r="C2320" s="498"/>
      <c r="D2320" s="501"/>
      <c r="E2320" s="488"/>
      <c r="F2320" s="488"/>
      <c r="G2320" s="488"/>
      <c r="H2320" s="488"/>
      <c r="I2320" s="272" t="s">
        <v>33</v>
      </c>
      <c r="J2320" s="530"/>
      <c r="K2320" s="273" t="s">
        <v>39</v>
      </c>
      <c r="L2320" s="101"/>
      <c r="M2320" s="257"/>
      <c r="N2320" s="256"/>
      <c r="O2320" s="256"/>
      <c r="P2320" s="256"/>
      <c r="Q2320" s="256"/>
      <c r="R2320" s="224"/>
      <c r="S2320" s="45"/>
      <c r="T2320" s="2"/>
      <c r="U2320" s="2"/>
      <c r="V2320" s="2"/>
      <c r="W2320" s="2"/>
      <c r="X2320" s="2"/>
      <c r="Y2320" s="2"/>
      <c r="Z2320" s="2"/>
    </row>
    <row r="2321" spans="1:26" ht="38.25">
      <c r="A2321" s="530"/>
      <c r="B2321" s="527"/>
      <c r="C2321" s="498"/>
      <c r="D2321" s="501"/>
      <c r="E2321" s="488"/>
      <c r="F2321" s="488"/>
      <c r="G2321" s="488"/>
      <c r="H2321" s="488"/>
      <c r="I2321" s="274" t="s">
        <v>590</v>
      </c>
      <c r="J2321" s="530"/>
      <c r="K2321" s="273" t="s">
        <v>55</v>
      </c>
      <c r="L2321" s="101"/>
      <c r="M2321" s="257"/>
      <c r="N2321" s="256"/>
      <c r="O2321" s="256"/>
      <c r="P2321" s="256"/>
      <c r="Q2321" s="256"/>
      <c r="R2321" s="224"/>
      <c r="S2321" s="45"/>
      <c r="T2321" s="2"/>
      <c r="U2321" s="2"/>
      <c r="V2321" s="2"/>
      <c r="W2321" s="2"/>
      <c r="X2321" s="2"/>
      <c r="Y2321" s="2"/>
      <c r="Z2321" s="2"/>
    </row>
    <row r="2322" spans="1:26" ht="13.5">
      <c r="A2322" s="530"/>
      <c r="B2322" s="527"/>
      <c r="C2322" s="498"/>
      <c r="D2322" s="501"/>
      <c r="E2322" s="488"/>
      <c r="F2322" s="488"/>
      <c r="G2322" s="488"/>
      <c r="H2322" s="488"/>
      <c r="I2322" s="270" t="s">
        <v>597</v>
      </c>
      <c r="J2322" s="530"/>
      <c r="K2322" s="271" t="s">
        <v>11</v>
      </c>
      <c r="L2322" s="101"/>
      <c r="M2322" s="257"/>
      <c r="N2322" s="256"/>
      <c r="O2322" s="256"/>
      <c r="P2322" s="256"/>
      <c r="Q2322" s="256"/>
      <c r="R2322" s="224"/>
      <c r="S2322" s="45"/>
      <c r="T2322" s="2"/>
      <c r="U2322" s="2"/>
      <c r="V2322" s="2"/>
      <c r="W2322" s="2"/>
      <c r="X2322" s="2"/>
      <c r="Y2322" s="2"/>
      <c r="Z2322" s="2"/>
    </row>
    <row r="2323" spans="1:26" ht="25.5">
      <c r="A2323" s="530"/>
      <c r="B2323" s="527"/>
      <c r="C2323" s="498"/>
      <c r="D2323" s="501"/>
      <c r="E2323" s="488"/>
      <c r="F2323" s="488"/>
      <c r="G2323" s="488"/>
      <c r="H2323" s="488"/>
      <c r="I2323" s="272" t="s">
        <v>598</v>
      </c>
      <c r="J2323" s="530"/>
      <c r="K2323" s="273" t="s">
        <v>12</v>
      </c>
      <c r="L2323" s="101"/>
      <c r="M2323" s="257"/>
      <c r="N2323" s="256"/>
      <c r="O2323" s="256"/>
      <c r="P2323" s="256"/>
      <c r="Q2323" s="256"/>
      <c r="R2323" s="224"/>
      <c r="S2323" s="45"/>
      <c r="T2323" s="2"/>
      <c r="U2323" s="2"/>
      <c r="V2323" s="2"/>
      <c r="W2323" s="2"/>
      <c r="X2323" s="2"/>
      <c r="Y2323" s="2"/>
      <c r="Z2323" s="2"/>
    </row>
    <row r="2324" spans="1:26" ht="54">
      <c r="A2324" s="530"/>
      <c r="B2324" s="527"/>
      <c r="C2324" s="498"/>
      <c r="D2324" s="501"/>
      <c r="E2324" s="488"/>
      <c r="F2324" s="488"/>
      <c r="G2324" s="488"/>
      <c r="H2324" s="488"/>
      <c r="I2324" s="270" t="s">
        <v>290</v>
      </c>
      <c r="J2324" s="530"/>
      <c r="K2324" s="271" t="s">
        <v>174</v>
      </c>
      <c r="L2324" s="101"/>
      <c r="M2324" s="257"/>
      <c r="N2324" s="256"/>
      <c r="O2324" s="256"/>
      <c r="P2324" s="256"/>
      <c r="Q2324" s="256"/>
      <c r="R2324" s="224"/>
      <c r="S2324" s="45"/>
      <c r="T2324" s="2"/>
      <c r="U2324" s="2"/>
      <c r="V2324" s="2"/>
      <c r="W2324" s="2"/>
      <c r="X2324" s="2"/>
      <c r="Y2324" s="2"/>
      <c r="Z2324" s="2"/>
    </row>
    <row r="2325" spans="1:26" ht="38.25">
      <c r="A2325" s="530"/>
      <c r="B2325" s="527"/>
      <c r="C2325" s="498"/>
      <c r="D2325" s="501"/>
      <c r="E2325" s="488"/>
      <c r="F2325" s="488"/>
      <c r="G2325" s="488"/>
      <c r="H2325" s="488"/>
      <c r="I2325" s="274" t="s">
        <v>590</v>
      </c>
      <c r="J2325" s="530"/>
      <c r="K2325" s="273" t="s">
        <v>55</v>
      </c>
      <c r="L2325" s="101"/>
      <c r="M2325" s="257"/>
      <c r="N2325" s="256"/>
      <c r="O2325" s="256"/>
      <c r="P2325" s="256"/>
      <c r="Q2325" s="256"/>
      <c r="R2325" s="224"/>
      <c r="S2325" s="45"/>
      <c r="T2325" s="2"/>
      <c r="U2325" s="2"/>
      <c r="V2325" s="2"/>
      <c r="W2325" s="2"/>
      <c r="X2325" s="2"/>
      <c r="Y2325" s="2"/>
      <c r="Z2325" s="2"/>
    </row>
    <row r="2326" spans="1:26" ht="38.25">
      <c r="A2326" s="531"/>
      <c r="B2326" s="528"/>
      <c r="C2326" s="498"/>
      <c r="D2326" s="501"/>
      <c r="E2326" s="488"/>
      <c r="F2326" s="488"/>
      <c r="G2326" s="488"/>
      <c r="H2326" s="488"/>
      <c r="I2326" s="272" t="s">
        <v>18</v>
      </c>
      <c r="J2326" s="530"/>
      <c r="K2326" s="276" t="s">
        <v>17</v>
      </c>
      <c r="L2326" s="101"/>
      <c r="M2326" s="257"/>
      <c r="N2326" s="256"/>
      <c r="O2326" s="256"/>
      <c r="P2326" s="256"/>
      <c r="Q2326" s="256"/>
      <c r="R2326" s="224"/>
      <c r="S2326" s="45"/>
      <c r="T2326" s="2"/>
      <c r="U2326" s="2"/>
      <c r="V2326" s="2"/>
      <c r="W2326" s="2"/>
      <c r="X2326" s="2"/>
      <c r="Y2326" s="2"/>
      <c r="Z2326" s="2"/>
    </row>
    <row r="2327" spans="1:26" ht="40.5">
      <c r="A2327" s="529">
        <v>8</v>
      </c>
      <c r="B2327" s="526" t="s">
        <v>599</v>
      </c>
      <c r="C2327" s="498"/>
      <c r="D2327" s="501"/>
      <c r="E2327" s="488"/>
      <c r="F2327" s="488"/>
      <c r="G2327" s="488"/>
      <c r="H2327" s="488"/>
      <c r="I2327" s="275" t="s">
        <v>116</v>
      </c>
      <c r="J2327" s="530"/>
      <c r="K2327" s="271" t="s">
        <v>50</v>
      </c>
      <c r="L2327" s="101"/>
      <c r="M2327" s="257"/>
      <c r="N2327" s="256"/>
      <c r="O2327" s="256"/>
      <c r="P2327" s="256"/>
      <c r="Q2327" s="256"/>
      <c r="R2327" s="224"/>
      <c r="S2327" s="45"/>
      <c r="T2327" s="2"/>
      <c r="U2327" s="2"/>
      <c r="V2327" s="2"/>
      <c r="W2327" s="2"/>
      <c r="X2327" s="2"/>
      <c r="Y2327" s="2"/>
      <c r="Z2327" s="2"/>
    </row>
    <row r="2328" spans="1:26" ht="25.5">
      <c r="A2328" s="530"/>
      <c r="B2328" s="527"/>
      <c r="C2328" s="498"/>
      <c r="D2328" s="501"/>
      <c r="E2328" s="488"/>
      <c r="F2328" s="488"/>
      <c r="G2328" s="488"/>
      <c r="H2328" s="488"/>
      <c r="I2328" s="274" t="s">
        <v>600</v>
      </c>
      <c r="J2328" s="530"/>
      <c r="K2328" s="273" t="s">
        <v>11</v>
      </c>
      <c r="L2328" s="101"/>
      <c r="M2328" s="257"/>
      <c r="N2328" s="256"/>
      <c r="O2328" s="256"/>
      <c r="P2328" s="256"/>
      <c r="Q2328" s="256"/>
      <c r="R2328" s="224"/>
      <c r="S2328" s="45"/>
      <c r="T2328" s="2"/>
      <c r="U2328" s="2"/>
      <c r="V2328" s="2"/>
      <c r="W2328" s="2"/>
      <c r="X2328" s="2"/>
      <c r="Y2328" s="2"/>
      <c r="Z2328" s="2"/>
    </row>
    <row r="2329" spans="1:26" ht="54">
      <c r="A2329" s="530"/>
      <c r="B2329" s="527"/>
      <c r="C2329" s="498"/>
      <c r="D2329" s="501"/>
      <c r="E2329" s="488"/>
      <c r="F2329" s="488"/>
      <c r="G2329" s="488"/>
      <c r="H2329" s="488"/>
      <c r="I2329" s="275" t="s">
        <v>601</v>
      </c>
      <c r="J2329" s="530"/>
      <c r="K2329" s="271" t="s">
        <v>174</v>
      </c>
      <c r="L2329" s="101"/>
      <c r="M2329" s="257"/>
      <c r="N2329" s="256"/>
      <c r="O2329" s="256"/>
      <c r="P2329" s="256"/>
      <c r="Q2329" s="256"/>
      <c r="R2329" s="224"/>
      <c r="S2329" s="45"/>
      <c r="T2329" s="2"/>
      <c r="U2329" s="2"/>
      <c r="V2329" s="2"/>
      <c r="W2329" s="2"/>
      <c r="X2329" s="2"/>
      <c r="Y2329" s="2"/>
      <c r="Z2329" s="2"/>
    </row>
    <row r="2330" spans="1:26" ht="38.25">
      <c r="A2330" s="531"/>
      <c r="B2330" s="528"/>
      <c r="C2330" s="498"/>
      <c r="D2330" s="501"/>
      <c r="E2330" s="488"/>
      <c r="F2330" s="488"/>
      <c r="G2330" s="488"/>
      <c r="H2330" s="488"/>
      <c r="I2330" s="274" t="s">
        <v>602</v>
      </c>
      <c r="J2330" s="530"/>
      <c r="K2330" s="276" t="s">
        <v>17</v>
      </c>
      <c r="L2330" s="101"/>
      <c r="M2330" s="257"/>
      <c r="N2330" s="256"/>
      <c r="O2330" s="256"/>
      <c r="P2330" s="256"/>
      <c r="Q2330" s="256"/>
      <c r="R2330" s="224"/>
      <c r="S2330" s="45"/>
      <c r="T2330" s="2"/>
      <c r="U2330" s="2"/>
      <c r="V2330" s="2"/>
      <c r="W2330" s="2"/>
      <c r="X2330" s="2"/>
      <c r="Y2330" s="2"/>
      <c r="Z2330" s="2"/>
    </row>
    <row r="2331" spans="1:26" ht="40.5">
      <c r="A2331" s="529">
        <v>9</v>
      </c>
      <c r="B2331" s="526" t="s">
        <v>603</v>
      </c>
      <c r="C2331" s="498"/>
      <c r="D2331" s="501"/>
      <c r="E2331" s="488"/>
      <c r="F2331" s="488"/>
      <c r="G2331" s="488"/>
      <c r="H2331" s="488"/>
      <c r="I2331" s="270" t="s">
        <v>116</v>
      </c>
      <c r="J2331" s="530"/>
      <c r="K2331" s="277" t="s">
        <v>50</v>
      </c>
      <c r="L2331" s="101"/>
      <c r="M2331" s="257"/>
      <c r="N2331" s="256"/>
      <c r="O2331" s="256"/>
      <c r="P2331" s="256"/>
      <c r="Q2331" s="256"/>
      <c r="R2331" s="224"/>
      <c r="S2331" s="45"/>
      <c r="T2331" s="2"/>
      <c r="U2331" s="2"/>
      <c r="V2331" s="2"/>
      <c r="W2331" s="2"/>
      <c r="X2331" s="2"/>
      <c r="Y2331" s="2"/>
      <c r="Z2331" s="2"/>
    </row>
    <row r="2332" spans="1:26" ht="25.5">
      <c r="A2332" s="530"/>
      <c r="B2332" s="527"/>
      <c r="C2332" s="498"/>
      <c r="D2332" s="501"/>
      <c r="E2332" s="488"/>
      <c r="F2332" s="488"/>
      <c r="G2332" s="488"/>
      <c r="H2332" s="488"/>
      <c r="I2332" s="274" t="s">
        <v>592</v>
      </c>
      <c r="J2332" s="530"/>
      <c r="K2332" s="273" t="s">
        <v>11</v>
      </c>
      <c r="L2332" s="101"/>
      <c r="M2332" s="257"/>
      <c r="N2332" s="256"/>
      <c r="O2332" s="256"/>
      <c r="P2332" s="256"/>
      <c r="Q2332" s="256"/>
      <c r="R2332" s="224"/>
      <c r="S2332" s="45"/>
      <c r="T2332" s="2"/>
      <c r="U2332" s="2"/>
      <c r="V2332" s="2"/>
      <c r="W2332" s="2"/>
      <c r="X2332" s="2"/>
      <c r="Y2332" s="2"/>
      <c r="Z2332" s="2"/>
    </row>
    <row r="2333" spans="1:26" ht="25.5">
      <c r="A2333" s="530"/>
      <c r="B2333" s="527"/>
      <c r="C2333" s="498"/>
      <c r="D2333" s="501"/>
      <c r="E2333" s="488"/>
      <c r="F2333" s="488"/>
      <c r="G2333" s="488"/>
      <c r="H2333" s="488"/>
      <c r="I2333" s="272" t="s">
        <v>604</v>
      </c>
      <c r="J2333" s="530"/>
      <c r="K2333" s="278" t="s">
        <v>39</v>
      </c>
      <c r="L2333" s="101"/>
      <c r="M2333" s="257"/>
      <c r="N2333" s="256"/>
      <c r="O2333" s="256"/>
      <c r="P2333" s="256"/>
      <c r="Q2333" s="256"/>
      <c r="R2333" s="224"/>
      <c r="S2333" s="45"/>
      <c r="T2333" s="2"/>
      <c r="U2333" s="2"/>
      <c r="V2333" s="2"/>
      <c r="W2333" s="2"/>
      <c r="X2333" s="2"/>
      <c r="Y2333" s="2"/>
      <c r="Z2333" s="2"/>
    </row>
    <row r="2334" spans="1:26" ht="38.25">
      <c r="A2334" s="530"/>
      <c r="B2334" s="527"/>
      <c r="C2334" s="498"/>
      <c r="D2334" s="501"/>
      <c r="E2334" s="488"/>
      <c r="F2334" s="488"/>
      <c r="G2334" s="488"/>
      <c r="H2334" s="488"/>
      <c r="I2334" s="272" t="s">
        <v>590</v>
      </c>
      <c r="J2334" s="530"/>
      <c r="K2334" s="278" t="s">
        <v>55</v>
      </c>
      <c r="L2334" s="101"/>
      <c r="M2334" s="257"/>
      <c r="N2334" s="256"/>
      <c r="O2334" s="256"/>
      <c r="P2334" s="256"/>
      <c r="Q2334" s="256"/>
      <c r="R2334" s="224"/>
      <c r="S2334" s="45"/>
      <c r="T2334" s="2"/>
      <c r="U2334" s="2"/>
      <c r="V2334" s="2"/>
      <c r="W2334" s="2"/>
      <c r="X2334" s="2"/>
      <c r="Y2334" s="2"/>
      <c r="Z2334" s="2"/>
    </row>
    <row r="2335" spans="1:26" ht="54">
      <c r="A2335" s="530"/>
      <c r="B2335" s="527"/>
      <c r="C2335" s="498"/>
      <c r="D2335" s="501"/>
      <c r="E2335" s="488"/>
      <c r="F2335" s="488"/>
      <c r="G2335" s="488"/>
      <c r="H2335" s="488"/>
      <c r="I2335" s="275" t="s">
        <v>605</v>
      </c>
      <c r="J2335" s="530"/>
      <c r="K2335" s="277" t="s">
        <v>174</v>
      </c>
      <c r="L2335" s="101"/>
      <c r="M2335" s="257"/>
      <c r="N2335" s="256"/>
      <c r="O2335" s="256"/>
      <c r="P2335" s="256"/>
      <c r="Q2335" s="256"/>
      <c r="R2335" s="224"/>
      <c r="S2335" s="45"/>
      <c r="T2335" s="2"/>
      <c r="U2335" s="2"/>
      <c r="V2335" s="2"/>
      <c r="W2335" s="2"/>
      <c r="X2335" s="2"/>
      <c r="Y2335" s="2"/>
      <c r="Z2335" s="2"/>
    </row>
    <row r="2336" spans="1:26" ht="25.5">
      <c r="A2336" s="530"/>
      <c r="B2336" s="527"/>
      <c r="C2336" s="498"/>
      <c r="D2336" s="501"/>
      <c r="E2336" s="488"/>
      <c r="F2336" s="488"/>
      <c r="G2336" s="488"/>
      <c r="H2336" s="488"/>
      <c r="I2336" s="272" t="s">
        <v>604</v>
      </c>
      <c r="J2336" s="530"/>
      <c r="K2336" s="278" t="s">
        <v>39</v>
      </c>
      <c r="L2336" s="101"/>
      <c r="M2336" s="257"/>
      <c r="N2336" s="256"/>
      <c r="O2336" s="256"/>
      <c r="P2336" s="256"/>
      <c r="Q2336" s="256"/>
      <c r="R2336" s="224"/>
      <c r="S2336" s="45"/>
      <c r="T2336" s="2"/>
      <c r="U2336" s="2"/>
      <c r="V2336" s="2"/>
      <c r="W2336" s="2"/>
      <c r="X2336" s="2"/>
      <c r="Y2336" s="2"/>
      <c r="Z2336" s="2"/>
    </row>
    <row r="2337" spans="1:26" ht="38.25">
      <c r="A2337" s="530"/>
      <c r="B2337" s="527"/>
      <c r="C2337" s="498"/>
      <c r="D2337" s="501"/>
      <c r="E2337" s="488"/>
      <c r="F2337" s="488"/>
      <c r="G2337" s="488"/>
      <c r="H2337" s="488"/>
      <c r="I2337" s="272" t="s">
        <v>590</v>
      </c>
      <c r="J2337" s="530"/>
      <c r="K2337" s="278" t="s">
        <v>55</v>
      </c>
      <c r="L2337" s="101"/>
      <c r="M2337" s="257"/>
      <c r="N2337" s="256"/>
      <c r="O2337" s="256"/>
      <c r="P2337" s="256"/>
      <c r="Q2337" s="256"/>
      <c r="R2337" s="224"/>
      <c r="S2337" s="45"/>
      <c r="T2337" s="2"/>
      <c r="U2337" s="2"/>
      <c r="V2337" s="2"/>
      <c r="W2337" s="2"/>
      <c r="X2337" s="2"/>
      <c r="Y2337" s="2"/>
      <c r="Z2337" s="2"/>
    </row>
    <row r="2338" spans="1:26" ht="38.25">
      <c r="A2338" s="531"/>
      <c r="B2338" s="528"/>
      <c r="C2338" s="498"/>
      <c r="D2338" s="501"/>
      <c r="E2338" s="488"/>
      <c r="F2338" s="488"/>
      <c r="G2338" s="488"/>
      <c r="H2338" s="488"/>
      <c r="I2338" s="279" t="s">
        <v>602</v>
      </c>
      <c r="J2338" s="530"/>
      <c r="K2338" s="280" t="s">
        <v>17</v>
      </c>
      <c r="L2338" s="101"/>
      <c r="M2338" s="257"/>
      <c r="N2338" s="256"/>
      <c r="O2338" s="256"/>
      <c r="P2338" s="256"/>
      <c r="Q2338" s="256"/>
      <c r="R2338" s="224"/>
      <c r="S2338" s="45"/>
      <c r="T2338" s="2"/>
      <c r="U2338" s="2"/>
      <c r="V2338" s="2"/>
      <c r="W2338" s="2"/>
      <c r="X2338" s="2"/>
      <c r="Y2338" s="2"/>
      <c r="Z2338" s="2"/>
    </row>
    <row r="2339" spans="1:26" ht="40.5">
      <c r="A2339" s="529">
        <v>10</v>
      </c>
      <c r="B2339" s="526" t="s">
        <v>606</v>
      </c>
      <c r="C2339" s="498"/>
      <c r="D2339" s="501"/>
      <c r="E2339" s="488"/>
      <c r="F2339" s="488"/>
      <c r="G2339" s="488"/>
      <c r="H2339" s="488"/>
      <c r="I2339" s="270" t="s">
        <v>116</v>
      </c>
      <c r="J2339" s="530"/>
      <c r="K2339" s="277" t="s">
        <v>50</v>
      </c>
      <c r="L2339" s="101"/>
      <c r="M2339" s="257"/>
      <c r="N2339" s="256"/>
      <c r="O2339" s="256"/>
      <c r="P2339" s="256"/>
      <c r="Q2339" s="256"/>
      <c r="R2339" s="224"/>
      <c r="S2339" s="45"/>
      <c r="T2339" s="2"/>
      <c r="U2339" s="2"/>
      <c r="V2339" s="2"/>
      <c r="W2339" s="2"/>
      <c r="X2339" s="2"/>
      <c r="Y2339" s="2"/>
      <c r="Z2339" s="2"/>
    </row>
    <row r="2340" spans="1:26" ht="25.5">
      <c r="A2340" s="530"/>
      <c r="B2340" s="527"/>
      <c r="C2340" s="498"/>
      <c r="D2340" s="501"/>
      <c r="E2340" s="488"/>
      <c r="F2340" s="488"/>
      <c r="G2340" s="488"/>
      <c r="H2340" s="488"/>
      <c r="I2340" s="274" t="s">
        <v>592</v>
      </c>
      <c r="J2340" s="530"/>
      <c r="K2340" s="273" t="s">
        <v>11</v>
      </c>
      <c r="L2340" s="101"/>
      <c r="M2340" s="257"/>
      <c r="N2340" s="256"/>
      <c r="O2340" s="256"/>
      <c r="P2340" s="256"/>
      <c r="Q2340" s="256"/>
      <c r="R2340" s="224"/>
      <c r="S2340" s="45"/>
    </row>
    <row r="2341" spans="1:26" ht="25.5">
      <c r="A2341" s="530"/>
      <c r="B2341" s="527"/>
      <c r="C2341" s="498"/>
      <c r="D2341" s="501"/>
      <c r="E2341" s="488"/>
      <c r="F2341" s="488"/>
      <c r="G2341" s="488"/>
      <c r="H2341" s="488"/>
      <c r="I2341" s="272" t="s">
        <v>604</v>
      </c>
      <c r="J2341" s="530"/>
      <c r="K2341" s="278" t="s">
        <v>39</v>
      </c>
      <c r="L2341" s="101"/>
      <c r="M2341" s="257"/>
      <c r="N2341" s="256"/>
      <c r="O2341" s="256"/>
      <c r="P2341" s="256"/>
      <c r="Q2341" s="256"/>
      <c r="R2341" s="224"/>
      <c r="S2341" s="45"/>
    </row>
    <row r="2342" spans="1:26" ht="38.25">
      <c r="A2342" s="530"/>
      <c r="B2342" s="527"/>
      <c r="C2342" s="498"/>
      <c r="D2342" s="501"/>
      <c r="E2342" s="488"/>
      <c r="F2342" s="488"/>
      <c r="G2342" s="488"/>
      <c r="H2342" s="488"/>
      <c r="I2342" s="272" t="s">
        <v>590</v>
      </c>
      <c r="J2342" s="530"/>
      <c r="K2342" s="278" t="s">
        <v>55</v>
      </c>
      <c r="L2342" s="101"/>
      <c r="M2342" s="257"/>
      <c r="N2342" s="256"/>
      <c r="O2342" s="256"/>
      <c r="P2342" s="256"/>
      <c r="Q2342" s="256"/>
      <c r="R2342" s="224"/>
      <c r="S2342" s="45"/>
    </row>
    <row r="2343" spans="1:26" ht="54">
      <c r="A2343" s="530"/>
      <c r="B2343" s="527"/>
      <c r="C2343" s="498"/>
      <c r="D2343" s="501"/>
      <c r="E2343" s="488"/>
      <c r="F2343" s="488"/>
      <c r="G2343" s="488"/>
      <c r="H2343" s="488"/>
      <c r="I2343" s="275" t="s">
        <v>605</v>
      </c>
      <c r="J2343" s="530"/>
      <c r="K2343" s="277" t="s">
        <v>174</v>
      </c>
      <c r="L2343" s="101"/>
      <c r="M2343" s="257"/>
      <c r="N2343" s="256"/>
      <c r="O2343" s="256"/>
      <c r="P2343" s="256"/>
      <c r="Q2343" s="256"/>
      <c r="R2343" s="224"/>
      <c r="S2343" s="45"/>
    </row>
    <row r="2344" spans="1:26" ht="25.5">
      <c r="A2344" s="530"/>
      <c r="B2344" s="527"/>
      <c r="C2344" s="498"/>
      <c r="D2344" s="501"/>
      <c r="E2344" s="488"/>
      <c r="F2344" s="488"/>
      <c r="G2344" s="488"/>
      <c r="H2344" s="488"/>
      <c r="I2344" s="272" t="s">
        <v>604</v>
      </c>
      <c r="J2344" s="530"/>
      <c r="K2344" s="278" t="s">
        <v>39</v>
      </c>
      <c r="L2344" s="101"/>
      <c r="M2344" s="257"/>
      <c r="N2344" s="256"/>
      <c r="O2344" s="256"/>
      <c r="P2344" s="256"/>
      <c r="Q2344" s="256"/>
      <c r="R2344" s="224"/>
      <c r="S2344" s="45"/>
    </row>
    <row r="2345" spans="1:26" ht="38.25">
      <c r="A2345" s="531"/>
      <c r="B2345" s="528"/>
      <c r="C2345" s="499"/>
      <c r="D2345" s="502"/>
      <c r="E2345" s="489"/>
      <c r="F2345" s="489"/>
      <c r="G2345" s="489"/>
      <c r="H2345" s="489"/>
      <c r="I2345" s="272" t="s">
        <v>590</v>
      </c>
      <c r="J2345" s="531"/>
      <c r="K2345" s="278" t="s">
        <v>55</v>
      </c>
      <c r="L2345" s="101"/>
      <c r="M2345" s="257"/>
      <c r="N2345" s="256"/>
      <c r="O2345" s="256"/>
      <c r="P2345" s="256"/>
      <c r="Q2345" s="256"/>
      <c r="R2345" s="224"/>
      <c r="S2345" s="45"/>
    </row>
    <row r="2346" spans="1:26" ht="89.25">
      <c r="A2346" s="20">
        <v>2</v>
      </c>
      <c r="B2346" s="155"/>
      <c r="C2346" s="21" t="s">
        <v>301</v>
      </c>
      <c r="D2346" s="21" t="s">
        <v>15</v>
      </c>
      <c r="E2346" s="21" t="s">
        <v>393</v>
      </c>
      <c r="F2346" s="20" t="s">
        <v>302</v>
      </c>
      <c r="G2346" s="20" t="s">
        <v>20</v>
      </c>
      <c r="H2346" s="20" t="s">
        <v>20</v>
      </c>
      <c r="I2346" s="156"/>
      <c r="J2346" s="11"/>
      <c r="K2346" s="157"/>
      <c r="L2346" s="158"/>
      <c r="M2346" s="158"/>
      <c r="N2346" s="158">
        <f>N2347+N2350+N2353</f>
        <v>4129.08</v>
      </c>
      <c r="O2346" s="158">
        <f>O2347+O2350+O2353</f>
        <v>1617.5618549000001</v>
      </c>
      <c r="P2346" s="158">
        <f>P2347+P2350+P2353</f>
        <v>446.97199999999998</v>
      </c>
      <c r="Q2346" s="158"/>
      <c r="R2346" s="158">
        <f>P2346+O2346+N2346+M2346+L2346</f>
        <v>6193.6138548999998</v>
      </c>
      <c r="S2346" s="281"/>
      <c r="T2346" s="339"/>
    </row>
    <row r="2347" spans="1:26" s="6" customFormat="1" ht="63.75">
      <c r="A2347" s="520">
        <v>1</v>
      </c>
      <c r="B2347" s="512" t="s">
        <v>641</v>
      </c>
      <c r="C2347" s="512" t="s">
        <v>301</v>
      </c>
      <c r="D2347" s="512" t="s">
        <v>15</v>
      </c>
      <c r="E2347" s="512" t="s">
        <v>393</v>
      </c>
      <c r="F2347" s="520" t="s">
        <v>302</v>
      </c>
      <c r="G2347" s="520" t="s">
        <v>20</v>
      </c>
      <c r="H2347" s="520" t="s">
        <v>20</v>
      </c>
      <c r="I2347" s="159" t="s">
        <v>297</v>
      </c>
      <c r="J2347" s="520"/>
      <c r="K2347" s="160" t="s">
        <v>156</v>
      </c>
      <c r="L2347" s="161"/>
      <c r="M2347" s="161"/>
      <c r="N2347" s="161">
        <f>N2348+N2349</f>
        <v>3057.2170000000001</v>
      </c>
      <c r="O2347" s="161">
        <f>O2348+O2349</f>
        <v>1295.8238549</v>
      </c>
      <c r="P2347" s="161">
        <f t="shared" ref="P2347" si="808">P2348+P2349</f>
        <v>0</v>
      </c>
      <c r="Q2347" s="161"/>
      <c r="R2347" s="142">
        <f t="shared" ref="R2347:R2355" si="809">P2347+O2347+N2347</f>
        <v>4353.0408549000003</v>
      </c>
      <c r="S2347" s="282"/>
      <c r="T2347" s="343"/>
      <c r="U2347" s="7"/>
      <c r="V2347" s="7"/>
      <c r="W2347" s="7"/>
      <c r="X2347" s="7"/>
      <c r="Y2347" s="7"/>
      <c r="Z2347" s="7"/>
    </row>
    <row r="2348" spans="1:26" ht="25.5">
      <c r="A2348" s="520"/>
      <c r="B2348" s="512"/>
      <c r="C2348" s="512"/>
      <c r="D2348" s="512"/>
      <c r="E2348" s="512"/>
      <c r="F2348" s="520"/>
      <c r="G2348" s="520"/>
      <c r="H2348" s="520"/>
      <c r="I2348" s="163" t="s">
        <v>164</v>
      </c>
      <c r="J2348" s="520"/>
      <c r="K2348" s="164" t="s">
        <v>11</v>
      </c>
      <c r="L2348" s="139"/>
      <c r="M2348" s="139"/>
      <c r="N2348" s="139"/>
      <c r="O2348" s="141">
        <v>939.29385490000004</v>
      </c>
      <c r="P2348" s="141"/>
      <c r="Q2348" s="141"/>
      <c r="R2348" s="139">
        <f t="shared" si="809"/>
        <v>939.29385490000004</v>
      </c>
      <c r="S2348" s="172"/>
      <c r="T2348" s="339"/>
    </row>
    <row r="2349" spans="1:26" ht="38.25">
      <c r="A2349" s="520"/>
      <c r="B2349" s="512"/>
      <c r="C2349" s="512"/>
      <c r="D2349" s="512"/>
      <c r="E2349" s="512"/>
      <c r="F2349" s="520"/>
      <c r="G2349" s="520"/>
      <c r="H2349" s="520"/>
      <c r="I2349" s="163" t="s">
        <v>253</v>
      </c>
      <c r="J2349" s="520"/>
      <c r="K2349" s="164" t="s">
        <v>126</v>
      </c>
      <c r="L2349" s="139"/>
      <c r="M2349" s="139"/>
      <c r="N2349" s="139">
        <v>3057.2170000000001</v>
      </c>
      <c r="O2349" s="141">
        <v>356.53</v>
      </c>
      <c r="P2349" s="141"/>
      <c r="Q2349" s="141"/>
      <c r="R2349" s="139">
        <f t="shared" si="809"/>
        <v>3413.7470000000003</v>
      </c>
      <c r="S2349" s="172"/>
      <c r="T2349" s="339"/>
    </row>
    <row r="2350" spans="1:26" ht="63.75">
      <c r="A2350" s="520"/>
      <c r="B2350" s="512"/>
      <c r="C2350" s="512"/>
      <c r="D2350" s="512"/>
      <c r="E2350" s="512"/>
      <c r="F2350" s="520"/>
      <c r="G2350" s="520"/>
      <c r="H2350" s="520"/>
      <c r="I2350" s="159" t="s">
        <v>297</v>
      </c>
      <c r="J2350" s="520"/>
      <c r="K2350" s="160" t="s">
        <v>156</v>
      </c>
      <c r="L2350" s="139"/>
      <c r="M2350" s="139"/>
      <c r="N2350" s="161">
        <f>N2351+N2352</f>
        <v>0</v>
      </c>
      <c r="O2350" s="161">
        <f t="shared" ref="O2350:P2350" si="810">O2351+O2352</f>
        <v>0</v>
      </c>
      <c r="P2350" s="161">
        <f t="shared" si="810"/>
        <v>272.67399999999998</v>
      </c>
      <c r="Q2350" s="161"/>
      <c r="R2350" s="142">
        <f t="shared" si="809"/>
        <v>272.67399999999998</v>
      </c>
      <c r="S2350" s="172"/>
      <c r="T2350" s="339"/>
    </row>
    <row r="2351" spans="1:26">
      <c r="A2351" s="520"/>
      <c r="B2351" s="512"/>
      <c r="C2351" s="512"/>
      <c r="D2351" s="512"/>
      <c r="E2351" s="512"/>
      <c r="F2351" s="520"/>
      <c r="G2351" s="520"/>
      <c r="H2351" s="520"/>
      <c r="I2351" s="163" t="s">
        <v>16</v>
      </c>
      <c r="J2351" s="520"/>
      <c r="K2351" s="164" t="s">
        <v>12</v>
      </c>
      <c r="L2351" s="139"/>
      <c r="M2351" s="139"/>
      <c r="N2351" s="139"/>
      <c r="O2351" s="141"/>
      <c r="P2351" s="141">
        <v>28.036999999999999</v>
      </c>
      <c r="Q2351" s="141"/>
      <c r="R2351" s="139">
        <f t="shared" si="809"/>
        <v>28.036999999999999</v>
      </c>
      <c r="S2351" s="172"/>
      <c r="T2351" s="339"/>
    </row>
    <row r="2352" spans="1:26" s="6" customFormat="1" ht="38.25">
      <c r="A2352" s="520"/>
      <c r="B2352" s="512"/>
      <c r="C2352" s="512"/>
      <c r="D2352" s="512"/>
      <c r="E2352" s="512"/>
      <c r="F2352" s="520"/>
      <c r="G2352" s="520"/>
      <c r="H2352" s="520"/>
      <c r="I2352" s="163" t="s">
        <v>69</v>
      </c>
      <c r="J2352" s="520"/>
      <c r="K2352" s="164" t="s">
        <v>55</v>
      </c>
      <c r="L2352" s="142"/>
      <c r="M2352" s="142"/>
      <c r="N2352" s="161"/>
      <c r="O2352" s="161"/>
      <c r="P2352" s="141">
        <v>244.637</v>
      </c>
      <c r="Q2352" s="141"/>
      <c r="R2352" s="139">
        <f t="shared" si="809"/>
        <v>244.637</v>
      </c>
      <c r="S2352" s="282"/>
      <c r="T2352" s="343"/>
      <c r="U2352" s="7"/>
      <c r="V2352" s="7"/>
      <c r="W2352" s="7"/>
      <c r="X2352" s="7"/>
      <c r="Y2352" s="7"/>
      <c r="Z2352" s="7"/>
    </row>
    <row r="2353" spans="1:26" s="6" customFormat="1" ht="63.75">
      <c r="A2353" s="520"/>
      <c r="B2353" s="512"/>
      <c r="C2353" s="512"/>
      <c r="D2353" s="512"/>
      <c r="E2353" s="512"/>
      <c r="F2353" s="520"/>
      <c r="G2353" s="520"/>
      <c r="H2353" s="520"/>
      <c r="I2353" s="159" t="s">
        <v>386</v>
      </c>
      <c r="J2353" s="520"/>
      <c r="K2353" s="160" t="s">
        <v>234</v>
      </c>
      <c r="L2353" s="142"/>
      <c r="M2353" s="142"/>
      <c r="N2353" s="142">
        <f>N2354+N2355</f>
        <v>1071.8630000000001</v>
      </c>
      <c r="O2353" s="142">
        <f t="shared" ref="O2353:P2353" si="811">O2354+O2355</f>
        <v>321.738</v>
      </c>
      <c r="P2353" s="142">
        <f t="shared" si="811"/>
        <v>174.298</v>
      </c>
      <c r="Q2353" s="142"/>
      <c r="R2353" s="142">
        <f t="shared" si="809"/>
        <v>1567.8990000000001</v>
      </c>
      <c r="S2353" s="282"/>
      <c r="T2353" s="343"/>
      <c r="U2353" s="7"/>
      <c r="V2353" s="7"/>
      <c r="W2353" s="7"/>
      <c r="X2353" s="7"/>
      <c r="Y2353" s="7"/>
      <c r="Z2353" s="7"/>
    </row>
    <row r="2354" spans="1:26">
      <c r="A2354" s="520"/>
      <c r="B2354" s="512"/>
      <c r="C2354" s="512"/>
      <c r="D2354" s="512"/>
      <c r="E2354" s="512"/>
      <c r="F2354" s="520"/>
      <c r="G2354" s="520"/>
      <c r="H2354" s="520"/>
      <c r="I2354" s="163" t="s">
        <v>16</v>
      </c>
      <c r="J2354" s="520"/>
      <c r="K2354" s="164" t="s">
        <v>12</v>
      </c>
      <c r="L2354" s="139"/>
      <c r="M2354" s="139"/>
      <c r="N2354" s="139"/>
      <c r="O2354" s="141"/>
      <c r="P2354" s="141">
        <v>174.298</v>
      </c>
      <c r="Q2354" s="141"/>
      <c r="R2354" s="139">
        <f t="shared" si="809"/>
        <v>174.298</v>
      </c>
      <c r="S2354" s="172"/>
      <c r="T2354" s="339"/>
    </row>
    <row r="2355" spans="1:26" s="353" customFormat="1" ht="51">
      <c r="A2355" s="520"/>
      <c r="B2355" s="512"/>
      <c r="C2355" s="512"/>
      <c r="D2355" s="512"/>
      <c r="E2355" s="512"/>
      <c r="F2355" s="520"/>
      <c r="G2355" s="520"/>
      <c r="H2355" s="520"/>
      <c r="I2355" s="354" t="s">
        <v>248</v>
      </c>
      <c r="J2355" s="520"/>
      <c r="K2355" s="164" t="s">
        <v>79</v>
      </c>
      <c r="L2355" s="139"/>
      <c r="M2355" s="139"/>
      <c r="N2355" s="139">
        <v>1071.8630000000001</v>
      </c>
      <c r="O2355" s="141">
        <v>321.738</v>
      </c>
      <c r="P2355" s="141"/>
      <c r="Q2355" s="141"/>
      <c r="R2355" s="139">
        <f t="shared" si="809"/>
        <v>1393.6010000000001</v>
      </c>
      <c r="S2355" s="172"/>
      <c r="T2355" s="342"/>
      <c r="U2355" s="352"/>
      <c r="V2355" s="352"/>
      <c r="W2355" s="352"/>
      <c r="X2355" s="352"/>
      <c r="Y2355" s="352"/>
      <c r="Z2355" s="352"/>
    </row>
    <row r="2356" spans="1:26" ht="114.75">
      <c r="A2356" s="20">
        <v>3</v>
      </c>
      <c r="B2356" s="21"/>
      <c r="C2356" s="21" t="s">
        <v>14</v>
      </c>
      <c r="D2356" s="21" t="s">
        <v>15</v>
      </c>
      <c r="E2356" s="21" t="s">
        <v>404</v>
      </c>
      <c r="F2356" s="21" t="s">
        <v>642</v>
      </c>
      <c r="G2356" s="21" t="s">
        <v>643</v>
      </c>
      <c r="H2356" s="21" t="s">
        <v>303</v>
      </c>
      <c r="I2356" s="12"/>
      <c r="J2356" s="11"/>
      <c r="K2356" s="13"/>
      <c r="L2356" s="23"/>
      <c r="M2356" s="23"/>
      <c r="N2356" s="23"/>
      <c r="O2356" s="23">
        <f>+O2357+O2367+O2383+O2416+O2429+O2439+O2456+O2462+O2468+O2474+O2479+O2488+O2551+O2579+O2587+O2640+O2663+O2683+O2703+O2728+O2750+O2771+O2793+O2816+O2839+O2484+O2614</f>
        <v>6988.7109199999986</v>
      </c>
      <c r="P2356" s="23">
        <f t="shared" ref="P2356:Q2356" si="812">+P2357+P2367+P2383+P2416+P2429+P2439+P2456+P2462+P2468+P2474+P2479+P2488+P2551+P2579+P2587+P2640+P2663+P2683+P2703+P2728+P2750+P2771+P2793+P2816+P2839+P2484+P2614</f>
        <v>7642.3581999999997</v>
      </c>
      <c r="Q2356" s="23">
        <f t="shared" si="812"/>
        <v>2596.6249999999995</v>
      </c>
      <c r="R2356" s="23">
        <f>M2356+N2356+O2356+P2356+Q2356</f>
        <v>17227.694119999996</v>
      </c>
      <c r="S2356" s="20"/>
      <c r="T2356" s="367"/>
    </row>
    <row r="2357" spans="1:26" ht="12.75" customHeight="1">
      <c r="A2357" s="490">
        <v>1</v>
      </c>
      <c r="B2357" s="511" t="s">
        <v>330</v>
      </c>
      <c r="C2357" s="487" t="s">
        <v>301</v>
      </c>
      <c r="D2357" s="487" t="s">
        <v>15</v>
      </c>
      <c r="E2357" s="487" t="s">
        <v>404</v>
      </c>
      <c r="F2357" s="487" t="s">
        <v>781</v>
      </c>
      <c r="G2357" s="487" t="s">
        <v>782</v>
      </c>
      <c r="H2357" s="487" t="s">
        <v>783</v>
      </c>
      <c r="I2357" s="147" t="s">
        <v>13</v>
      </c>
      <c r="J2357" s="519">
        <v>112</v>
      </c>
      <c r="K2357" s="13"/>
      <c r="L2357" s="23"/>
      <c r="M2357" s="23"/>
      <c r="N2357" s="23"/>
      <c r="O2357" s="23">
        <f>+O2358+O2363+O2365</f>
        <v>59.729020000000006</v>
      </c>
      <c r="P2357" s="23">
        <f>+P2358+P2363+P2365</f>
        <v>63.814</v>
      </c>
      <c r="Q2357" s="23">
        <f>+Q2358+Q2363+Q2365</f>
        <v>27.900000000000002</v>
      </c>
      <c r="R2357" s="23">
        <f>M2357+N2357+O2357+P2357+Q2357</f>
        <v>151.44302000000002</v>
      </c>
      <c r="S2357" s="321"/>
    </row>
    <row r="2358" spans="1:26" s="6" customFormat="1" ht="38.25">
      <c r="A2358" s="491"/>
      <c r="B2358" s="512"/>
      <c r="C2358" s="488"/>
      <c r="D2358" s="488"/>
      <c r="E2358" s="488"/>
      <c r="F2358" s="488"/>
      <c r="G2358" s="488"/>
      <c r="H2358" s="488"/>
      <c r="I2358" s="283" t="s">
        <v>25</v>
      </c>
      <c r="J2358" s="520"/>
      <c r="K2358" s="253" t="s">
        <v>10</v>
      </c>
      <c r="L2358" s="284"/>
      <c r="M2358" s="284"/>
      <c r="N2358" s="284"/>
      <c r="O2358" s="474">
        <f>SUM(O2359:O2362)</f>
        <v>58.698220000000006</v>
      </c>
      <c r="P2358" s="474">
        <f>SUM(P2359:P2362)</f>
        <v>63.432000000000002</v>
      </c>
      <c r="Q2358" s="284">
        <f>SUM(Q2359:Q2362)</f>
        <v>26.783000000000001</v>
      </c>
      <c r="R2358" s="142">
        <f t="shared" ref="R2358:R2420" si="813">M2358+N2358+O2358+P2358+Q2358</f>
        <v>148.91322000000002</v>
      </c>
      <c r="S2358" s="46"/>
      <c r="T2358" s="7"/>
      <c r="U2358" s="7"/>
      <c r="V2358" s="7"/>
      <c r="W2358" s="7"/>
      <c r="X2358" s="7"/>
      <c r="Y2358" s="7"/>
      <c r="Z2358" s="7"/>
    </row>
    <row r="2359" spans="1:26" ht="25.5">
      <c r="A2359" s="491"/>
      <c r="B2359" s="512"/>
      <c r="C2359" s="488"/>
      <c r="D2359" s="488"/>
      <c r="E2359" s="488"/>
      <c r="F2359" s="488"/>
      <c r="G2359" s="488"/>
      <c r="H2359" s="488"/>
      <c r="I2359" s="285" t="s">
        <v>164</v>
      </c>
      <c r="J2359" s="520"/>
      <c r="K2359" s="249" t="s">
        <v>11</v>
      </c>
      <c r="L2359" s="139"/>
      <c r="M2359" s="139"/>
      <c r="N2359" s="139"/>
      <c r="O2359" s="286">
        <v>0.59</v>
      </c>
      <c r="P2359" s="244"/>
      <c r="Q2359" s="244"/>
      <c r="R2359" s="142">
        <f t="shared" si="813"/>
        <v>0.59</v>
      </c>
      <c r="S2359" s="321"/>
    </row>
    <row r="2360" spans="1:26" ht="15">
      <c r="A2360" s="491"/>
      <c r="B2360" s="512"/>
      <c r="C2360" s="488"/>
      <c r="D2360" s="488"/>
      <c r="E2360" s="488"/>
      <c r="F2360" s="488"/>
      <c r="G2360" s="488"/>
      <c r="H2360" s="488"/>
      <c r="I2360" s="285" t="s">
        <v>16</v>
      </c>
      <c r="J2360" s="520"/>
      <c r="K2360" s="249" t="s">
        <v>12</v>
      </c>
      <c r="L2360" s="139"/>
      <c r="M2360" s="139"/>
      <c r="N2360" s="139"/>
      <c r="O2360" s="287">
        <v>28.143219999999999</v>
      </c>
      <c r="P2360" s="368">
        <v>63.432000000000002</v>
      </c>
      <c r="Q2360" s="288">
        <v>26.783000000000001</v>
      </c>
      <c r="R2360" s="142">
        <f t="shared" si="813"/>
        <v>118.35822</v>
      </c>
      <c r="S2360" s="321"/>
    </row>
    <row r="2361" spans="1:26" ht="38.25">
      <c r="A2361" s="491"/>
      <c r="B2361" s="512"/>
      <c r="C2361" s="488"/>
      <c r="D2361" s="488"/>
      <c r="E2361" s="488"/>
      <c r="F2361" s="488"/>
      <c r="G2361" s="488"/>
      <c r="H2361" s="488"/>
      <c r="I2361" s="285" t="s">
        <v>27</v>
      </c>
      <c r="J2361" s="520"/>
      <c r="K2361" s="249" t="s">
        <v>28</v>
      </c>
      <c r="L2361" s="139"/>
      <c r="M2361" s="139"/>
      <c r="N2361" s="139"/>
      <c r="O2361" s="286">
        <v>29.134</v>
      </c>
      <c r="P2361" s="244"/>
      <c r="Q2361" s="244"/>
      <c r="R2361" s="142">
        <f t="shared" si="813"/>
        <v>29.134</v>
      </c>
      <c r="S2361" s="321"/>
    </row>
    <row r="2362" spans="1:26" ht="38.25">
      <c r="A2362" s="491"/>
      <c r="B2362" s="512"/>
      <c r="C2362" s="488"/>
      <c r="D2362" s="488"/>
      <c r="E2362" s="488"/>
      <c r="F2362" s="488"/>
      <c r="G2362" s="488"/>
      <c r="H2362" s="488"/>
      <c r="I2362" s="285" t="s">
        <v>18</v>
      </c>
      <c r="J2362" s="520"/>
      <c r="K2362" s="249" t="s">
        <v>17</v>
      </c>
      <c r="L2362" s="139"/>
      <c r="M2362" s="139"/>
      <c r="N2362" s="139"/>
      <c r="O2362" s="286">
        <v>0.83099999999999996</v>
      </c>
      <c r="P2362" s="244"/>
      <c r="Q2362" s="244"/>
      <c r="R2362" s="142">
        <f t="shared" si="813"/>
        <v>0.83099999999999996</v>
      </c>
      <c r="S2362" s="321"/>
    </row>
    <row r="2363" spans="1:26" s="6" customFormat="1" ht="25.5">
      <c r="A2363" s="491"/>
      <c r="B2363" s="512"/>
      <c r="C2363" s="488"/>
      <c r="D2363" s="488"/>
      <c r="E2363" s="488"/>
      <c r="F2363" s="488"/>
      <c r="G2363" s="488"/>
      <c r="H2363" s="488"/>
      <c r="I2363" s="289" t="s">
        <v>29</v>
      </c>
      <c r="J2363" s="520"/>
      <c r="K2363" s="253" t="s">
        <v>30</v>
      </c>
      <c r="L2363" s="284"/>
      <c r="M2363" s="284"/>
      <c r="N2363" s="284"/>
      <c r="O2363" s="284">
        <f>O2364</f>
        <v>0</v>
      </c>
      <c r="P2363" s="284">
        <f>P2364</f>
        <v>0.38200000000000001</v>
      </c>
      <c r="Q2363" s="284">
        <f>Q2364</f>
        <v>1.117</v>
      </c>
      <c r="R2363" s="142">
        <f t="shared" si="813"/>
        <v>1.4990000000000001</v>
      </c>
      <c r="S2363" s="46"/>
      <c r="T2363" s="7"/>
      <c r="U2363" s="7"/>
      <c r="V2363" s="7"/>
      <c r="W2363" s="7"/>
      <c r="X2363" s="7"/>
      <c r="Y2363" s="7"/>
      <c r="Z2363" s="7"/>
    </row>
    <row r="2364" spans="1:26">
      <c r="A2364" s="491"/>
      <c r="B2364" s="512"/>
      <c r="C2364" s="488"/>
      <c r="D2364" s="488"/>
      <c r="E2364" s="488"/>
      <c r="F2364" s="488"/>
      <c r="G2364" s="488"/>
      <c r="H2364" s="488"/>
      <c r="I2364" s="290" t="s">
        <v>16</v>
      </c>
      <c r="J2364" s="520"/>
      <c r="K2364" s="249" t="s">
        <v>12</v>
      </c>
      <c r="L2364" s="139"/>
      <c r="M2364" s="139"/>
      <c r="N2364" s="139"/>
      <c r="O2364" s="286"/>
      <c r="P2364" s="287">
        <v>0.38200000000000001</v>
      </c>
      <c r="Q2364" s="288">
        <v>1.117</v>
      </c>
      <c r="R2364" s="142">
        <f t="shared" si="813"/>
        <v>1.4990000000000001</v>
      </c>
      <c r="S2364" s="321"/>
    </row>
    <row r="2365" spans="1:26" s="6" customFormat="1" ht="25.5">
      <c r="A2365" s="491"/>
      <c r="B2365" s="512"/>
      <c r="C2365" s="488"/>
      <c r="D2365" s="488"/>
      <c r="E2365" s="488"/>
      <c r="F2365" s="488"/>
      <c r="G2365" s="488"/>
      <c r="H2365" s="488"/>
      <c r="I2365" s="283" t="s">
        <v>241</v>
      </c>
      <c r="J2365" s="520"/>
      <c r="K2365" s="253" t="s">
        <v>31</v>
      </c>
      <c r="L2365" s="284"/>
      <c r="M2365" s="284"/>
      <c r="N2365" s="284"/>
      <c r="O2365" s="474">
        <f>O2366</f>
        <v>1.0307999999999999</v>
      </c>
      <c r="P2365" s="284">
        <f>P2366</f>
        <v>0</v>
      </c>
      <c r="Q2365" s="284">
        <f>Q2366</f>
        <v>0</v>
      </c>
      <c r="R2365" s="142">
        <f t="shared" si="813"/>
        <v>1.0307999999999999</v>
      </c>
      <c r="S2365" s="46"/>
      <c r="T2365" s="7"/>
      <c r="U2365" s="7"/>
      <c r="V2365" s="7"/>
      <c r="W2365" s="7"/>
      <c r="X2365" s="7"/>
      <c r="Y2365" s="7"/>
      <c r="Z2365" s="7"/>
    </row>
    <row r="2366" spans="1:26" ht="25.5">
      <c r="A2366" s="492"/>
      <c r="B2366" s="513"/>
      <c r="C2366" s="488"/>
      <c r="D2366" s="488"/>
      <c r="E2366" s="488"/>
      <c r="F2366" s="488"/>
      <c r="G2366" s="488"/>
      <c r="H2366" s="488"/>
      <c r="I2366" s="285" t="s">
        <v>164</v>
      </c>
      <c r="J2366" s="521"/>
      <c r="K2366" s="249" t="s">
        <v>11</v>
      </c>
      <c r="L2366" s="139"/>
      <c r="M2366" s="139"/>
      <c r="N2366" s="139"/>
      <c r="O2366" s="287">
        <v>1.0307999999999999</v>
      </c>
      <c r="P2366" s="244"/>
      <c r="Q2366" s="244"/>
      <c r="R2366" s="142">
        <f t="shared" si="813"/>
        <v>1.0307999999999999</v>
      </c>
      <c r="S2366" s="321"/>
    </row>
    <row r="2367" spans="1:26" ht="15" customHeight="1">
      <c r="A2367" s="490">
        <v>2</v>
      </c>
      <c r="B2367" s="511" t="s">
        <v>757</v>
      </c>
      <c r="C2367" s="488"/>
      <c r="D2367" s="488"/>
      <c r="E2367" s="488"/>
      <c r="F2367" s="488"/>
      <c r="G2367" s="488"/>
      <c r="H2367" s="488"/>
      <c r="I2367" s="147" t="s">
        <v>13</v>
      </c>
      <c r="J2367" s="519">
        <v>122</v>
      </c>
      <c r="K2367" s="13"/>
      <c r="L2367" s="23"/>
      <c r="M2367" s="23"/>
      <c r="N2367" s="23"/>
      <c r="O2367" s="23">
        <f>+O2368+O2373+O2375+O2380</f>
        <v>422.58699999999999</v>
      </c>
      <c r="P2367" s="23">
        <f>+P2368+P2373+P2375+P2380</f>
        <v>349.72399999999999</v>
      </c>
      <c r="Q2367" s="23">
        <f>+Q2368+Q2373+Q2375+Q2380</f>
        <v>155.94899999999998</v>
      </c>
      <c r="R2367" s="23">
        <f t="shared" si="813"/>
        <v>928.25999999999988</v>
      </c>
      <c r="S2367" s="321"/>
    </row>
    <row r="2368" spans="1:26" s="6" customFormat="1" ht="38.25">
      <c r="A2368" s="491"/>
      <c r="B2368" s="512"/>
      <c r="C2368" s="488"/>
      <c r="D2368" s="488"/>
      <c r="E2368" s="488"/>
      <c r="F2368" s="488"/>
      <c r="G2368" s="488"/>
      <c r="H2368" s="488"/>
      <c r="I2368" s="283" t="s">
        <v>32</v>
      </c>
      <c r="J2368" s="520"/>
      <c r="K2368" s="253" t="s">
        <v>10</v>
      </c>
      <c r="L2368" s="284"/>
      <c r="M2368" s="284"/>
      <c r="N2368" s="284"/>
      <c r="O2368" s="284">
        <f>SUM(O2369:O2372)</f>
        <v>260.32</v>
      </c>
      <c r="P2368" s="284">
        <f>SUM(P2369:P2372)</f>
        <v>320.37700000000001</v>
      </c>
      <c r="Q2368" s="284">
        <f>SUM(Q2369:Q2372)</f>
        <v>139.86799999999999</v>
      </c>
      <c r="R2368" s="142">
        <f t="shared" si="813"/>
        <v>720.56500000000005</v>
      </c>
      <c r="S2368" s="46"/>
      <c r="T2368" s="7"/>
      <c r="U2368" s="7"/>
      <c r="V2368" s="7"/>
      <c r="W2368" s="7"/>
      <c r="X2368" s="7"/>
      <c r="Y2368" s="7"/>
      <c r="Z2368" s="7"/>
    </row>
    <row r="2369" spans="1:26" ht="25.5">
      <c r="A2369" s="491"/>
      <c r="B2369" s="512"/>
      <c r="C2369" s="488"/>
      <c r="D2369" s="488"/>
      <c r="E2369" s="488"/>
      <c r="F2369" s="488"/>
      <c r="G2369" s="488"/>
      <c r="H2369" s="488"/>
      <c r="I2369" s="285" t="s">
        <v>164</v>
      </c>
      <c r="J2369" s="520"/>
      <c r="K2369" s="249" t="s">
        <v>11</v>
      </c>
      <c r="L2369" s="139"/>
      <c r="M2369" s="139"/>
      <c r="N2369" s="139"/>
      <c r="O2369" s="286">
        <v>2.585</v>
      </c>
      <c r="P2369" s="246">
        <v>0</v>
      </c>
      <c r="Q2369" s="246">
        <v>0.16</v>
      </c>
      <c r="R2369" s="142">
        <f t="shared" si="813"/>
        <v>2.7450000000000001</v>
      </c>
      <c r="S2369" s="321"/>
    </row>
    <row r="2370" spans="1:26">
      <c r="A2370" s="491"/>
      <c r="B2370" s="512"/>
      <c r="C2370" s="488"/>
      <c r="D2370" s="488"/>
      <c r="E2370" s="488"/>
      <c r="F2370" s="488"/>
      <c r="G2370" s="488"/>
      <c r="H2370" s="488"/>
      <c r="I2370" s="285" t="s">
        <v>16</v>
      </c>
      <c r="J2370" s="520"/>
      <c r="K2370" s="249" t="s">
        <v>12</v>
      </c>
      <c r="L2370" s="139"/>
      <c r="M2370" s="139"/>
      <c r="N2370" s="139"/>
      <c r="O2370" s="287">
        <v>120.036</v>
      </c>
      <c r="P2370" s="287">
        <v>320.37700000000001</v>
      </c>
      <c r="Q2370" s="288">
        <v>139.708</v>
      </c>
      <c r="R2370" s="142">
        <f t="shared" si="813"/>
        <v>580.12099999999998</v>
      </c>
      <c r="S2370" s="321"/>
    </row>
    <row r="2371" spans="1:26" ht="38.25">
      <c r="A2371" s="491"/>
      <c r="B2371" s="512"/>
      <c r="C2371" s="488"/>
      <c r="D2371" s="488"/>
      <c r="E2371" s="488"/>
      <c r="F2371" s="488"/>
      <c r="G2371" s="488"/>
      <c r="H2371" s="488"/>
      <c r="I2371" s="285" t="s">
        <v>27</v>
      </c>
      <c r="J2371" s="520"/>
      <c r="K2371" s="249" t="s">
        <v>28</v>
      </c>
      <c r="L2371" s="139"/>
      <c r="M2371" s="139"/>
      <c r="N2371" s="139"/>
      <c r="O2371" s="286">
        <v>133.87799999999999</v>
      </c>
      <c r="P2371" s="244">
        <v>0</v>
      </c>
      <c r="Q2371" s="244">
        <v>0</v>
      </c>
      <c r="R2371" s="142">
        <f t="shared" si="813"/>
        <v>133.87799999999999</v>
      </c>
      <c r="S2371" s="321"/>
    </row>
    <row r="2372" spans="1:26" ht="38.25">
      <c r="A2372" s="491"/>
      <c r="B2372" s="512"/>
      <c r="C2372" s="488"/>
      <c r="D2372" s="488"/>
      <c r="E2372" s="488"/>
      <c r="F2372" s="488"/>
      <c r="G2372" s="488"/>
      <c r="H2372" s="488"/>
      <c r="I2372" s="285" t="s">
        <v>18</v>
      </c>
      <c r="J2372" s="520"/>
      <c r="K2372" s="249" t="s">
        <v>17</v>
      </c>
      <c r="L2372" s="139"/>
      <c r="M2372" s="139"/>
      <c r="N2372" s="139"/>
      <c r="O2372" s="286">
        <v>3.8210000000000002</v>
      </c>
      <c r="P2372" s="244">
        <v>0</v>
      </c>
      <c r="Q2372" s="244">
        <v>0</v>
      </c>
      <c r="R2372" s="142">
        <f t="shared" si="813"/>
        <v>3.8210000000000002</v>
      </c>
      <c r="S2372" s="321"/>
    </row>
    <row r="2373" spans="1:26" s="6" customFormat="1" ht="25.5">
      <c r="A2373" s="491"/>
      <c r="B2373" s="512"/>
      <c r="C2373" s="488"/>
      <c r="D2373" s="488"/>
      <c r="E2373" s="488"/>
      <c r="F2373" s="488"/>
      <c r="G2373" s="488"/>
      <c r="H2373" s="488"/>
      <c r="I2373" s="283" t="s">
        <v>29</v>
      </c>
      <c r="J2373" s="520"/>
      <c r="K2373" s="253" t="s">
        <v>30</v>
      </c>
      <c r="L2373" s="284"/>
      <c r="M2373" s="284"/>
      <c r="N2373" s="284"/>
      <c r="O2373" s="284">
        <f>O2374</f>
        <v>7.069</v>
      </c>
      <c r="P2373" s="284">
        <f>P2374</f>
        <v>3.609</v>
      </c>
      <c r="Q2373" s="284">
        <f>Q2374</f>
        <v>4.8559999999999999</v>
      </c>
      <c r="R2373" s="142">
        <f t="shared" si="813"/>
        <v>15.534000000000001</v>
      </c>
      <c r="S2373" s="46"/>
      <c r="T2373" s="7"/>
      <c r="U2373" s="7"/>
      <c r="V2373" s="7"/>
      <c r="W2373" s="7"/>
      <c r="X2373" s="7"/>
      <c r="Y2373" s="7"/>
      <c r="Z2373" s="7"/>
    </row>
    <row r="2374" spans="1:26">
      <c r="A2374" s="491"/>
      <c r="B2374" s="512"/>
      <c r="C2374" s="488"/>
      <c r="D2374" s="488"/>
      <c r="E2374" s="488"/>
      <c r="F2374" s="488"/>
      <c r="G2374" s="488"/>
      <c r="H2374" s="488"/>
      <c r="I2374" s="285" t="s">
        <v>16</v>
      </c>
      <c r="J2374" s="520"/>
      <c r="K2374" s="249" t="s">
        <v>12</v>
      </c>
      <c r="L2374" s="139"/>
      <c r="M2374" s="139"/>
      <c r="N2374" s="139"/>
      <c r="O2374" s="287">
        <v>7.069</v>
      </c>
      <c r="P2374" s="287">
        <v>3.609</v>
      </c>
      <c r="Q2374" s="288">
        <v>4.8559999999999999</v>
      </c>
      <c r="R2374" s="142">
        <f t="shared" si="813"/>
        <v>15.534000000000001</v>
      </c>
      <c r="S2374" s="321"/>
    </row>
    <row r="2375" spans="1:26" s="6" customFormat="1" ht="25.5">
      <c r="A2375" s="491"/>
      <c r="B2375" s="512"/>
      <c r="C2375" s="488"/>
      <c r="D2375" s="488"/>
      <c r="E2375" s="488"/>
      <c r="F2375" s="488"/>
      <c r="G2375" s="488"/>
      <c r="H2375" s="488"/>
      <c r="I2375" s="283" t="s">
        <v>34</v>
      </c>
      <c r="J2375" s="520"/>
      <c r="K2375" s="253" t="s">
        <v>31</v>
      </c>
      <c r="L2375" s="284"/>
      <c r="M2375" s="284"/>
      <c r="N2375" s="284"/>
      <c r="O2375" s="284">
        <f>SUM(O2376:O2379)</f>
        <v>15.597999999999999</v>
      </c>
      <c r="P2375" s="284">
        <f>SUM(P2376:P2379)</f>
        <v>19.91</v>
      </c>
      <c r="Q2375" s="284">
        <f>SUM(Q2376:Q2379)</f>
        <v>8.4179999999999993</v>
      </c>
      <c r="R2375" s="142">
        <f t="shared" si="813"/>
        <v>43.925999999999995</v>
      </c>
      <c r="S2375" s="46"/>
      <c r="T2375" s="7"/>
      <c r="U2375" s="7"/>
      <c r="V2375" s="7"/>
      <c r="W2375" s="7"/>
      <c r="X2375" s="7"/>
      <c r="Y2375" s="7"/>
      <c r="Z2375" s="7"/>
    </row>
    <row r="2376" spans="1:26" ht="25.5">
      <c r="A2376" s="491"/>
      <c r="B2376" s="512"/>
      <c r="C2376" s="488"/>
      <c r="D2376" s="488"/>
      <c r="E2376" s="488"/>
      <c r="F2376" s="488"/>
      <c r="G2376" s="488"/>
      <c r="H2376" s="488"/>
      <c r="I2376" s="285" t="s">
        <v>164</v>
      </c>
      <c r="J2376" s="520"/>
      <c r="K2376" s="249" t="s">
        <v>11</v>
      </c>
      <c r="L2376" s="139"/>
      <c r="M2376" s="139"/>
      <c r="N2376" s="139"/>
      <c r="O2376" s="286">
        <v>0.94599999999999995</v>
      </c>
      <c r="P2376" s="244">
        <v>0</v>
      </c>
      <c r="Q2376" s="244">
        <v>0</v>
      </c>
      <c r="R2376" s="142">
        <f t="shared" si="813"/>
        <v>0.94599999999999995</v>
      </c>
      <c r="S2376" s="321"/>
    </row>
    <row r="2377" spans="1:26">
      <c r="A2377" s="491"/>
      <c r="B2377" s="512"/>
      <c r="C2377" s="488"/>
      <c r="D2377" s="488"/>
      <c r="E2377" s="488"/>
      <c r="F2377" s="488"/>
      <c r="G2377" s="488"/>
      <c r="H2377" s="488"/>
      <c r="I2377" s="285" t="s">
        <v>16</v>
      </c>
      <c r="J2377" s="520"/>
      <c r="K2377" s="249" t="s">
        <v>12</v>
      </c>
      <c r="L2377" s="139"/>
      <c r="M2377" s="139"/>
      <c r="N2377" s="139"/>
      <c r="O2377" s="287">
        <v>5.2469999999999999</v>
      </c>
      <c r="P2377" s="287">
        <v>19.91</v>
      </c>
      <c r="Q2377" s="288">
        <v>8.4179999999999993</v>
      </c>
      <c r="R2377" s="142">
        <f t="shared" si="813"/>
        <v>33.575000000000003</v>
      </c>
      <c r="S2377" s="321"/>
    </row>
    <row r="2378" spans="1:26" ht="25.5">
      <c r="A2378" s="491"/>
      <c r="B2378" s="512"/>
      <c r="C2378" s="488"/>
      <c r="D2378" s="488"/>
      <c r="E2378" s="488"/>
      <c r="F2378" s="488"/>
      <c r="G2378" s="488"/>
      <c r="H2378" s="488"/>
      <c r="I2378" s="285" t="s">
        <v>35</v>
      </c>
      <c r="J2378" s="520"/>
      <c r="K2378" s="249" t="s">
        <v>40</v>
      </c>
      <c r="L2378" s="139"/>
      <c r="M2378" s="139"/>
      <c r="N2378" s="139"/>
      <c r="O2378" s="286">
        <v>8.218</v>
      </c>
      <c r="P2378" s="244">
        <v>0</v>
      </c>
      <c r="Q2378" s="244">
        <v>0</v>
      </c>
      <c r="R2378" s="142">
        <f t="shared" si="813"/>
        <v>8.218</v>
      </c>
      <c r="S2378" s="321"/>
    </row>
    <row r="2379" spans="1:26" ht="38.25">
      <c r="A2379" s="491"/>
      <c r="B2379" s="512"/>
      <c r="C2379" s="488"/>
      <c r="D2379" s="488"/>
      <c r="E2379" s="488"/>
      <c r="F2379" s="488"/>
      <c r="G2379" s="488"/>
      <c r="H2379" s="488"/>
      <c r="I2379" s="285" t="s">
        <v>18</v>
      </c>
      <c r="J2379" s="520"/>
      <c r="K2379" s="249" t="s">
        <v>17</v>
      </c>
      <c r="L2379" s="139"/>
      <c r="M2379" s="139"/>
      <c r="N2379" s="139"/>
      <c r="O2379" s="286">
        <v>1.1870000000000001</v>
      </c>
      <c r="P2379" s="244">
        <v>0</v>
      </c>
      <c r="Q2379" s="244">
        <v>0</v>
      </c>
      <c r="R2379" s="142">
        <f t="shared" si="813"/>
        <v>1.1870000000000001</v>
      </c>
      <c r="S2379" s="321"/>
    </row>
    <row r="2380" spans="1:26" s="6" customFormat="1" ht="38.25">
      <c r="A2380" s="491"/>
      <c r="B2380" s="512"/>
      <c r="C2380" s="488"/>
      <c r="D2380" s="488"/>
      <c r="E2380" s="488"/>
      <c r="F2380" s="488"/>
      <c r="G2380" s="488"/>
      <c r="H2380" s="488"/>
      <c r="I2380" s="283" t="s">
        <v>36</v>
      </c>
      <c r="J2380" s="520"/>
      <c r="K2380" s="253" t="s">
        <v>43</v>
      </c>
      <c r="L2380" s="284"/>
      <c r="M2380" s="284"/>
      <c r="N2380" s="284"/>
      <c r="O2380" s="284">
        <f>SUM(O2381:O2382)</f>
        <v>139.6</v>
      </c>
      <c r="P2380" s="284">
        <f>SUM(P2381:P2382)</f>
        <v>5.8280000000000003</v>
      </c>
      <c r="Q2380" s="284">
        <f>SUM(Q2381:Q2382)</f>
        <v>2.8069999999999999</v>
      </c>
      <c r="R2380" s="142">
        <f t="shared" si="813"/>
        <v>148.23499999999999</v>
      </c>
      <c r="S2380" s="46"/>
      <c r="T2380" s="7"/>
      <c r="U2380" s="7"/>
      <c r="V2380" s="7"/>
      <c r="W2380" s="7"/>
      <c r="X2380" s="7"/>
      <c r="Y2380" s="7"/>
      <c r="Z2380" s="7"/>
    </row>
    <row r="2381" spans="1:26">
      <c r="A2381" s="491"/>
      <c r="B2381" s="512"/>
      <c r="C2381" s="488"/>
      <c r="D2381" s="488"/>
      <c r="E2381" s="488"/>
      <c r="F2381" s="488"/>
      <c r="G2381" s="488"/>
      <c r="H2381" s="488"/>
      <c r="I2381" s="285" t="s">
        <v>16</v>
      </c>
      <c r="J2381" s="520"/>
      <c r="K2381" s="249" t="s">
        <v>12</v>
      </c>
      <c r="L2381" s="139"/>
      <c r="M2381" s="139"/>
      <c r="N2381" s="139"/>
      <c r="O2381" s="287">
        <v>3.641</v>
      </c>
      <c r="P2381" s="287">
        <v>5.8280000000000003</v>
      </c>
      <c r="Q2381" s="288">
        <v>2.8069999999999999</v>
      </c>
      <c r="R2381" s="142">
        <f t="shared" si="813"/>
        <v>12.276000000000002</v>
      </c>
      <c r="S2381" s="321"/>
    </row>
    <row r="2382" spans="1:26" ht="25.5">
      <c r="A2382" s="492"/>
      <c r="B2382" s="513"/>
      <c r="C2382" s="488"/>
      <c r="D2382" s="488"/>
      <c r="E2382" s="488"/>
      <c r="F2382" s="488"/>
      <c r="G2382" s="488"/>
      <c r="H2382" s="488"/>
      <c r="I2382" s="285" t="s">
        <v>33</v>
      </c>
      <c r="J2382" s="521"/>
      <c r="K2382" s="249" t="s">
        <v>39</v>
      </c>
      <c r="L2382" s="139"/>
      <c r="M2382" s="139"/>
      <c r="N2382" s="139"/>
      <c r="O2382" s="287">
        <v>135.959</v>
      </c>
      <c r="P2382" s="244">
        <v>0</v>
      </c>
      <c r="Q2382" s="244">
        <v>0</v>
      </c>
      <c r="R2382" s="142">
        <f t="shared" si="813"/>
        <v>135.959</v>
      </c>
      <c r="S2382" s="321"/>
    </row>
    <row r="2383" spans="1:26" ht="15" customHeight="1">
      <c r="A2383" s="490">
        <v>3</v>
      </c>
      <c r="B2383" s="511" t="s">
        <v>758</v>
      </c>
      <c r="C2383" s="488"/>
      <c r="D2383" s="488"/>
      <c r="E2383" s="488"/>
      <c r="F2383" s="488"/>
      <c r="G2383" s="488"/>
      <c r="H2383" s="488"/>
      <c r="I2383" s="147" t="s">
        <v>13</v>
      </c>
      <c r="J2383" s="519">
        <v>451</v>
      </c>
      <c r="K2383" s="13"/>
      <c r="L2383" s="23"/>
      <c r="M2383" s="23"/>
      <c r="N2383" s="23"/>
      <c r="O2383" s="23">
        <f>+O2384+O2389+O2393+O2395+O2397+O2399+O2405+O2409+O2414</f>
        <v>289.34399999999994</v>
      </c>
      <c r="P2383" s="23">
        <f>+P2384+P2389+P2393+P2395+P2397+P2399+P2405+P2409+P2414</f>
        <v>336.09999999999997</v>
      </c>
      <c r="Q2383" s="23">
        <f>+Q2384+Q2389+Q2393+Q2395+Q2397+Q2399+Q2405+Q2409+Q2414</f>
        <v>156.16499999999999</v>
      </c>
      <c r="R2383" s="23">
        <f t="shared" si="813"/>
        <v>781.60899999999992</v>
      </c>
      <c r="S2383" s="321"/>
    </row>
    <row r="2384" spans="1:26" s="6" customFormat="1" ht="76.5">
      <c r="A2384" s="491"/>
      <c r="B2384" s="512"/>
      <c r="C2384" s="488"/>
      <c r="D2384" s="488"/>
      <c r="E2384" s="488"/>
      <c r="F2384" s="488"/>
      <c r="G2384" s="488"/>
      <c r="H2384" s="488"/>
      <c r="I2384" s="283" t="s">
        <v>198</v>
      </c>
      <c r="J2384" s="520"/>
      <c r="K2384" s="253" t="s">
        <v>10</v>
      </c>
      <c r="L2384" s="284"/>
      <c r="M2384" s="284"/>
      <c r="N2384" s="284"/>
      <c r="O2384" s="284">
        <f>SUM(O2385:O2388)</f>
        <v>86.311000000000007</v>
      </c>
      <c r="P2384" s="284">
        <f>SUM(P2385:P2388)</f>
        <v>94.301000000000002</v>
      </c>
      <c r="Q2384" s="284">
        <f>SUM(Q2385:Q2388)</f>
        <v>36.750999999999998</v>
      </c>
      <c r="R2384" s="142">
        <f t="shared" si="813"/>
        <v>217.36300000000003</v>
      </c>
      <c r="S2384" s="46"/>
      <c r="T2384" s="7"/>
      <c r="U2384" s="7"/>
      <c r="V2384" s="7"/>
      <c r="W2384" s="7"/>
      <c r="X2384" s="7"/>
      <c r="Y2384" s="7"/>
      <c r="Z2384" s="7"/>
    </row>
    <row r="2385" spans="1:26" ht="25.5">
      <c r="A2385" s="491"/>
      <c r="B2385" s="512"/>
      <c r="C2385" s="488"/>
      <c r="D2385" s="488"/>
      <c r="E2385" s="488"/>
      <c r="F2385" s="488"/>
      <c r="G2385" s="488"/>
      <c r="H2385" s="488"/>
      <c r="I2385" s="285" t="s">
        <v>164</v>
      </c>
      <c r="J2385" s="520"/>
      <c r="K2385" s="249" t="s">
        <v>11</v>
      </c>
      <c r="L2385" s="139"/>
      <c r="M2385" s="139"/>
      <c r="N2385" s="139"/>
      <c r="O2385" s="286">
        <v>1.9510000000000001</v>
      </c>
      <c r="P2385" s="244">
        <v>0</v>
      </c>
      <c r="Q2385" s="244">
        <v>0</v>
      </c>
      <c r="R2385" s="142">
        <f t="shared" si="813"/>
        <v>1.9510000000000001</v>
      </c>
      <c r="S2385" s="321"/>
    </row>
    <row r="2386" spans="1:26">
      <c r="A2386" s="491"/>
      <c r="B2386" s="512"/>
      <c r="C2386" s="488"/>
      <c r="D2386" s="488"/>
      <c r="E2386" s="488"/>
      <c r="F2386" s="488"/>
      <c r="G2386" s="488"/>
      <c r="H2386" s="488"/>
      <c r="I2386" s="285" t="s">
        <v>16</v>
      </c>
      <c r="J2386" s="520"/>
      <c r="K2386" s="249" t="s">
        <v>12</v>
      </c>
      <c r="L2386" s="139"/>
      <c r="M2386" s="139"/>
      <c r="N2386" s="139"/>
      <c r="O2386" s="287">
        <v>38.968000000000004</v>
      </c>
      <c r="P2386" s="287">
        <v>94.301000000000002</v>
      </c>
      <c r="Q2386" s="288">
        <v>36.750999999999998</v>
      </c>
      <c r="R2386" s="142">
        <f t="shared" si="813"/>
        <v>170.02</v>
      </c>
      <c r="S2386" s="321"/>
    </row>
    <row r="2387" spans="1:26" ht="51">
      <c r="A2387" s="491"/>
      <c r="B2387" s="512"/>
      <c r="C2387" s="488"/>
      <c r="D2387" s="488"/>
      <c r="E2387" s="488"/>
      <c r="F2387" s="488"/>
      <c r="G2387" s="488"/>
      <c r="H2387" s="488"/>
      <c r="I2387" s="285" t="s">
        <v>58</v>
      </c>
      <c r="J2387" s="520"/>
      <c r="K2387" s="249" t="s">
        <v>65</v>
      </c>
      <c r="L2387" s="139"/>
      <c r="M2387" s="139"/>
      <c r="N2387" s="139"/>
      <c r="O2387" s="286">
        <v>43.814</v>
      </c>
      <c r="P2387" s="244">
        <v>0</v>
      </c>
      <c r="Q2387" s="244">
        <v>0</v>
      </c>
      <c r="R2387" s="142">
        <f t="shared" si="813"/>
        <v>43.814</v>
      </c>
      <c r="S2387" s="321"/>
    </row>
    <row r="2388" spans="1:26" ht="38.25">
      <c r="A2388" s="491"/>
      <c r="B2388" s="512"/>
      <c r="C2388" s="488"/>
      <c r="D2388" s="488"/>
      <c r="E2388" s="488"/>
      <c r="F2388" s="488"/>
      <c r="G2388" s="488"/>
      <c r="H2388" s="488"/>
      <c r="I2388" s="285" t="s">
        <v>18</v>
      </c>
      <c r="J2388" s="520"/>
      <c r="K2388" s="249" t="s">
        <v>17</v>
      </c>
      <c r="L2388" s="139"/>
      <c r="M2388" s="139"/>
      <c r="N2388" s="139"/>
      <c r="O2388" s="286">
        <v>1.5780000000000001</v>
      </c>
      <c r="P2388" s="244">
        <v>0</v>
      </c>
      <c r="Q2388" s="244">
        <v>0</v>
      </c>
      <c r="R2388" s="142">
        <f t="shared" si="813"/>
        <v>1.5780000000000001</v>
      </c>
      <c r="S2388" s="321"/>
    </row>
    <row r="2389" spans="1:26" s="6" customFormat="1">
      <c r="A2389" s="491"/>
      <c r="B2389" s="512"/>
      <c r="C2389" s="488"/>
      <c r="D2389" s="488"/>
      <c r="E2389" s="488"/>
      <c r="F2389" s="488"/>
      <c r="G2389" s="488"/>
      <c r="H2389" s="488"/>
      <c r="I2389" s="283" t="s">
        <v>200</v>
      </c>
      <c r="J2389" s="520"/>
      <c r="K2389" s="253" t="s">
        <v>31</v>
      </c>
      <c r="L2389" s="284"/>
      <c r="M2389" s="284"/>
      <c r="N2389" s="284"/>
      <c r="O2389" s="284">
        <f>SUM(O2390:O2392)</f>
        <v>0</v>
      </c>
      <c r="P2389" s="284">
        <f>SUM(P2390:P2392)</f>
        <v>0</v>
      </c>
      <c r="Q2389" s="284">
        <f>SUM(Q2390:Q2392)</f>
        <v>0</v>
      </c>
      <c r="R2389" s="142">
        <f t="shared" si="813"/>
        <v>0</v>
      </c>
      <c r="S2389" s="46"/>
      <c r="T2389" s="7"/>
      <c r="U2389" s="7"/>
      <c r="V2389" s="7"/>
      <c r="W2389" s="7"/>
      <c r="X2389" s="7"/>
      <c r="Y2389" s="7"/>
      <c r="Z2389" s="7"/>
    </row>
    <row r="2390" spans="1:26" ht="25.5" hidden="1">
      <c r="A2390" s="491"/>
      <c r="B2390" s="512"/>
      <c r="C2390" s="488"/>
      <c r="D2390" s="488"/>
      <c r="E2390" s="488"/>
      <c r="F2390" s="488"/>
      <c r="G2390" s="488"/>
      <c r="H2390" s="488"/>
      <c r="I2390" s="285" t="s">
        <v>164</v>
      </c>
      <c r="J2390" s="520"/>
      <c r="K2390" s="249" t="s">
        <v>11</v>
      </c>
      <c r="L2390" s="139"/>
      <c r="M2390" s="139"/>
      <c r="N2390" s="139"/>
      <c r="O2390" s="287"/>
      <c r="P2390" s="244"/>
      <c r="Q2390" s="244"/>
      <c r="R2390" s="142">
        <f t="shared" si="813"/>
        <v>0</v>
      </c>
      <c r="S2390" s="321"/>
    </row>
    <row r="2391" spans="1:26" hidden="1">
      <c r="A2391" s="491"/>
      <c r="B2391" s="512"/>
      <c r="C2391" s="488"/>
      <c r="D2391" s="488"/>
      <c r="E2391" s="488"/>
      <c r="F2391" s="488"/>
      <c r="G2391" s="488"/>
      <c r="H2391" s="488"/>
      <c r="I2391" s="285" t="s">
        <v>16</v>
      </c>
      <c r="J2391" s="520"/>
      <c r="K2391" s="249" t="s">
        <v>12</v>
      </c>
      <c r="L2391" s="139"/>
      <c r="M2391" s="139"/>
      <c r="N2391" s="139"/>
      <c r="O2391" s="287"/>
      <c r="P2391" s="357"/>
      <c r="Q2391" s="286"/>
      <c r="R2391" s="142">
        <f t="shared" si="813"/>
        <v>0</v>
      </c>
      <c r="S2391" s="321"/>
    </row>
    <row r="2392" spans="1:26" ht="25.5" hidden="1">
      <c r="A2392" s="491"/>
      <c r="B2392" s="512"/>
      <c r="C2392" s="488"/>
      <c r="D2392" s="488"/>
      <c r="E2392" s="488"/>
      <c r="F2392" s="488"/>
      <c r="G2392" s="488"/>
      <c r="H2392" s="488"/>
      <c r="I2392" s="291" t="s">
        <v>33</v>
      </c>
      <c r="J2392" s="520"/>
      <c r="K2392" s="249" t="s">
        <v>39</v>
      </c>
      <c r="L2392" s="139"/>
      <c r="M2392" s="139"/>
      <c r="N2392" s="139"/>
      <c r="O2392" s="286"/>
      <c r="P2392" s="357"/>
      <c r="Q2392" s="286"/>
      <c r="R2392" s="142">
        <f t="shared" si="813"/>
        <v>0</v>
      </c>
      <c r="S2392" s="321"/>
    </row>
    <row r="2393" spans="1:26" s="6" customFormat="1" ht="51">
      <c r="A2393" s="491"/>
      <c r="B2393" s="512"/>
      <c r="C2393" s="488"/>
      <c r="D2393" s="488"/>
      <c r="E2393" s="488"/>
      <c r="F2393" s="488"/>
      <c r="G2393" s="488"/>
      <c r="H2393" s="488"/>
      <c r="I2393" s="283" t="s">
        <v>62</v>
      </c>
      <c r="J2393" s="520"/>
      <c r="K2393" s="253" t="s">
        <v>44</v>
      </c>
      <c r="L2393" s="284"/>
      <c r="M2393" s="284"/>
      <c r="N2393" s="284"/>
      <c r="O2393" s="284">
        <f>O2394</f>
        <v>43.924999999999997</v>
      </c>
      <c r="P2393" s="284">
        <f>P2394</f>
        <v>57.881999999999998</v>
      </c>
      <c r="Q2393" s="284">
        <f>Q2394</f>
        <v>47.476999999999997</v>
      </c>
      <c r="R2393" s="142">
        <f t="shared" si="813"/>
        <v>149.28399999999999</v>
      </c>
      <c r="S2393" s="46"/>
      <c r="T2393" s="7"/>
      <c r="U2393" s="7"/>
      <c r="V2393" s="7"/>
      <c r="W2393" s="7"/>
      <c r="X2393" s="7"/>
      <c r="Y2393" s="7"/>
      <c r="Z2393" s="7"/>
    </row>
    <row r="2394" spans="1:26">
      <c r="A2394" s="491"/>
      <c r="B2394" s="512"/>
      <c r="C2394" s="488"/>
      <c r="D2394" s="488"/>
      <c r="E2394" s="488"/>
      <c r="F2394" s="488"/>
      <c r="G2394" s="488"/>
      <c r="H2394" s="488"/>
      <c r="I2394" s="285" t="s">
        <v>16</v>
      </c>
      <c r="J2394" s="520"/>
      <c r="K2394" s="249" t="s">
        <v>12</v>
      </c>
      <c r="L2394" s="139"/>
      <c r="M2394" s="139"/>
      <c r="N2394" s="139"/>
      <c r="O2394" s="286">
        <v>43.924999999999997</v>
      </c>
      <c r="P2394" s="287">
        <v>57.881999999999998</v>
      </c>
      <c r="Q2394" s="288">
        <v>47.476999999999997</v>
      </c>
      <c r="R2394" s="142">
        <f t="shared" si="813"/>
        <v>149.28399999999999</v>
      </c>
      <c r="S2394" s="321"/>
    </row>
    <row r="2395" spans="1:26" s="6" customFormat="1" ht="38.25">
      <c r="A2395" s="491"/>
      <c r="B2395" s="512"/>
      <c r="C2395" s="488"/>
      <c r="D2395" s="488"/>
      <c r="E2395" s="488"/>
      <c r="F2395" s="488"/>
      <c r="G2395" s="488"/>
      <c r="H2395" s="488"/>
      <c r="I2395" s="283" t="s">
        <v>242</v>
      </c>
      <c r="J2395" s="520"/>
      <c r="K2395" s="253" t="s">
        <v>78</v>
      </c>
      <c r="L2395" s="284"/>
      <c r="M2395" s="284"/>
      <c r="N2395" s="284"/>
      <c r="O2395" s="284">
        <f>O2396</f>
        <v>1.865</v>
      </c>
      <c r="P2395" s="284">
        <f>P2396</f>
        <v>1.6719999999999999</v>
      </c>
      <c r="Q2395" s="284">
        <f>Q2396</f>
        <v>0.88900000000000001</v>
      </c>
      <c r="R2395" s="142">
        <f t="shared" si="813"/>
        <v>4.4260000000000002</v>
      </c>
      <c r="S2395" s="46"/>
      <c r="T2395" s="7"/>
      <c r="U2395" s="7"/>
      <c r="V2395" s="7"/>
      <c r="W2395" s="7"/>
      <c r="X2395" s="7"/>
      <c r="Y2395" s="7"/>
      <c r="Z2395" s="7"/>
    </row>
    <row r="2396" spans="1:26">
      <c r="A2396" s="491"/>
      <c r="B2396" s="512"/>
      <c r="C2396" s="488"/>
      <c r="D2396" s="488"/>
      <c r="E2396" s="488"/>
      <c r="F2396" s="488"/>
      <c r="G2396" s="488"/>
      <c r="H2396" s="488"/>
      <c r="I2396" s="285" t="s">
        <v>16</v>
      </c>
      <c r="J2396" s="520"/>
      <c r="K2396" s="249" t="s">
        <v>12</v>
      </c>
      <c r="L2396" s="139"/>
      <c r="M2396" s="139"/>
      <c r="N2396" s="139"/>
      <c r="O2396" s="286">
        <v>1.865</v>
      </c>
      <c r="P2396" s="246">
        <v>1.6719999999999999</v>
      </c>
      <c r="Q2396" s="246">
        <v>0.88900000000000001</v>
      </c>
      <c r="R2396" s="142">
        <f t="shared" si="813"/>
        <v>4.4260000000000002</v>
      </c>
      <c r="S2396" s="321"/>
    </row>
    <row r="2397" spans="1:26" s="6" customFormat="1" ht="51">
      <c r="A2397" s="491"/>
      <c r="B2397" s="512"/>
      <c r="C2397" s="488"/>
      <c r="D2397" s="488"/>
      <c r="E2397" s="488"/>
      <c r="F2397" s="488"/>
      <c r="G2397" s="488"/>
      <c r="H2397" s="488"/>
      <c r="I2397" s="283" t="s">
        <v>63</v>
      </c>
      <c r="J2397" s="520"/>
      <c r="K2397" s="253" t="s">
        <v>11</v>
      </c>
      <c r="L2397" s="284"/>
      <c r="M2397" s="284"/>
      <c r="N2397" s="284"/>
      <c r="O2397" s="284">
        <f>O2398</f>
        <v>0</v>
      </c>
      <c r="P2397" s="284">
        <f>P2398</f>
        <v>0</v>
      </c>
      <c r="Q2397" s="284"/>
      <c r="R2397" s="142">
        <f t="shared" si="813"/>
        <v>0</v>
      </c>
      <c r="S2397" s="46"/>
      <c r="T2397" s="7"/>
      <c r="U2397" s="7"/>
      <c r="V2397" s="7"/>
      <c r="W2397" s="7"/>
      <c r="X2397" s="7"/>
      <c r="Y2397" s="7"/>
      <c r="Z2397" s="7"/>
    </row>
    <row r="2398" spans="1:26" hidden="1">
      <c r="A2398" s="491"/>
      <c r="B2398" s="512"/>
      <c r="C2398" s="488"/>
      <c r="D2398" s="488"/>
      <c r="E2398" s="488"/>
      <c r="F2398" s="488"/>
      <c r="G2398" s="488"/>
      <c r="H2398" s="488"/>
      <c r="I2398" s="285" t="s">
        <v>16</v>
      </c>
      <c r="J2398" s="520"/>
      <c r="K2398" s="249" t="s">
        <v>12</v>
      </c>
      <c r="L2398" s="139"/>
      <c r="M2398" s="139"/>
      <c r="N2398" s="139"/>
      <c r="O2398" s="286"/>
      <c r="P2398" s="244"/>
      <c r="Q2398" s="244"/>
      <c r="R2398" s="142">
        <f t="shared" si="813"/>
        <v>0</v>
      </c>
      <c r="S2398" s="321"/>
    </row>
    <row r="2399" spans="1:26" s="6" customFormat="1" ht="25.5">
      <c r="A2399" s="491"/>
      <c r="B2399" s="512"/>
      <c r="C2399" s="488"/>
      <c r="D2399" s="488"/>
      <c r="E2399" s="488"/>
      <c r="F2399" s="488"/>
      <c r="G2399" s="488"/>
      <c r="H2399" s="488"/>
      <c r="I2399" s="283" t="s">
        <v>75</v>
      </c>
      <c r="J2399" s="520"/>
      <c r="K2399" s="253" t="s">
        <v>53</v>
      </c>
      <c r="L2399" s="284"/>
      <c r="M2399" s="284"/>
      <c r="N2399" s="284"/>
      <c r="O2399" s="284">
        <f>SUM(O2400:O2404)</f>
        <v>156.34299999999999</v>
      </c>
      <c r="P2399" s="284">
        <f>SUM(P2400:P2404)</f>
        <v>176.863</v>
      </c>
      <c r="Q2399" s="284">
        <f>SUM(Q2400:Q2404)</f>
        <v>71.048000000000002</v>
      </c>
      <c r="R2399" s="142">
        <f t="shared" si="813"/>
        <v>404.25400000000002</v>
      </c>
      <c r="S2399" s="46"/>
      <c r="T2399" s="7"/>
      <c r="U2399" s="7"/>
      <c r="V2399" s="7"/>
      <c r="W2399" s="7"/>
      <c r="X2399" s="7"/>
      <c r="Y2399" s="7"/>
      <c r="Z2399" s="7"/>
    </row>
    <row r="2400" spans="1:26" ht="25.5">
      <c r="A2400" s="491"/>
      <c r="B2400" s="512"/>
      <c r="C2400" s="488"/>
      <c r="D2400" s="488"/>
      <c r="E2400" s="488"/>
      <c r="F2400" s="488"/>
      <c r="G2400" s="488"/>
      <c r="H2400" s="488"/>
      <c r="I2400" s="285" t="s">
        <v>164</v>
      </c>
      <c r="J2400" s="520"/>
      <c r="K2400" s="249" t="s">
        <v>11</v>
      </c>
      <c r="L2400" s="139"/>
      <c r="M2400" s="139"/>
      <c r="N2400" s="139"/>
      <c r="O2400" s="286">
        <v>40.241999999999997</v>
      </c>
      <c r="P2400" s="244">
        <v>0</v>
      </c>
      <c r="Q2400" s="244">
        <v>0</v>
      </c>
      <c r="R2400" s="142">
        <f t="shared" si="813"/>
        <v>40.241999999999997</v>
      </c>
      <c r="S2400" s="321"/>
    </row>
    <row r="2401" spans="1:26">
      <c r="A2401" s="491"/>
      <c r="B2401" s="512"/>
      <c r="C2401" s="488"/>
      <c r="D2401" s="488"/>
      <c r="E2401" s="488"/>
      <c r="F2401" s="488"/>
      <c r="G2401" s="488"/>
      <c r="H2401" s="488"/>
      <c r="I2401" s="285" t="s">
        <v>16</v>
      </c>
      <c r="J2401" s="520"/>
      <c r="K2401" s="249" t="s">
        <v>12</v>
      </c>
      <c r="L2401" s="139"/>
      <c r="M2401" s="139"/>
      <c r="N2401" s="139"/>
      <c r="O2401" s="286">
        <v>10.417999999999999</v>
      </c>
      <c r="P2401" s="287">
        <v>176.863</v>
      </c>
      <c r="Q2401" s="288">
        <v>71.048000000000002</v>
      </c>
      <c r="R2401" s="142">
        <f t="shared" si="813"/>
        <v>258.32900000000001</v>
      </c>
      <c r="S2401" s="321"/>
    </row>
    <row r="2402" spans="1:26" ht="38.25" hidden="1">
      <c r="A2402" s="491"/>
      <c r="B2402" s="512"/>
      <c r="C2402" s="488"/>
      <c r="D2402" s="488"/>
      <c r="E2402" s="488"/>
      <c r="F2402" s="488"/>
      <c r="G2402" s="488"/>
      <c r="H2402" s="488"/>
      <c r="I2402" s="285" t="s">
        <v>173</v>
      </c>
      <c r="J2402" s="520"/>
      <c r="K2402" s="249" t="s">
        <v>55</v>
      </c>
      <c r="L2402" s="139"/>
      <c r="M2402" s="139"/>
      <c r="N2402" s="139"/>
      <c r="O2402" s="286"/>
      <c r="P2402" s="244"/>
      <c r="Q2402" s="244"/>
      <c r="R2402" s="142">
        <f t="shared" si="813"/>
        <v>0</v>
      </c>
      <c r="S2402" s="321"/>
    </row>
    <row r="2403" spans="1:26" ht="51">
      <c r="A2403" s="491"/>
      <c r="B2403" s="512"/>
      <c r="C2403" s="488"/>
      <c r="D2403" s="488"/>
      <c r="E2403" s="488"/>
      <c r="F2403" s="488"/>
      <c r="G2403" s="488"/>
      <c r="H2403" s="488"/>
      <c r="I2403" s="285" t="s">
        <v>58</v>
      </c>
      <c r="J2403" s="520"/>
      <c r="K2403" s="249" t="s">
        <v>65</v>
      </c>
      <c r="L2403" s="139"/>
      <c r="M2403" s="139"/>
      <c r="N2403" s="139"/>
      <c r="O2403" s="286">
        <v>78.802999999999997</v>
      </c>
      <c r="P2403" s="244"/>
      <c r="Q2403" s="244"/>
      <c r="R2403" s="142">
        <f t="shared" si="813"/>
        <v>78.802999999999997</v>
      </c>
      <c r="S2403" s="321"/>
    </row>
    <row r="2404" spans="1:26" ht="38.25">
      <c r="A2404" s="491"/>
      <c r="B2404" s="512"/>
      <c r="C2404" s="488"/>
      <c r="D2404" s="488"/>
      <c r="E2404" s="488"/>
      <c r="F2404" s="488"/>
      <c r="G2404" s="488"/>
      <c r="H2404" s="488"/>
      <c r="I2404" s="285" t="s">
        <v>18</v>
      </c>
      <c r="J2404" s="520"/>
      <c r="K2404" s="249" t="s">
        <v>17</v>
      </c>
      <c r="L2404" s="139"/>
      <c r="M2404" s="139"/>
      <c r="N2404" s="139"/>
      <c r="O2404" s="286">
        <v>26.88</v>
      </c>
      <c r="P2404" s="244"/>
      <c r="Q2404" s="244"/>
      <c r="R2404" s="142">
        <f t="shared" si="813"/>
        <v>26.88</v>
      </c>
      <c r="S2404" s="321"/>
    </row>
    <row r="2405" spans="1:26" s="6" customFormat="1" ht="38.25">
      <c r="A2405" s="491"/>
      <c r="B2405" s="512"/>
      <c r="C2405" s="488"/>
      <c r="D2405" s="488"/>
      <c r="E2405" s="488"/>
      <c r="F2405" s="488"/>
      <c r="G2405" s="488"/>
      <c r="H2405" s="488"/>
      <c r="I2405" s="283" t="s">
        <v>243</v>
      </c>
      <c r="J2405" s="520"/>
      <c r="K2405" s="253" t="s">
        <v>12</v>
      </c>
      <c r="L2405" s="284"/>
      <c r="M2405" s="284"/>
      <c r="N2405" s="284"/>
      <c r="O2405" s="284">
        <f>SUM(O2406:O2408)</f>
        <v>0</v>
      </c>
      <c r="P2405" s="284">
        <f>SUM(P2406:P2408)</f>
        <v>0</v>
      </c>
      <c r="Q2405" s="284"/>
      <c r="R2405" s="142">
        <f t="shared" si="813"/>
        <v>0</v>
      </c>
      <c r="S2405" s="46"/>
      <c r="T2405" s="7"/>
      <c r="U2405" s="7"/>
      <c r="V2405" s="7"/>
      <c r="W2405" s="7"/>
      <c r="X2405" s="7"/>
      <c r="Y2405" s="7"/>
      <c r="Z2405" s="7"/>
    </row>
    <row r="2406" spans="1:26" ht="25.5" hidden="1">
      <c r="A2406" s="491"/>
      <c r="B2406" s="512"/>
      <c r="C2406" s="488"/>
      <c r="D2406" s="488"/>
      <c r="E2406" s="488"/>
      <c r="F2406" s="488"/>
      <c r="G2406" s="488"/>
      <c r="H2406" s="488"/>
      <c r="I2406" s="285" t="s">
        <v>164</v>
      </c>
      <c r="J2406" s="520"/>
      <c r="K2406" s="249" t="s">
        <v>11</v>
      </c>
      <c r="L2406" s="139"/>
      <c r="M2406" s="139"/>
      <c r="N2406" s="139"/>
      <c r="O2406" s="286"/>
      <c r="P2406" s="244"/>
      <c r="Q2406" s="244"/>
      <c r="R2406" s="142">
        <f t="shared" si="813"/>
        <v>0</v>
      </c>
      <c r="S2406" s="321"/>
    </row>
    <row r="2407" spans="1:26" hidden="1">
      <c r="A2407" s="491"/>
      <c r="B2407" s="512"/>
      <c r="C2407" s="488"/>
      <c r="D2407" s="488"/>
      <c r="E2407" s="488"/>
      <c r="F2407" s="488"/>
      <c r="G2407" s="488"/>
      <c r="H2407" s="488"/>
      <c r="I2407" s="285" t="s">
        <v>16</v>
      </c>
      <c r="J2407" s="520"/>
      <c r="K2407" s="249" t="s">
        <v>12</v>
      </c>
      <c r="L2407" s="139"/>
      <c r="M2407" s="139"/>
      <c r="N2407" s="139"/>
      <c r="O2407" s="287"/>
      <c r="P2407" s="287"/>
      <c r="Q2407" s="288"/>
      <c r="R2407" s="142">
        <f t="shared" si="813"/>
        <v>0</v>
      </c>
      <c r="S2407" s="321"/>
    </row>
    <row r="2408" spans="1:26" ht="38.25" hidden="1">
      <c r="A2408" s="491"/>
      <c r="B2408" s="512"/>
      <c r="C2408" s="488"/>
      <c r="D2408" s="488"/>
      <c r="E2408" s="488"/>
      <c r="F2408" s="488"/>
      <c r="G2408" s="488"/>
      <c r="H2408" s="488"/>
      <c r="I2408" s="285" t="s">
        <v>18</v>
      </c>
      <c r="J2408" s="520"/>
      <c r="K2408" s="249" t="s">
        <v>17</v>
      </c>
      <c r="L2408" s="139"/>
      <c r="M2408" s="139"/>
      <c r="N2408" s="139"/>
      <c r="O2408" s="286"/>
      <c r="P2408" s="244"/>
      <c r="Q2408" s="244"/>
      <c r="R2408" s="142">
        <f t="shared" si="813"/>
        <v>0</v>
      </c>
      <c r="S2408" s="321"/>
    </row>
    <row r="2409" spans="1:26" s="6" customFormat="1" ht="178.5">
      <c r="A2409" s="491"/>
      <c r="B2409" s="512"/>
      <c r="C2409" s="488"/>
      <c r="D2409" s="488"/>
      <c r="E2409" s="488"/>
      <c r="F2409" s="488"/>
      <c r="G2409" s="488"/>
      <c r="H2409" s="488"/>
      <c r="I2409" s="283" t="s">
        <v>244</v>
      </c>
      <c r="J2409" s="520"/>
      <c r="K2409" s="253" t="s">
        <v>67</v>
      </c>
      <c r="L2409" s="284"/>
      <c r="M2409" s="284"/>
      <c r="N2409" s="284"/>
      <c r="O2409" s="284">
        <f>SUM(O2410:O2413)</f>
        <v>0</v>
      </c>
      <c r="P2409" s="284">
        <f>SUM(P2410:P2413)</f>
        <v>0</v>
      </c>
      <c r="Q2409" s="284"/>
      <c r="R2409" s="142">
        <f t="shared" si="813"/>
        <v>0</v>
      </c>
      <c r="S2409" s="46"/>
      <c r="T2409" s="7"/>
      <c r="U2409" s="7"/>
      <c r="V2409" s="7"/>
      <c r="W2409" s="7"/>
      <c r="X2409" s="7"/>
      <c r="Y2409" s="7"/>
      <c r="Z2409" s="7"/>
    </row>
    <row r="2410" spans="1:26" ht="25.5" hidden="1">
      <c r="A2410" s="491"/>
      <c r="B2410" s="512"/>
      <c r="C2410" s="488"/>
      <c r="D2410" s="488"/>
      <c r="E2410" s="488"/>
      <c r="F2410" s="488"/>
      <c r="G2410" s="488"/>
      <c r="H2410" s="488"/>
      <c r="I2410" s="285" t="s">
        <v>164</v>
      </c>
      <c r="J2410" s="520"/>
      <c r="K2410" s="249" t="s">
        <v>11</v>
      </c>
      <c r="L2410" s="139"/>
      <c r="M2410" s="139"/>
      <c r="N2410" s="139"/>
      <c r="O2410" s="286"/>
      <c r="P2410" s="244"/>
      <c r="Q2410" s="244"/>
      <c r="R2410" s="142">
        <f t="shared" si="813"/>
        <v>0</v>
      </c>
      <c r="S2410" s="321"/>
    </row>
    <row r="2411" spans="1:26" hidden="1">
      <c r="A2411" s="491"/>
      <c r="B2411" s="512"/>
      <c r="C2411" s="488"/>
      <c r="D2411" s="488"/>
      <c r="E2411" s="488"/>
      <c r="F2411" s="488"/>
      <c r="G2411" s="488"/>
      <c r="H2411" s="488"/>
      <c r="I2411" s="285" t="s">
        <v>16</v>
      </c>
      <c r="J2411" s="520"/>
      <c r="K2411" s="249" t="s">
        <v>12</v>
      </c>
      <c r="L2411" s="139"/>
      <c r="M2411" s="139"/>
      <c r="N2411" s="139"/>
      <c r="O2411" s="287"/>
      <c r="P2411" s="287"/>
      <c r="Q2411" s="288"/>
      <c r="R2411" s="142">
        <f t="shared" si="813"/>
        <v>0</v>
      </c>
      <c r="S2411" s="321"/>
    </row>
    <row r="2412" spans="1:26" ht="25.5" hidden="1">
      <c r="A2412" s="491"/>
      <c r="B2412" s="512"/>
      <c r="C2412" s="488"/>
      <c r="D2412" s="488"/>
      <c r="E2412" s="488"/>
      <c r="F2412" s="488"/>
      <c r="G2412" s="488"/>
      <c r="H2412" s="488"/>
      <c r="I2412" s="285" t="s">
        <v>33</v>
      </c>
      <c r="J2412" s="520"/>
      <c r="K2412" s="249" t="s">
        <v>39</v>
      </c>
      <c r="L2412" s="139"/>
      <c r="M2412" s="139"/>
      <c r="N2412" s="139"/>
      <c r="O2412" s="286"/>
      <c r="P2412" s="357"/>
      <c r="Q2412" s="286"/>
      <c r="R2412" s="142">
        <f t="shared" si="813"/>
        <v>0</v>
      </c>
      <c r="S2412" s="321"/>
    </row>
    <row r="2413" spans="1:26" s="3" customFormat="1" ht="51" hidden="1">
      <c r="A2413" s="491"/>
      <c r="B2413" s="512"/>
      <c r="C2413" s="488"/>
      <c r="D2413" s="488"/>
      <c r="E2413" s="488"/>
      <c r="F2413" s="488"/>
      <c r="G2413" s="488"/>
      <c r="H2413" s="488"/>
      <c r="I2413" s="285" t="s">
        <v>58</v>
      </c>
      <c r="J2413" s="520"/>
      <c r="K2413" s="249" t="s">
        <v>65</v>
      </c>
      <c r="L2413" s="139"/>
      <c r="M2413" s="139"/>
      <c r="N2413" s="139"/>
      <c r="O2413" s="286"/>
      <c r="P2413" s="244"/>
      <c r="Q2413" s="244"/>
      <c r="R2413" s="142">
        <f t="shared" si="813"/>
        <v>0</v>
      </c>
      <c r="S2413" s="321"/>
      <c r="T2413" s="5"/>
      <c r="U2413" s="5"/>
      <c r="V2413" s="5"/>
      <c r="W2413" s="5"/>
      <c r="X2413" s="5"/>
      <c r="Y2413" s="5"/>
      <c r="Z2413" s="5"/>
    </row>
    <row r="2414" spans="1:26" s="3" customFormat="1" ht="25.5">
      <c r="A2414" s="491"/>
      <c r="B2414" s="512"/>
      <c r="C2414" s="488"/>
      <c r="D2414" s="488"/>
      <c r="E2414" s="488"/>
      <c r="F2414" s="488"/>
      <c r="G2414" s="488"/>
      <c r="H2414" s="488"/>
      <c r="I2414" s="283" t="s">
        <v>29</v>
      </c>
      <c r="J2414" s="520"/>
      <c r="K2414" s="253" t="s">
        <v>130</v>
      </c>
      <c r="L2414" s="139"/>
      <c r="M2414" s="139"/>
      <c r="N2414" s="139"/>
      <c r="O2414" s="284">
        <f>O2415</f>
        <v>0.9</v>
      </c>
      <c r="P2414" s="284">
        <f>P2415</f>
        <v>5.3819999999999997</v>
      </c>
      <c r="Q2414" s="284">
        <f>Q2415</f>
        <v>0</v>
      </c>
      <c r="R2414" s="142">
        <f t="shared" si="813"/>
        <v>6.282</v>
      </c>
      <c r="S2414" s="321"/>
      <c r="T2414" s="5"/>
      <c r="U2414" s="5"/>
      <c r="V2414" s="5"/>
      <c r="W2414" s="5"/>
      <c r="X2414" s="5"/>
      <c r="Y2414" s="5"/>
      <c r="Z2414" s="5"/>
    </row>
    <row r="2415" spans="1:26" s="3" customFormat="1">
      <c r="A2415" s="492"/>
      <c r="B2415" s="513"/>
      <c r="C2415" s="488"/>
      <c r="D2415" s="488"/>
      <c r="E2415" s="488"/>
      <c r="F2415" s="488"/>
      <c r="G2415" s="488"/>
      <c r="H2415" s="488"/>
      <c r="I2415" s="285" t="s">
        <v>16</v>
      </c>
      <c r="J2415" s="521"/>
      <c r="K2415" s="249" t="s">
        <v>12</v>
      </c>
      <c r="L2415" s="139"/>
      <c r="M2415" s="139"/>
      <c r="N2415" s="139"/>
      <c r="O2415" s="286">
        <v>0.9</v>
      </c>
      <c r="P2415" s="244">
        <v>5.3819999999999997</v>
      </c>
      <c r="Q2415" s="244">
        <v>0</v>
      </c>
      <c r="R2415" s="142">
        <f t="shared" si="813"/>
        <v>6.282</v>
      </c>
      <c r="S2415" s="321"/>
      <c r="T2415" s="5"/>
      <c r="U2415" s="5"/>
      <c r="V2415" s="5"/>
      <c r="W2415" s="5"/>
      <c r="X2415" s="5"/>
      <c r="Y2415" s="5"/>
      <c r="Z2415" s="5"/>
    </row>
    <row r="2416" spans="1:26" s="3" customFormat="1" ht="11.25" customHeight="1">
      <c r="A2416" s="490">
        <v>4</v>
      </c>
      <c r="B2416" s="511" t="s">
        <v>759</v>
      </c>
      <c r="C2416" s="488"/>
      <c r="D2416" s="488"/>
      <c r="E2416" s="488"/>
      <c r="F2416" s="488"/>
      <c r="G2416" s="488"/>
      <c r="H2416" s="488"/>
      <c r="I2416" s="147" t="s">
        <v>13</v>
      </c>
      <c r="J2416" s="519"/>
      <c r="K2416" s="13"/>
      <c r="L2416" s="23"/>
      <c r="M2416" s="23"/>
      <c r="N2416" s="23"/>
      <c r="O2416" s="23">
        <f>+O2417+O2423</f>
        <v>65.599999999999994</v>
      </c>
      <c r="P2416" s="23">
        <f>+P2417+P2423</f>
        <v>116.741</v>
      </c>
      <c r="Q2416" s="23">
        <f>+Q2417+Q2423</f>
        <v>48.076000000000001</v>
      </c>
      <c r="R2416" s="23">
        <f t="shared" si="813"/>
        <v>230.417</v>
      </c>
      <c r="S2416" s="321"/>
      <c r="T2416" s="5"/>
      <c r="U2416" s="5"/>
      <c r="V2416" s="5"/>
      <c r="W2416" s="5"/>
      <c r="X2416" s="5"/>
      <c r="Y2416" s="5"/>
      <c r="Z2416" s="5"/>
    </row>
    <row r="2417" spans="1:26" s="3" customFormat="1" ht="37.5" customHeight="1">
      <c r="A2417" s="491"/>
      <c r="B2417" s="512"/>
      <c r="C2417" s="488"/>
      <c r="D2417" s="488"/>
      <c r="E2417" s="488"/>
      <c r="F2417" s="488"/>
      <c r="G2417" s="488"/>
      <c r="H2417" s="488"/>
      <c r="I2417" s="283" t="s">
        <v>665</v>
      </c>
      <c r="J2417" s="520"/>
      <c r="K2417" s="253" t="s">
        <v>12</v>
      </c>
      <c r="L2417" s="286"/>
      <c r="M2417" s="286"/>
      <c r="N2417" s="286"/>
      <c r="O2417" s="286">
        <f>SUM(O2418:O2422)</f>
        <v>65.599999999999994</v>
      </c>
      <c r="P2417" s="286">
        <f>SUM(P2418:P2422)</f>
        <v>116.741</v>
      </c>
      <c r="Q2417" s="286">
        <f>SUM(Q2418:Q2422)</f>
        <v>48.076000000000001</v>
      </c>
      <c r="R2417" s="142">
        <f t="shared" si="813"/>
        <v>230.417</v>
      </c>
      <c r="S2417" s="321"/>
      <c r="T2417" s="5"/>
      <c r="U2417" s="5"/>
      <c r="V2417" s="5"/>
      <c r="W2417" s="5"/>
      <c r="X2417" s="5"/>
      <c r="Y2417" s="5"/>
      <c r="Z2417" s="5"/>
    </row>
    <row r="2418" spans="1:26" s="3" customFormat="1" ht="25.5">
      <c r="A2418" s="491"/>
      <c r="B2418" s="512"/>
      <c r="C2418" s="488"/>
      <c r="D2418" s="488"/>
      <c r="E2418" s="488"/>
      <c r="F2418" s="488"/>
      <c r="G2418" s="488"/>
      <c r="H2418" s="488"/>
      <c r="I2418" s="285" t="s">
        <v>164</v>
      </c>
      <c r="J2418" s="520"/>
      <c r="K2418" s="249" t="s">
        <v>11</v>
      </c>
      <c r="L2418" s="139"/>
      <c r="M2418" s="139"/>
      <c r="N2418" s="139"/>
      <c r="O2418" s="286">
        <v>7.5910000000000002</v>
      </c>
      <c r="P2418" s="244">
        <v>0</v>
      </c>
      <c r="Q2418" s="244">
        <v>2.5000000000000001E-2</v>
      </c>
      <c r="R2418" s="142">
        <f t="shared" si="813"/>
        <v>7.6160000000000005</v>
      </c>
      <c r="S2418" s="321"/>
      <c r="T2418" s="5"/>
      <c r="U2418" s="5"/>
      <c r="V2418" s="5"/>
      <c r="W2418" s="5"/>
      <c r="X2418" s="5"/>
      <c r="Y2418" s="5"/>
      <c r="Z2418" s="5"/>
    </row>
    <row r="2419" spans="1:26" s="3" customFormat="1">
      <c r="A2419" s="491"/>
      <c r="B2419" s="512"/>
      <c r="C2419" s="488"/>
      <c r="D2419" s="488"/>
      <c r="E2419" s="488"/>
      <c r="F2419" s="488"/>
      <c r="G2419" s="488"/>
      <c r="H2419" s="488"/>
      <c r="I2419" s="285" t="s">
        <v>16</v>
      </c>
      <c r="J2419" s="520"/>
      <c r="K2419" s="249" t="s">
        <v>12</v>
      </c>
      <c r="L2419" s="139"/>
      <c r="M2419" s="139"/>
      <c r="N2419" s="139"/>
      <c r="O2419" s="287">
        <v>55.009</v>
      </c>
      <c r="P2419" s="287">
        <v>116.741</v>
      </c>
      <c r="Q2419" s="288">
        <v>48.051000000000002</v>
      </c>
      <c r="R2419" s="142">
        <f t="shared" si="813"/>
        <v>219.80099999999999</v>
      </c>
      <c r="S2419" s="321"/>
      <c r="T2419" s="5"/>
      <c r="U2419" s="5"/>
      <c r="V2419" s="5"/>
      <c r="W2419" s="5"/>
      <c r="X2419" s="5"/>
      <c r="Y2419" s="5"/>
      <c r="Z2419" s="5"/>
    </row>
    <row r="2420" spans="1:26" s="3" customFormat="1" ht="38.25">
      <c r="A2420" s="491"/>
      <c r="B2420" s="512"/>
      <c r="C2420" s="488"/>
      <c r="D2420" s="488"/>
      <c r="E2420" s="488"/>
      <c r="F2420" s="488"/>
      <c r="G2420" s="488"/>
      <c r="H2420" s="488"/>
      <c r="I2420" s="285" t="s">
        <v>173</v>
      </c>
      <c r="J2420" s="520"/>
      <c r="K2420" s="249" t="s">
        <v>17</v>
      </c>
      <c r="L2420" s="139"/>
      <c r="M2420" s="139"/>
      <c r="N2420" s="139"/>
      <c r="O2420" s="286">
        <v>3</v>
      </c>
      <c r="P2420" s="244">
        <v>0</v>
      </c>
      <c r="Q2420" s="244">
        <v>0</v>
      </c>
      <c r="R2420" s="142">
        <f t="shared" si="813"/>
        <v>3</v>
      </c>
      <c r="S2420" s="321"/>
      <c r="T2420" s="5"/>
      <c r="U2420" s="5"/>
      <c r="V2420" s="5"/>
      <c r="W2420" s="5"/>
      <c r="X2420" s="5"/>
      <c r="Y2420" s="5"/>
      <c r="Z2420" s="5"/>
    </row>
    <row r="2421" spans="1:26" s="3" customFormat="1" hidden="1">
      <c r="A2421" s="491"/>
      <c r="B2421" s="512"/>
      <c r="C2421" s="488"/>
      <c r="D2421" s="488"/>
      <c r="E2421" s="488"/>
      <c r="F2421" s="488"/>
      <c r="G2421" s="488"/>
      <c r="H2421" s="488"/>
      <c r="I2421" s="285"/>
      <c r="J2421" s="520"/>
      <c r="K2421" s="249"/>
      <c r="L2421" s="139"/>
      <c r="M2421" s="139"/>
      <c r="N2421" s="139"/>
      <c r="O2421" s="286"/>
      <c r="P2421" s="244"/>
      <c r="Q2421" s="244"/>
      <c r="R2421" s="142"/>
      <c r="S2421" s="321"/>
      <c r="T2421" s="5"/>
      <c r="U2421" s="5"/>
      <c r="V2421" s="5"/>
      <c r="W2421" s="5"/>
      <c r="X2421" s="5"/>
      <c r="Y2421" s="5"/>
      <c r="Z2421" s="5"/>
    </row>
    <row r="2422" spans="1:26" s="3" customFormat="1" hidden="1">
      <c r="A2422" s="491"/>
      <c r="B2422" s="512"/>
      <c r="C2422" s="488"/>
      <c r="D2422" s="488"/>
      <c r="E2422" s="488"/>
      <c r="F2422" s="488"/>
      <c r="G2422" s="488"/>
      <c r="H2422" s="488"/>
      <c r="I2422" s="285"/>
      <c r="J2422" s="520"/>
      <c r="K2422" s="249"/>
      <c r="L2422" s="139"/>
      <c r="M2422" s="139"/>
      <c r="N2422" s="139"/>
      <c r="O2422" s="286"/>
      <c r="P2422" s="244"/>
      <c r="Q2422" s="244"/>
      <c r="R2422" s="142"/>
      <c r="S2422" s="321"/>
      <c r="T2422" s="5"/>
      <c r="U2422" s="5"/>
      <c r="V2422" s="5"/>
      <c r="W2422" s="5"/>
      <c r="X2422" s="5"/>
      <c r="Y2422" s="5"/>
      <c r="Z2422" s="5"/>
    </row>
    <row r="2423" spans="1:26" s="3" customFormat="1" hidden="1">
      <c r="A2423" s="491"/>
      <c r="B2423" s="512"/>
      <c r="C2423" s="488"/>
      <c r="D2423" s="488"/>
      <c r="E2423" s="488"/>
      <c r="F2423" s="488"/>
      <c r="G2423" s="488"/>
      <c r="H2423" s="488"/>
      <c r="I2423" s="283"/>
      <c r="J2423" s="520"/>
      <c r="K2423" s="253"/>
      <c r="L2423" s="286"/>
      <c r="M2423" s="286"/>
      <c r="N2423" s="284"/>
      <c r="O2423" s="284">
        <f>SUM(O2424:O2428)</f>
        <v>0</v>
      </c>
      <c r="P2423" s="284">
        <f>SUM(P2424:P2428)</f>
        <v>0</v>
      </c>
      <c r="Q2423" s="284"/>
      <c r="R2423" s="142">
        <f t="shared" ref="R2423:R2476" si="814">M2423+N2423+O2423+P2423+Q2423</f>
        <v>0</v>
      </c>
      <c r="S2423" s="321"/>
      <c r="T2423" s="5"/>
      <c r="U2423" s="5"/>
      <c r="V2423" s="5"/>
      <c r="W2423" s="5"/>
      <c r="X2423" s="5"/>
      <c r="Y2423" s="5"/>
      <c r="Z2423" s="5"/>
    </row>
    <row r="2424" spans="1:26" s="3" customFormat="1" hidden="1">
      <c r="A2424" s="491"/>
      <c r="B2424" s="512"/>
      <c r="C2424" s="488"/>
      <c r="D2424" s="488"/>
      <c r="E2424" s="488"/>
      <c r="F2424" s="488"/>
      <c r="G2424" s="488"/>
      <c r="H2424" s="488"/>
      <c r="I2424" s="285"/>
      <c r="J2424" s="520"/>
      <c r="K2424" s="249"/>
      <c r="L2424" s="139"/>
      <c r="M2424" s="139"/>
      <c r="N2424" s="139"/>
      <c r="O2424" s="286"/>
      <c r="P2424" s="244"/>
      <c r="Q2424" s="244"/>
      <c r="R2424" s="142">
        <f t="shared" si="814"/>
        <v>0</v>
      </c>
      <c r="S2424" s="321"/>
      <c r="T2424" s="5"/>
      <c r="U2424" s="5"/>
      <c r="V2424" s="5"/>
      <c r="W2424" s="5"/>
      <c r="X2424" s="5"/>
      <c r="Y2424" s="5"/>
      <c r="Z2424" s="5"/>
    </row>
    <row r="2425" spans="1:26" s="3" customFormat="1" hidden="1">
      <c r="A2425" s="491"/>
      <c r="B2425" s="512"/>
      <c r="C2425" s="488"/>
      <c r="D2425" s="488"/>
      <c r="E2425" s="488"/>
      <c r="F2425" s="488"/>
      <c r="G2425" s="488"/>
      <c r="H2425" s="488"/>
      <c r="I2425" s="285"/>
      <c r="J2425" s="520"/>
      <c r="K2425" s="249"/>
      <c r="L2425" s="297"/>
      <c r="M2425" s="297"/>
      <c r="N2425" s="297"/>
      <c r="O2425" s="305"/>
      <c r="P2425" s="294"/>
      <c r="Q2425" s="288"/>
      <c r="R2425" s="142">
        <f t="shared" si="814"/>
        <v>0</v>
      </c>
      <c r="S2425" s="321"/>
      <c r="T2425" s="5"/>
      <c r="U2425" s="5"/>
      <c r="V2425" s="5"/>
      <c r="W2425" s="5"/>
      <c r="X2425" s="5"/>
      <c r="Y2425" s="5"/>
      <c r="Z2425" s="5"/>
    </row>
    <row r="2426" spans="1:26" s="3" customFormat="1" hidden="1">
      <c r="A2426" s="491"/>
      <c r="B2426" s="512"/>
      <c r="C2426" s="488"/>
      <c r="D2426" s="488"/>
      <c r="E2426" s="488"/>
      <c r="F2426" s="488"/>
      <c r="G2426" s="488"/>
      <c r="H2426" s="488"/>
      <c r="I2426" s="285"/>
      <c r="J2426" s="520"/>
      <c r="K2426" s="249"/>
      <c r="L2426" s="139"/>
      <c r="M2426" s="139"/>
      <c r="N2426" s="139"/>
      <c r="O2426" s="286"/>
      <c r="P2426" s="286"/>
      <c r="Q2426" s="286"/>
      <c r="R2426" s="142">
        <f t="shared" si="814"/>
        <v>0</v>
      </c>
      <c r="S2426" s="321"/>
      <c r="T2426" s="5"/>
      <c r="U2426" s="5"/>
      <c r="V2426" s="5"/>
      <c r="W2426" s="5"/>
      <c r="X2426" s="5"/>
      <c r="Y2426" s="5"/>
      <c r="Z2426" s="5"/>
    </row>
    <row r="2427" spans="1:26" s="3" customFormat="1" hidden="1">
      <c r="A2427" s="491"/>
      <c r="B2427" s="512"/>
      <c r="C2427" s="488"/>
      <c r="D2427" s="488"/>
      <c r="E2427" s="488"/>
      <c r="F2427" s="488"/>
      <c r="G2427" s="488"/>
      <c r="H2427" s="488"/>
      <c r="I2427" s="285"/>
      <c r="J2427" s="520"/>
      <c r="K2427" s="249"/>
      <c r="L2427" s="358"/>
      <c r="M2427" s="358"/>
      <c r="N2427" s="358"/>
      <c r="O2427" s="359"/>
      <c r="P2427" s="360"/>
      <c r="Q2427" s="359"/>
      <c r="R2427" s="142">
        <f t="shared" si="814"/>
        <v>0</v>
      </c>
      <c r="S2427" s="321"/>
      <c r="T2427" s="5"/>
      <c r="U2427" s="5"/>
      <c r="V2427" s="5"/>
      <c r="W2427" s="5"/>
      <c r="X2427" s="5"/>
      <c r="Y2427" s="5"/>
      <c r="Z2427" s="5"/>
    </row>
    <row r="2428" spans="1:26" s="3" customFormat="1" hidden="1">
      <c r="A2428" s="492"/>
      <c r="B2428" s="513"/>
      <c r="C2428" s="488"/>
      <c r="D2428" s="488"/>
      <c r="E2428" s="488"/>
      <c r="F2428" s="488"/>
      <c r="G2428" s="488"/>
      <c r="H2428" s="488"/>
      <c r="I2428" s="285"/>
      <c r="J2428" s="521"/>
      <c r="K2428" s="249"/>
      <c r="L2428" s="139"/>
      <c r="M2428" s="139"/>
      <c r="N2428" s="139"/>
      <c r="O2428" s="287"/>
      <c r="P2428" s="244"/>
      <c r="Q2428" s="244"/>
      <c r="R2428" s="142">
        <f t="shared" si="814"/>
        <v>0</v>
      </c>
      <c r="S2428" s="321"/>
      <c r="T2428" s="5"/>
      <c r="U2428" s="5"/>
      <c r="V2428" s="5"/>
      <c r="W2428" s="5"/>
      <c r="X2428" s="5"/>
      <c r="Y2428" s="5"/>
      <c r="Z2428" s="5"/>
    </row>
    <row r="2429" spans="1:26" s="3" customFormat="1" ht="11.25" customHeight="1">
      <c r="A2429" s="490">
        <v>5</v>
      </c>
      <c r="B2429" s="511" t="s">
        <v>760</v>
      </c>
      <c r="C2429" s="488"/>
      <c r="D2429" s="488"/>
      <c r="E2429" s="488"/>
      <c r="F2429" s="488"/>
      <c r="G2429" s="488"/>
      <c r="H2429" s="488"/>
      <c r="I2429" s="147" t="s">
        <v>13</v>
      </c>
      <c r="J2429" s="519">
        <v>456</v>
      </c>
      <c r="K2429" s="13"/>
      <c r="L2429" s="23"/>
      <c r="M2429" s="23"/>
      <c r="N2429" s="23"/>
      <c r="O2429" s="23">
        <f>+O2430+O2435+O2437</f>
        <v>91.662000000000006</v>
      </c>
      <c r="P2429" s="23">
        <f>+P2430+P2435+P2437</f>
        <v>102.623</v>
      </c>
      <c r="Q2429" s="23">
        <f>+Q2430+Q2435+Q2437</f>
        <v>32.671999999999997</v>
      </c>
      <c r="R2429" s="23">
        <f t="shared" si="814"/>
        <v>226.95700000000002</v>
      </c>
      <c r="S2429" s="321"/>
      <c r="T2429" s="5"/>
      <c r="U2429" s="5"/>
      <c r="V2429" s="5"/>
      <c r="W2429" s="5"/>
      <c r="X2429" s="5"/>
      <c r="Y2429" s="5"/>
      <c r="Z2429" s="5"/>
    </row>
    <row r="2430" spans="1:26" s="3" customFormat="1" ht="76.5">
      <c r="A2430" s="491"/>
      <c r="B2430" s="512"/>
      <c r="C2430" s="488"/>
      <c r="D2430" s="488"/>
      <c r="E2430" s="488"/>
      <c r="F2430" s="488"/>
      <c r="G2430" s="488"/>
      <c r="H2430" s="488"/>
      <c r="I2430" s="283" t="s">
        <v>84</v>
      </c>
      <c r="J2430" s="520"/>
      <c r="K2430" s="253" t="s">
        <v>10</v>
      </c>
      <c r="L2430" s="286"/>
      <c r="M2430" s="286"/>
      <c r="N2430" s="284"/>
      <c r="O2430" s="284">
        <f>SUM(O2431:O2434)</f>
        <v>57.957000000000008</v>
      </c>
      <c r="P2430" s="284">
        <f>SUM(P2431:P2434)</f>
        <v>67.046000000000006</v>
      </c>
      <c r="Q2430" s="284">
        <f>SUM(Q2431:Q2434)</f>
        <v>23.818999999999999</v>
      </c>
      <c r="R2430" s="142">
        <f t="shared" si="814"/>
        <v>148.822</v>
      </c>
      <c r="S2430" s="321"/>
      <c r="T2430" s="5"/>
      <c r="U2430" s="5"/>
      <c r="V2430" s="5"/>
      <c r="W2430" s="5"/>
      <c r="X2430" s="5"/>
      <c r="Y2430" s="5"/>
      <c r="Z2430" s="5"/>
    </row>
    <row r="2431" spans="1:26" s="3" customFormat="1" ht="25.5">
      <c r="A2431" s="491"/>
      <c r="B2431" s="512"/>
      <c r="C2431" s="488"/>
      <c r="D2431" s="488"/>
      <c r="E2431" s="488"/>
      <c r="F2431" s="488"/>
      <c r="G2431" s="488"/>
      <c r="H2431" s="488"/>
      <c r="I2431" s="285" t="s">
        <v>164</v>
      </c>
      <c r="J2431" s="520"/>
      <c r="K2431" s="249" t="s">
        <v>11</v>
      </c>
      <c r="L2431" s="139"/>
      <c r="M2431" s="139"/>
      <c r="N2431" s="139"/>
      <c r="O2431" s="286">
        <v>0.58099999999999996</v>
      </c>
      <c r="P2431" s="244">
        <v>0</v>
      </c>
      <c r="Q2431" s="244">
        <v>0</v>
      </c>
      <c r="R2431" s="142">
        <f t="shared" si="814"/>
        <v>0.58099999999999996</v>
      </c>
      <c r="S2431" s="321"/>
      <c r="T2431" s="5"/>
      <c r="U2431" s="5"/>
      <c r="V2431" s="5"/>
      <c r="W2431" s="5"/>
      <c r="X2431" s="5"/>
      <c r="Y2431" s="5"/>
      <c r="Z2431" s="5"/>
    </row>
    <row r="2432" spans="1:26" s="3" customFormat="1">
      <c r="A2432" s="491"/>
      <c r="B2432" s="512"/>
      <c r="C2432" s="488"/>
      <c r="D2432" s="488"/>
      <c r="E2432" s="488"/>
      <c r="F2432" s="488"/>
      <c r="G2432" s="488"/>
      <c r="H2432" s="488"/>
      <c r="I2432" s="285" t="s">
        <v>16</v>
      </c>
      <c r="J2432" s="520"/>
      <c r="K2432" s="249" t="s">
        <v>12</v>
      </c>
      <c r="L2432" s="139"/>
      <c r="M2432" s="139"/>
      <c r="N2432" s="139"/>
      <c r="O2432" s="287">
        <v>32.401000000000003</v>
      </c>
      <c r="P2432" s="287">
        <v>67.046000000000006</v>
      </c>
      <c r="Q2432" s="288">
        <v>23.818999999999999</v>
      </c>
      <c r="R2432" s="142">
        <f t="shared" si="814"/>
        <v>123.26600000000001</v>
      </c>
      <c r="S2432" s="321"/>
      <c r="T2432" s="5"/>
      <c r="U2432" s="5"/>
      <c r="V2432" s="5"/>
      <c r="W2432" s="5"/>
      <c r="X2432" s="5"/>
      <c r="Y2432" s="5"/>
      <c r="Z2432" s="5"/>
    </row>
    <row r="2433" spans="1:26" s="3" customFormat="1" ht="51">
      <c r="A2433" s="491"/>
      <c r="B2433" s="512"/>
      <c r="C2433" s="488"/>
      <c r="D2433" s="488"/>
      <c r="E2433" s="488"/>
      <c r="F2433" s="488"/>
      <c r="G2433" s="488"/>
      <c r="H2433" s="488"/>
      <c r="I2433" s="285" t="s">
        <v>85</v>
      </c>
      <c r="J2433" s="520"/>
      <c r="K2433" s="249" t="s">
        <v>87</v>
      </c>
      <c r="L2433" s="139"/>
      <c r="M2433" s="139"/>
      <c r="N2433" s="139"/>
      <c r="O2433" s="286">
        <v>24.155999999999999</v>
      </c>
      <c r="P2433" s="244"/>
      <c r="Q2433" s="244"/>
      <c r="R2433" s="142">
        <f t="shared" si="814"/>
        <v>24.155999999999999</v>
      </c>
      <c r="S2433" s="321"/>
      <c r="T2433" s="5"/>
      <c r="U2433" s="5"/>
      <c r="V2433" s="5"/>
      <c r="W2433" s="5"/>
      <c r="X2433" s="5"/>
      <c r="Y2433" s="5"/>
      <c r="Z2433" s="5"/>
    </row>
    <row r="2434" spans="1:26" s="3" customFormat="1" ht="38.25">
      <c r="A2434" s="491"/>
      <c r="B2434" s="512"/>
      <c r="C2434" s="488"/>
      <c r="D2434" s="488"/>
      <c r="E2434" s="488"/>
      <c r="F2434" s="488"/>
      <c r="G2434" s="488"/>
      <c r="H2434" s="488"/>
      <c r="I2434" s="285" t="s">
        <v>18</v>
      </c>
      <c r="J2434" s="520"/>
      <c r="K2434" s="249" t="s">
        <v>17</v>
      </c>
      <c r="L2434" s="139"/>
      <c r="M2434" s="139"/>
      <c r="N2434" s="139"/>
      <c r="O2434" s="286">
        <v>0.81899999999999995</v>
      </c>
      <c r="P2434" s="244">
        <v>0</v>
      </c>
      <c r="Q2434" s="244">
        <v>0</v>
      </c>
      <c r="R2434" s="142">
        <f t="shared" si="814"/>
        <v>0.81899999999999995</v>
      </c>
      <c r="S2434" s="321"/>
      <c r="T2434" s="5"/>
      <c r="U2434" s="5"/>
      <c r="V2434" s="5"/>
      <c r="W2434" s="5"/>
      <c r="X2434" s="5"/>
      <c r="Y2434" s="5"/>
      <c r="Z2434" s="5"/>
    </row>
    <row r="2435" spans="1:26" s="3" customFormat="1" ht="25.5">
      <c r="A2435" s="491"/>
      <c r="B2435" s="512"/>
      <c r="C2435" s="488"/>
      <c r="D2435" s="488"/>
      <c r="E2435" s="488"/>
      <c r="F2435" s="488"/>
      <c r="G2435" s="488"/>
      <c r="H2435" s="488"/>
      <c r="I2435" s="283" t="s">
        <v>86</v>
      </c>
      <c r="J2435" s="520"/>
      <c r="K2435" s="253" t="s">
        <v>42</v>
      </c>
      <c r="L2435" s="286"/>
      <c r="M2435" s="286"/>
      <c r="N2435" s="284"/>
      <c r="O2435" s="284">
        <f>O2436</f>
        <v>32.799999999999997</v>
      </c>
      <c r="P2435" s="284">
        <f>P2436</f>
        <v>34.537999999999997</v>
      </c>
      <c r="Q2435" s="284">
        <f>Q2436</f>
        <v>8.68</v>
      </c>
      <c r="R2435" s="142">
        <f t="shared" si="814"/>
        <v>76.018000000000001</v>
      </c>
      <c r="S2435" s="321"/>
      <c r="T2435" s="5"/>
      <c r="U2435" s="5"/>
      <c r="V2435" s="5"/>
      <c r="W2435" s="5"/>
      <c r="X2435" s="5"/>
      <c r="Y2435" s="5"/>
      <c r="Z2435" s="5"/>
    </row>
    <row r="2436" spans="1:26" s="3" customFormat="1">
      <c r="A2436" s="491"/>
      <c r="B2436" s="512"/>
      <c r="C2436" s="488"/>
      <c r="D2436" s="488"/>
      <c r="E2436" s="488"/>
      <c r="F2436" s="488"/>
      <c r="G2436" s="488"/>
      <c r="H2436" s="488"/>
      <c r="I2436" s="285" t="s">
        <v>16</v>
      </c>
      <c r="J2436" s="520"/>
      <c r="K2436" s="249" t="s">
        <v>12</v>
      </c>
      <c r="L2436" s="139"/>
      <c r="M2436" s="139"/>
      <c r="N2436" s="139"/>
      <c r="O2436" s="286">
        <v>32.799999999999997</v>
      </c>
      <c r="P2436" s="287">
        <v>34.537999999999997</v>
      </c>
      <c r="Q2436" s="288">
        <v>8.68</v>
      </c>
      <c r="R2436" s="142">
        <f t="shared" si="814"/>
        <v>76.018000000000001</v>
      </c>
      <c r="S2436" s="321"/>
      <c r="T2436" s="5"/>
      <c r="U2436" s="5"/>
      <c r="V2436" s="5"/>
      <c r="W2436" s="5"/>
      <c r="X2436" s="5"/>
      <c r="Y2436" s="5"/>
      <c r="Z2436" s="5"/>
    </row>
    <row r="2437" spans="1:26" s="3" customFormat="1" ht="25.5">
      <c r="A2437" s="491"/>
      <c r="B2437" s="512"/>
      <c r="C2437" s="488"/>
      <c r="D2437" s="488"/>
      <c r="E2437" s="488"/>
      <c r="F2437" s="488"/>
      <c r="G2437" s="488"/>
      <c r="H2437" s="488"/>
      <c r="I2437" s="283" t="s">
        <v>29</v>
      </c>
      <c r="J2437" s="520"/>
      <c r="K2437" s="253" t="s">
        <v>43</v>
      </c>
      <c r="L2437" s="139"/>
      <c r="M2437" s="139"/>
      <c r="N2437" s="142"/>
      <c r="O2437" s="284">
        <f>O2438</f>
        <v>0.90500000000000003</v>
      </c>
      <c r="P2437" s="284">
        <f>P2438</f>
        <v>1.0389999999999999</v>
      </c>
      <c r="Q2437" s="284">
        <f>Q2438</f>
        <v>0.17299999999999999</v>
      </c>
      <c r="R2437" s="142">
        <f t="shared" si="814"/>
        <v>2.117</v>
      </c>
      <c r="S2437" s="321"/>
      <c r="T2437" s="5"/>
      <c r="U2437" s="5"/>
      <c r="V2437" s="5"/>
      <c r="W2437" s="5"/>
      <c r="X2437" s="5"/>
      <c r="Y2437" s="5"/>
      <c r="Z2437" s="5"/>
    </row>
    <row r="2438" spans="1:26" s="3" customFormat="1">
      <c r="A2438" s="492"/>
      <c r="B2438" s="513"/>
      <c r="C2438" s="488"/>
      <c r="D2438" s="488"/>
      <c r="E2438" s="488"/>
      <c r="F2438" s="488"/>
      <c r="G2438" s="488"/>
      <c r="H2438" s="488"/>
      <c r="I2438" s="285" t="s">
        <v>16</v>
      </c>
      <c r="J2438" s="521"/>
      <c r="K2438" s="249" t="s">
        <v>12</v>
      </c>
      <c r="L2438" s="139"/>
      <c r="M2438" s="139"/>
      <c r="N2438" s="139"/>
      <c r="O2438" s="287">
        <v>0.90500000000000003</v>
      </c>
      <c r="P2438" s="244">
        <v>1.0389999999999999</v>
      </c>
      <c r="Q2438" s="244">
        <v>0.17299999999999999</v>
      </c>
      <c r="R2438" s="142">
        <f t="shared" si="814"/>
        <v>2.117</v>
      </c>
      <c r="S2438" s="321"/>
      <c r="T2438" s="5"/>
      <c r="U2438" s="5"/>
      <c r="V2438" s="5"/>
      <c r="W2438" s="5"/>
      <c r="X2438" s="5"/>
      <c r="Y2438" s="5"/>
      <c r="Z2438" s="5"/>
    </row>
    <row r="2439" spans="1:26" ht="15" customHeight="1">
      <c r="A2439" s="490">
        <v>6</v>
      </c>
      <c r="B2439" s="511" t="s">
        <v>615</v>
      </c>
      <c r="C2439" s="488"/>
      <c r="D2439" s="488"/>
      <c r="E2439" s="488"/>
      <c r="F2439" s="488"/>
      <c r="G2439" s="488"/>
      <c r="H2439" s="488"/>
      <c r="I2439" s="147" t="s">
        <v>13</v>
      </c>
      <c r="J2439" s="519">
        <v>457</v>
      </c>
      <c r="K2439" s="13"/>
      <c r="L2439" s="23"/>
      <c r="M2439" s="23"/>
      <c r="N2439" s="23"/>
      <c r="O2439" s="23">
        <f>+O2440+O2450+O2445+O2453</f>
        <v>453.74</v>
      </c>
      <c r="P2439" s="23">
        <f t="shared" ref="P2439:Q2439" si="815">+P2440+P2450+P2445+P2453</f>
        <v>546.41599999999994</v>
      </c>
      <c r="Q2439" s="23">
        <f t="shared" si="815"/>
        <v>441.58299999999997</v>
      </c>
      <c r="R2439" s="23">
        <f t="shared" si="814"/>
        <v>1441.739</v>
      </c>
      <c r="S2439" s="321"/>
    </row>
    <row r="2440" spans="1:26" ht="63.75">
      <c r="A2440" s="491"/>
      <c r="B2440" s="512"/>
      <c r="C2440" s="488"/>
      <c r="D2440" s="488"/>
      <c r="E2440" s="488"/>
      <c r="F2440" s="488"/>
      <c r="G2440" s="488"/>
      <c r="H2440" s="488"/>
      <c r="I2440" s="283" t="s">
        <v>89</v>
      </c>
      <c r="J2440" s="520"/>
      <c r="K2440" s="253" t="s">
        <v>10</v>
      </c>
      <c r="L2440" s="139"/>
      <c r="M2440" s="139"/>
      <c r="N2440" s="139"/>
      <c r="O2440" s="284">
        <f>SUM(O2441:O2444)</f>
        <v>44.795000000000002</v>
      </c>
      <c r="P2440" s="284">
        <f t="shared" ref="P2440:Q2440" si="816">SUM(P2441:P2444)</f>
        <v>51.435000000000002</v>
      </c>
      <c r="Q2440" s="284">
        <f t="shared" si="816"/>
        <v>33.042000000000002</v>
      </c>
      <c r="R2440" s="142">
        <f t="shared" si="814"/>
        <v>129.27199999999999</v>
      </c>
      <c r="S2440" s="321"/>
    </row>
    <row r="2441" spans="1:26" ht="25.5">
      <c r="A2441" s="491"/>
      <c r="B2441" s="512"/>
      <c r="C2441" s="488"/>
      <c r="D2441" s="488"/>
      <c r="E2441" s="488"/>
      <c r="F2441" s="488"/>
      <c r="G2441" s="488"/>
      <c r="H2441" s="488"/>
      <c r="I2441" s="285" t="s">
        <v>164</v>
      </c>
      <c r="J2441" s="520"/>
      <c r="K2441" s="249" t="s">
        <v>11</v>
      </c>
      <c r="L2441" s="139"/>
      <c r="M2441" s="139"/>
      <c r="N2441" s="139"/>
      <c r="O2441" s="286">
        <v>0.62</v>
      </c>
      <c r="P2441" s="244">
        <v>0</v>
      </c>
      <c r="Q2441" s="244">
        <v>0</v>
      </c>
      <c r="R2441" s="142">
        <f t="shared" si="814"/>
        <v>0.62</v>
      </c>
      <c r="S2441" s="321"/>
    </row>
    <row r="2442" spans="1:26">
      <c r="A2442" s="491"/>
      <c r="B2442" s="512"/>
      <c r="C2442" s="488"/>
      <c r="D2442" s="488"/>
      <c r="E2442" s="488"/>
      <c r="F2442" s="488"/>
      <c r="G2442" s="488"/>
      <c r="H2442" s="488"/>
      <c r="I2442" s="285" t="s">
        <v>16</v>
      </c>
      <c r="J2442" s="520"/>
      <c r="K2442" s="249" t="s">
        <v>12</v>
      </c>
      <c r="L2442" s="139"/>
      <c r="M2442" s="139"/>
      <c r="N2442" s="139"/>
      <c r="O2442" s="287">
        <v>19.018999999999998</v>
      </c>
      <c r="P2442" s="287">
        <v>51.435000000000002</v>
      </c>
      <c r="Q2442" s="288">
        <v>33.042000000000002</v>
      </c>
      <c r="R2442" s="142">
        <f t="shared" si="814"/>
        <v>103.49600000000001</v>
      </c>
      <c r="S2442" s="321"/>
    </row>
    <row r="2443" spans="1:26" ht="51">
      <c r="A2443" s="491"/>
      <c r="B2443" s="512"/>
      <c r="C2443" s="488"/>
      <c r="D2443" s="488"/>
      <c r="E2443" s="488"/>
      <c r="F2443" s="488"/>
      <c r="G2443" s="488"/>
      <c r="H2443" s="488"/>
      <c r="I2443" s="285" t="s">
        <v>85</v>
      </c>
      <c r="J2443" s="520"/>
      <c r="K2443" s="249" t="s">
        <v>87</v>
      </c>
      <c r="L2443" s="139"/>
      <c r="M2443" s="139"/>
      <c r="N2443" s="139"/>
      <c r="O2443" s="286">
        <v>23.82</v>
      </c>
      <c r="P2443" s="244">
        <v>0</v>
      </c>
      <c r="Q2443" s="244">
        <v>0</v>
      </c>
      <c r="R2443" s="142">
        <f t="shared" si="814"/>
        <v>23.82</v>
      </c>
      <c r="S2443" s="321"/>
    </row>
    <row r="2444" spans="1:26" ht="38.25">
      <c r="A2444" s="491"/>
      <c r="B2444" s="512"/>
      <c r="C2444" s="488"/>
      <c r="D2444" s="488"/>
      <c r="E2444" s="488"/>
      <c r="F2444" s="488"/>
      <c r="G2444" s="488"/>
      <c r="H2444" s="488"/>
      <c r="I2444" s="285" t="s">
        <v>18</v>
      </c>
      <c r="J2444" s="520"/>
      <c r="K2444" s="249" t="s">
        <v>17</v>
      </c>
      <c r="L2444" s="139"/>
      <c r="M2444" s="139"/>
      <c r="N2444" s="139"/>
      <c r="O2444" s="286">
        <v>1.3360000000000001</v>
      </c>
      <c r="P2444" s="244">
        <v>0</v>
      </c>
      <c r="Q2444" s="244">
        <v>0</v>
      </c>
      <c r="R2444" s="142">
        <f t="shared" si="814"/>
        <v>1.3360000000000001</v>
      </c>
      <c r="S2444" s="321"/>
    </row>
    <row r="2445" spans="1:26" ht="28.5">
      <c r="A2445" s="491"/>
      <c r="B2445" s="512"/>
      <c r="C2445" s="488"/>
      <c r="D2445" s="488"/>
      <c r="E2445" s="488"/>
      <c r="F2445" s="488"/>
      <c r="G2445" s="488"/>
      <c r="H2445" s="488"/>
      <c r="I2445" s="361" t="s">
        <v>90</v>
      </c>
      <c r="J2445" s="520"/>
      <c r="K2445" s="253" t="s">
        <v>30</v>
      </c>
      <c r="L2445" s="142">
        <f>+L2446+L2447+L2448+L2449</f>
        <v>0</v>
      </c>
      <c r="M2445" s="142">
        <f t="shared" ref="M2445:Q2445" si="817">+M2446+M2447+M2448+M2449</f>
        <v>0</v>
      </c>
      <c r="N2445" s="142">
        <f t="shared" si="817"/>
        <v>0</v>
      </c>
      <c r="O2445" s="142">
        <f t="shared" si="817"/>
        <v>214.94500000000002</v>
      </c>
      <c r="P2445" s="142">
        <f t="shared" si="817"/>
        <v>290.78100000000001</v>
      </c>
      <c r="Q2445" s="142">
        <f t="shared" si="817"/>
        <v>162.041</v>
      </c>
      <c r="R2445" s="142">
        <f t="shared" si="814"/>
        <v>667.76700000000005</v>
      </c>
      <c r="S2445" s="321"/>
    </row>
    <row r="2446" spans="1:26" ht="30">
      <c r="A2446" s="491"/>
      <c r="B2446" s="512"/>
      <c r="C2446" s="488"/>
      <c r="D2446" s="488"/>
      <c r="E2446" s="488"/>
      <c r="F2446" s="488"/>
      <c r="G2446" s="488"/>
      <c r="H2446" s="488"/>
      <c r="I2446" s="362" t="s">
        <v>164</v>
      </c>
      <c r="J2446" s="520"/>
      <c r="K2446" s="249" t="s">
        <v>11</v>
      </c>
      <c r="L2446" s="139"/>
      <c r="M2446" s="139"/>
      <c r="N2446" s="139"/>
      <c r="O2446" s="286">
        <v>28.321000000000002</v>
      </c>
      <c r="P2446" s="244">
        <v>0</v>
      </c>
      <c r="Q2446" s="244">
        <v>0.25</v>
      </c>
      <c r="R2446" s="142">
        <f t="shared" si="814"/>
        <v>28.571000000000002</v>
      </c>
      <c r="S2446" s="321"/>
    </row>
    <row r="2447" spans="1:26" ht="30">
      <c r="A2447" s="491"/>
      <c r="B2447" s="512"/>
      <c r="C2447" s="488"/>
      <c r="D2447" s="488"/>
      <c r="E2447" s="488"/>
      <c r="F2447" s="488"/>
      <c r="G2447" s="488"/>
      <c r="H2447" s="488"/>
      <c r="I2447" s="362" t="s">
        <v>16</v>
      </c>
      <c r="J2447" s="520"/>
      <c r="K2447" s="249" t="s">
        <v>12</v>
      </c>
      <c r="L2447" s="139"/>
      <c r="M2447" s="139"/>
      <c r="N2447" s="139"/>
      <c r="O2447" s="286">
        <v>69.418000000000006</v>
      </c>
      <c r="P2447" s="244">
        <v>290.78100000000001</v>
      </c>
      <c r="Q2447" s="244">
        <v>161.791</v>
      </c>
      <c r="R2447" s="142">
        <f t="shared" si="814"/>
        <v>521.99</v>
      </c>
      <c r="S2447" s="321"/>
    </row>
    <row r="2448" spans="1:26" ht="60">
      <c r="A2448" s="491"/>
      <c r="B2448" s="512"/>
      <c r="C2448" s="488"/>
      <c r="D2448" s="488"/>
      <c r="E2448" s="488"/>
      <c r="F2448" s="488"/>
      <c r="G2448" s="488"/>
      <c r="H2448" s="488"/>
      <c r="I2448" s="362" t="s">
        <v>85</v>
      </c>
      <c r="J2448" s="520"/>
      <c r="K2448" s="249" t="s">
        <v>87</v>
      </c>
      <c r="L2448" s="139"/>
      <c r="M2448" s="139"/>
      <c r="N2448" s="139"/>
      <c r="O2448" s="286">
        <v>99.18</v>
      </c>
      <c r="P2448" s="244">
        <v>0</v>
      </c>
      <c r="Q2448" s="244">
        <v>0</v>
      </c>
      <c r="R2448" s="142">
        <f t="shared" si="814"/>
        <v>99.18</v>
      </c>
      <c r="S2448" s="321"/>
    </row>
    <row r="2449" spans="1:26" ht="60">
      <c r="A2449" s="491"/>
      <c r="B2449" s="512"/>
      <c r="C2449" s="488"/>
      <c r="D2449" s="488"/>
      <c r="E2449" s="488"/>
      <c r="F2449" s="488"/>
      <c r="G2449" s="488"/>
      <c r="H2449" s="488"/>
      <c r="I2449" s="362" t="s">
        <v>18</v>
      </c>
      <c r="J2449" s="520"/>
      <c r="K2449" s="249" t="s">
        <v>17</v>
      </c>
      <c r="L2449" s="139"/>
      <c r="M2449" s="139"/>
      <c r="N2449" s="139"/>
      <c r="O2449" s="286">
        <v>18.026</v>
      </c>
      <c r="P2449" s="244">
        <v>0</v>
      </c>
      <c r="Q2449" s="244">
        <v>0</v>
      </c>
      <c r="R2449" s="142">
        <f t="shared" si="814"/>
        <v>18.026</v>
      </c>
      <c r="S2449" s="321"/>
    </row>
    <row r="2450" spans="1:26" ht="63.75">
      <c r="A2450" s="491"/>
      <c r="B2450" s="512"/>
      <c r="C2450" s="488"/>
      <c r="D2450" s="488"/>
      <c r="E2450" s="488"/>
      <c r="F2450" s="488"/>
      <c r="G2450" s="488"/>
      <c r="H2450" s="488"/>
      <c r="I2450" s="283" t="s">
        <v>92</v>
      </c>
      <c r="J2450" s="520"/>
      <c r="K2450" s="253" t="s">
        <v>78</v>
      </c>
      <c r="L2450" s="139"/>
      <c r="M2450" s="139"/>
      <c r="N2450" s="139"/>
      <c r="O2450" s="284">
        <f>SUM(O2451:O2452)</f>
        <v>194</v>
      </c>
      <c r="P2450" s="284">
        <f>SUM(P2451:P2452)</f>
        <v>204.2</v>
      </c>
      <c r="Q2450" s="284">
        <f>SUM(Q2451:Q2452)</f>
        <v>186.5</v>
      </c>
      <c r="R2450" s="142">
        <f t="shared" si="814"/>
        <v>584.70000000000005</v>
      </c>
      <c r="S2450" s="321"/>
    </row>
    <row r="2451" spans="1:26">
      <c r="A2451" s="491"/>
      <c r="B2451" s="512"/>
      <c r="C2451" s="488"/>
      <c r="D2451" s="488"/>
      <c r="E2451" s="488"/>
      <c r="F2451" s="488"/>
      <c r="G2451" s="488"/>
      <c r="H2451" s="488"/>
      <c r="I2451" s="285" t="s">
        <v>16</v>
      </c>
      <c r="J2451" s="520"/>
      <c r="K2451" s="249" t="s">
        <v>12</v>
      </c>
      <c r="L2451" s="139"/>
      <c r="M2451" s="139"/>
      <c r="N2451" s="139"/>
      <c r="O2451" s="286">
        <v>164</v>
      </c>
      <c r="P2451" s="287">
        <v>204.2</v>
      </c>
      <c r="Q2451" s="288">
        <v>186.5</v>
      </c>
      <c r="R2451" s="142">
        <f t="shared" si="814"/>
        <v>554.70000000000005</v>
      </c>
      <c r="S2451" s="321"/>
    </row>
    <row r="2452" spans="1:26" ht="51">
      <c r="A2452" s="491"/>
      <c r="B2452" s="512"/>
      <c r="C2452" s="488"/>
      <c r="D2452" s="488"/>
      <c r="E2452" s="488"/>
      <c r="F2452" s="488"/>
      <c r="G2452" s="488"/>
      <c r="H2452" s="488"/>
      <c r="I2452" s="285" t="s">
        <v>85</v>
      </c>
      <c r="J2452" s="520"/>
      <c r="K2452" s="249" t="s">
        <v>87</v>
      </c>
      <c r="L2452" s="139"/>
      <c r="M2452" s="139"/>
      <c r="N2452" s="139"/>
      <c r="O2452" s="286">
        <v>30</v>
      </c>
      <c r="P2452" s="244"/>
      <c r="Q2452" s="244"/>
      <c r="R2452" s="142">
        <f t="shared" si="814"/>
        <v>30</v>
      </c>
      <c r="S2452" s="321"/>
    </row>
    <row r="2453" spans="1:26" ht="63.75">
      <c r="A2453" s="491"/>
      <c r="B2453" s="512"/>
      <c r="C2453" s="488"/>
      <c r="D2453" s="488"/>
      <c r="E2453" s="488"/>
      <c r="F2453" s="488"/>
      <c r="G2453" s="488"/>
      <c r="H2453" s="488"/>
      <c r="I2453" s="283" t="s">
        <v>761</v>
      </c>
      <c r="J2453" s="326"/>
      <c r="K2453" s="253" t="s">
        <v>212</v>
      </c>
      <c r="L2453" s="142">
        <f>+L2454</f>
        <v>0</v>
      </c>
      <c r="M2453" s="142">
        <f t="shared" ref="M2453:Q2453" si="818">+M2454</f>
        <v>0</v>
      </c>
      <c r="N2453" s="142">
        <f t="shared" si="818"/>
        <v>0</v>
      </c>
      <c r="O2453" s="142">
        <f t="shared" si="818"/>
        <v>0</v>
      </c>
      <c r="P2453" s="142">
        <f t="shared" si="818"/>
        <v>0</v>
      </c>
      <c r="Q2453" s="142">
        <f t="shared" si="818"/>
        <v>60</v>
      </c>
      <c r="R2453" s="142">
        <f t="shared" si="814"/>
        <v>60</v>
      </c>
      <c r="S2453" s="321"/>
    </row>
    <row r="2454" spans="1:26" ht="25.5">
      <c r="A2454" s="491"/>
      <c r="B2454" s="512"/>
      <c r="C2454" s="488"/>
      <c r="D2454" s="488"/>
      <c r="E2454" s="488"/>
      <c r="F2454" s="488"/>
      <c r="G2454" s="488"/>
      <c r="H2454" s="488"/>
      <c r="I2454" s="285" t="s">
        <v>33</v>
      </c>
      <c r="J2454" s="326"/>
      <c r="K2454" s="249" t="s">
        <v>39</v>
      </c>
      <c r="L2454" s="139"/>
      <c r="M2454" s="139"/>
      <c r="N2454" s="139"/>
      <c r="O2454" s="286"/>
      <c r="P2454" s="244"/>
      <c r="Q2454" s="244">
        <v>60</v>
      </c>
      <c r="R2454" s="142">
        <f t="shared" si="814"/>
        <v>60</v>
      </c>
      <c r="S2454" s="321"/>
    </row>
    <row r="2455" spans="1:26" s="3" customFormat="1" ht="25.5">
      <c r="A2455" s="319"/>
      <c r="B2455" s="333" t="s">
        <v>670</v>
      </c>
      <c r="C2455" s="488"/>
      <c r="D2455" s="488"/>
      <c r="E2455" s="488"/>
      <c r="F2455" s="488"/>
      <c r="G2455" s="488"/>
      <c r="H2455" s="488"/>
      <c r="I2455" s="285"/>
      <c r="J2455" s="351"/>
      <c r="K2455" s="249"/>
      <c r="L2455" s="139"/>
      <c r="M2455" s="139"/>
      <c r="N2455" s="139"/>
      <c r="O2455" s="286"/>
      <c r="P2455" s="244"/>
      <c r="Q2455" s="244"/>
      <c r="R2455" s="142"/>
      <c r="S2455" s="321"/>
      <c r="T2455" s="5"/>
      <c r="U2455" s="5"/>
      <c r="V2455" s="5"/>
      <c r="W2455" s="5"/>
      <c r="X2455" s="5"/>
      <c r="Y2455" s="5"/>
      <c r="Z2455" s="5"/>
    </row>
    <row r="2456" spans="1:26" s="3" customFormat="1" ht="11.25" customHeight="1">
      <c r="A2456" s="490">
        <v>7</v>
      </c>
      <c r="B2456" s="511" t="s">
        <v>762</v>
      </c>
      <c r="C2456" s="488"/>
      <c r="D2456" s="488"/>
      <c r="E2456" s="488"/>
      <c r="F2456" s="488"/>
      <c r="G2456" s="488"/>
      <c r="H2456" s="488"/>
      <c r="I2456" s="147" t="s">
        <v>13</v>
      </c>
      <c r="J2456" s="490"/>
      <c r="K2456" s="13"/>
      <c r="L2456" s="23"/>
      <c r="M2456" s="23"/>
      <c r="N2456" s="23"/>
      <c r="O2456" s="23">
        <f>+O2457</f>
        <v>0</v>
      </c>
      <c r="P2456" s="23">
        <f>+P2457</f>
        <v>0</v>
      </c>
      <c r="Q2456" s="23"/>
      <c r="R2456" s="23">
        <f t="shared" si="814"/>
        <v>0</v>
      </c>
      <c r="S2456" s="321"/>
      <c r="T2456" s="5"/>
      <c r="U2456" s="5"/>
      <c r="V2456" s="5"/>
      <c r="W2456" s="5"/>
      <c r="X2456" s="5"/>
      <c r="Y2456" s="5"/>
      <c r="Z2456" s="5"/>
    </row>
    <row r="2457" spans="1:26" s="3" customFormat="1" ht="12.75" customHeight="1">
      <c r="A2457" s="491"/>
      <c r="B2457" s="512"/>
      <c r="C2457" s="488"/>
      <c r="D2457" s="488"/>
      <c r="E2457" s="488"/>
      <c r="F2457" s="488"/>
      <c r="G2457" s="488"/>
      <c r="H2457" s="488"/>
      <c r="I2457" s="523"/>
      <c r="J2457" s="491"/>
      <c r="K2457" s="586"/>
      <c r="L2457" s="589"/>
      <c r="M2457" s="589"/>
      <c r="N2457" s="592"/>
      <c r="O2457" s="595"/>
      <c r="P2457" s="595"/>
      <c r="Q2457" s="595"/>
      <c r="R2457" s="596">
        <f t="shared" si="814"/>
        <v>0</v>
      </c>
      <c r="S2457" s="490"/>
      <c r="T2457" s="5"/>
      <c r="U2457" s="5"/>
      <c r="V2457" s="5"/>
      <c r="W2457" s="5"/>
      <c r="X2457" s="5"/>
      <c r="Y2457" s="5"/>
      <c r="Z2457" s="5"/>
    </row>
    <row r="2458" spans="1:26" s="3" customFormat="1" ht="12.75" customHeight="1">
      <c r="A2458" s="491"/>
      <c r="B2458" s="512"/>
      <c r="C2458" s="488"/>
      <c r="D2458" s="488"/>
      <c r="E2458" s="488"/>
      <c r="F2458" s="488"/>
      <c r="G2458" s="488"/>
      <c r="H2458" s="488"/>
      <c r="I2458" s="524"/>
      <c r="J2458" s="491"/>
      <c r="K2458" s="587"/>
      <c r="L2458" s="590"/>
      <c r="M2458" s="590"/>
      <c r="N2458" s="593"/>
      <c r="O2458" s="595"/>
      <c r="P2458" s="595"/>
      <c r="Q2458" s="595"/>
      <c r="R2458" s="597"/>
      <c r="S2458" s="491"/>
      <c r="T2458" s="5"/>
      <c r="U2458" s="5"/>
      <c r="V2458" s="5"/>
      <c r="W2458" s="5"/>
      <c r="X2458" s="5"/>
      <c r="Y2458" s="5"/>
      <c r="Z2458" s="5"/>
    </row>
    <row r="2459" spans="1:26" s="3" customFormat="1" ht="12.75" customHeight="1">
      <c r="A2459" s="491"/>
      <c r="B2459" s="512"/>
      <c r="C2459" s="488"/>
      <c r="D2459" s="488"/>
      <c r="E2459" s="488"/>
      <c r="F2459" s="488"/>
      <c r="G2459" s="488"/>
      <c r="H2459" s="488"/>
      <c r="I2459" s="524"/>
      <c r="J2459" s="491"/>
      <c r="K2459" s="587"/>
      <c r="L2459" s="590"/>
      <c r="M2459" s="590"/>
      <c r="N2459" s="593"/>
      <c r="O2459" s="595"/>
      <c r="P2459" s="595"/>
      <c r="Q2459" s="595"/>
      <c r="R2459" s="597"/>
      <c r="S2459" s="491"/>
      <c r="T2459" s="5"/>
      <c r="U2459" s="5"/>
      <c r="V2459" s="5"/>
      <c r="W2459" s="5"/>
      <c r="X2459" s="5"/>
      <c r="Y2459" s="5"/>
      <c r="Z2459" s="5"/>
    </row>
    <row r="2460" spans="1:26" s="3" customFormat="1" ht="12.75" customHeight="1">
      <c r="A2460" s="491"/>
      <c r="B2460" s="512"/>
      <c r="C2460" s="488"/>
      <c r="D2460" s="488"/>
      <c r="E2460" s="488"/>
      <c r="F2460" s="488"/>
      <c r="G2460" s="488"/>
      <c r="H2460" s="488"/>
      <c r="I2460" s="524"/>
      <c r="J2460" s="491"/>
      <c r="K2460" s="587"/>
      <c r="L2460" s="590"/>
      <c r="M2460" s="590"/>
      <c r="N2460" s="593"/>
      <c r="O2460" s="595"/>
      <c r="P2460" s="595"/>
      <c r="Q2460" s="595"/>
      <c r="R2460" s="597"/>
      <c r="S2460" s="491"/>
      <c r="T2460" s="5"/>
      <c r="U2460" s="5"/>
      <c r="V2460" s="5"/>
      <c r="W2460" s="5"/>
      <c r="X2460" s="5"/>
      <c r="Y2460" s="5"/>
      <c r="Z2460" s="5"/>
    </row>
    <row r="2461" spans="1:26" s="3" customFormat="1" ht="12.75" customHeight="1">
      <c r="A2461" s="492"/>
      <c r="B2461" s="513"/>
      <c r="C2461" s="488"/>
      <c r="D2461" s="488"/>
      <c r="E2461" s="488"/>
      <c r="F2461" s="488"/>
      <c r="G2461" s="488"/>
      <c r="H2461" s="488"/>
      <c r="I2461" s="525"/>
      <c r="J2461" s="492"/>
      <c r="K2461" s="588"/>
      <c r="L2461" s="591"/>
      <c r="M2461" s="591"/>
      <c r="N2461" s="594"/>
      <c r="O2461" s="595"/>
      <c r="P2461" s="595"/>
      <c r="Q2461" s="595"/>
      <c r="R2461" s="598"/>
      <c r="S2461" s="492"/>
      <c r="T2461" s="5"/>
      <c r="U2461" s="5"/>
      <c r="V2461" s="5"/>
      <c r="W2461" s="5"/>
      <c r="X2461" s="5"/>
      <c r="Y2461" s="5"/>
      <c r="Z2461" s="5"/>
    </row>
    <row r="2462" spans="1:26" s="3" customFormat="1" ht="11.25" customHeight="1">
      <c r="A2462" s="490">
        <v>8</v>
      </c>
      <c r="B2462" s="511" t="s">
        <v>763</v>
      </c>
      <c r="C2462" s="488"/>
      <c r="D2462" s="488"/>
      <c r="E2462" s="488"/>
      <c r="F2462" s="488"/>
      <c r="G2462" s="488"/>
      <c r="H2462" s="488"/>
      <c r="I2462" s="147" t="s">
        <v>13</v>
      </c>
      <c r="J2462" s="519"/>
      <c r="K2462" s="13"/>
      <c r="L2462" s="23"/>
      <c r="M2462" s="23"/>
      <c r="N2462" s="23"/>
      <c r="O2462" s="23">
        <f>+O2463</f>
        <v>128.52700000000002</v>
      </c>
      <c r="P2462" s="23">
        <f>+P2463</f>
        <v>147.15100000000001</v>
      </c>
      <c r="Q2462" s="23">
        <f>+Q2463</f>
        <v>75.102999999999994</v>
      </c>
      <c r="R2462" s="23">
        <f t="shared" si="814"/>
        <v>350.78100000000001</v>
      </c>
      <c r="S2462" s="321"/>
      <c r="T2462" s="5"/>
      <c r="U2462" s="5"/>
      <c r="V2462" s="5"/>
      <c r="W2462" s="5"/>
      <c r="X2462" s="5"/>
      <c r="Y2462" s="5"/>
      <c r="Z2462" s="5"/>
    </row>
    <row r="2463" spans="1:26" s="3" customFormat="1" ht="25.5">
      <c r="A2463" s="491"/>
      <c r="B2463" s="512"/>
      <c r="C2463" s="488"/>
      <c r="D2463" s="488"/>
      <c r="E2463" s="488"/>
      <c r="F2463" s="488"/>
      <c r="G2463" s="488"/>
      <c r="H2463" s="488"/>
      <c r="I2463" s="283" t="s">
        <v>96</v>
      </c>
      <c r="J2463" s="520"/>
      <c r="K2463" s="253" t="s">
        <v>43</v>
      </c>
      <c r="L2463" s="286"/>
      <c r="M2463" s="286"/>
      <c r="N2463" s="284"/>
      <c r="O2463" s="284">
        <f>SUM(O2464:O2467)</f>
        <v>128.52700000000002</v>
      </c>
      <c r="P2463" s="284">
        <f>SUM(P2464:P2467)</f>
        <v>147.15100000000001</v>
      </c>
      <c r="Q2463" s="284">
        <f>SUM(Q2464:Q2467)</f>
        <v>75.102999999999994</v>
      </c>
      <c r="R2463" s="142">
        <f t="shared" si="814"/>
        <v>350.78100000000001</v>
      </c>
      <c r="S2463" s="321"/>
      <c r="T2463" s="5"/>
      <c r="U2463" s="5"/>
      <c r="V2463" s="5"/>
      <c r="W2463" s="5"/>
      <c r="X2463" s="5"/>
      <c r="Y2463" s="5"/>
      <c r="Z2463" s="5"/>
    </row>
    <row r="2464" spans="1:26" s="3" customFormat="1" ht="25.5">
      <c r="A2464" s="491"/>
      <c r="B2464" s="512"/>
      <c r="C2464" s="488"/>
      <c r="D2464" s="488"/>
      <c r="E2464" s="488"/>
      <c r="F2464" s="488"/>
      <c r="G2464" s="488"/>
      <c r="H2464" s="488"/>
      <c r="I2464" s="285" t="s">
        <v>164</v>
      </c>
      <c r="J2464" s="520"/>
      <c r="K2464" s="249" t="s">
        <v>11</v>
      </c>
      <c r="L2464" s="139"/>
      <c r="M2464" s="139"/>
      <c r="N2464" s="139"/>
      <c r="O2464" s="286">
        <v>21.331</v>
      </c>
      <c r="P2464" s="246">
        <v>0</v>
      </c>
      <c r="Q2464" s="246">
        <v>0.22500000000000001</v>
      </c>
      <c r="R2464" s="142">
        <f t="shared" si="814"/>
        <v>21.556000000000001</v>
      </c>
      <c r="S2464" s="321"/>
      <c r="T2464" s="5"/>
      <c r="U2464" s="5"/>
      <c r="V2464" s="5"/>
      <c r="W2464" s="5"/>
      <c r="X2464" s="5"/>
      <c r="Y2464" s="5"/>
      <c r="Z2464" s="5"/>
    </row>
    <row r="2465" spans="1:26" s="3" customFormat="1">
      <c r="A2465" s="491"/>
      <c r="B2465" s="512"/>
      <c r="C2465" s="488"/>
      <c r="D2465" s="488"/>
      <c r="E2465" s="488"/>
      <c r="F2465" s="488"/>
      <c r="G2465" s="488"/>
      <c r="H2465" s="488"/>
      <c r="I2465" s="285" t="s">
        <v>16</v>
      </c>
      <c r="J2465" s="520"/>
      <c r="K2465" s="249" t="s">
        <v>12</v>
      </c>
      <c r="L2465" s="139"/>
      <c r="M2465" s="139"/>
      <c r="N2465" s="139"/>
      <c r="O2465" s="287">
        <v>36.590000000000003</v>
      </c>
      <c r="P2465" s="287">
        <v>147.15100000000001</v>
      </c>
      <c r="Q2465" s="288">
        <v>74.878</v>
      </c>
      <c r="R2465" s="142">
        <f t="shared" si="814"/>
        <v>258.61900000000003</v>
      </c>
      <c r="S2465" s="321"/>
      <c r="T2465" s="5"/>
      <c r="U2465" s="5"/>
      <c r="V2465" s="5"/>
      <c r="W2465" s="5"/>
      <c r="X2465" s="5"/>
      <c r="Y2465" s="5"/>
      <c r="Z2465" s="5"/>
    </row>
    <row r="2466" spans="1:26" s="3" customFormat="1" ht="51">
      <c r="A2466" s="491"/>
      <c r="B2466" s="512"/>
      <c r="C2466" s="488"/>
      <c r="D2466" s="488"/>
      <c r="E2466" s="488"/>
      <c r="F2466" s="488"/>
      <c r="G2466" s="488"/>
      <c r="H2466" s="488"/>
      <c r="I2466" s="285" t="s">
        <v>85</v>
      </c>
      <c r="J2466" s="520"/>
      <c r="K2466" s="249" t="s">
        <v>87</v>
      </c>
      <c r="L2466" s="139"/>
      <c r="M2466" s="139"/>
      <c r="N2466" s="139"/>
      <c r="O2466" s="286">
        <v>58.936999999999998</v>
      </c>
      <c r="P2466" s="246">
        <v>0</v>
      </c>
      <c r="Q2466" s="246">
        <v>0</v>
      </c>
      <c r="R2466" s="142">
        <f t="shared" si="814"/>
        <v>58.936999999999998</v>
      </c>
      <c r="S2466" s="321"/>
      <c r="T2466" s="5"/>
      <c r="U2466" s="5"/>
      <c r="V2466" s="5"/>
      <c r="W2466" s="5"/>
      <c r="X2466" s="5"/>
      <c r="Y2466" s="5"/>
      <c r="Z2466" s="5"/>
    </row>
    <row r="2467" spans="1:26" s="3" customFormat="1" ht="38.25">
      <c r="A2467" s="492"/>
      <c r="B2467" s="513"/>
      <c r="C2467" s="488"/>
      <c r="D2467" s="488"/>
      <c r="E2467" s="488"/>
      <c r="F2467" s="488"/>
      <c r="G2467" s="488"/>
      <c r="H2467" s="488"/>
      <c r="I2467" s="285" t="s">
        <v>18</v>
      </c>
      <c r="J2467" s="521"/>
      <c r="K2467" s="249" t="s">
        <v>17</v>
      </c>
      <c r="L2467" s="139"/>
      <c r="M2467" s="139"/>
      <c r="N2467" s="139"/>
      <c r="O2467" s="286">
        <v>11.669</v>
      </c>
      <c r="P2467" s="246">
        <v>0</v>
      </c>
      <c r="Q2467" s="246">
        <v>0</v>
      </c>
      <c r="R2467" s="142">
        <f t="shared" si="814"/>
        <v>11.669</v>
      </c>
      <c r="S2467" s="321"/>
      <c r="T2467" s="5"/>
      <c r="U2467" s="5"/>
      <c r="V2467" s="5"/>
      <c r="W2467" s="5"/>
      <c r="X2467" s="5"/>
      <c r="Y2467" s="5"/>
      <c r="Z2467" s="5"/>
    </row>
    <row r="2468" spans="1:26" s="3" customFormat="1" ht="11.25" customHeight="1">
      <c r="A2468" s="490">
        <v>9</v>
      </c>
      <c r="B2468" s="511" t="s">
        <v>245</v>
      </c>
      <c r="C2468" s="488"/>
      <c r="D2468" s="488"/>
      <c r="E2468" s="488"/>
      <c r="F2468" s="488"/>
      <c r="G2468" s="488"/>
      <c r="H2468" s="488"/>
      <c r="I2468" s="147" t="s">
        <v>13</v>
      </c>
      <c r="J2468" s="519"/>
      <c r="K2468" s="13"/>
      <c r="L2468" s="23"/>
      <c r="M2468" s="23"/>
      <c r="N2468" s="23"/>
      <c r="O2468" s="23">
        <f>+O2469</f>
        <v>23.16</v>
      </c>
      <c r="P2468" s="23">
        <f>+P2469</f>
        <v>28.681999999999999</v>
      </c>
      <c r="Q2468" s="23">
        <f>+Q2469</f>
        <v>17.811</v>
      </c>
      <c r="R2468" s="23">
        <f t="shared" si="814"/>
        <v>69.652999999999992</v>
      </c>
      <c r="S2468" s="321"/>
      <c r="T2468" s="5"/>
      <c r="U2468" s="5"/>
      <c r="V2468" s="5"/>
      <c r="W2468" s="5"/>
      <c r="X2468" s="5"/>
      <c r="Y2468" s="5"/>
      <c r="Z2468" s="5"/>
    </row>
    <row r="2469" spans="1:26" ht="25.5">
      <c r="A2469" s="491"/>
      <c r="B2469" s="512"/>
      <c r="C2469" s="488"/>
      <c r="D2469" s="488"/>
      <c r="E2469" s="488"/>
      <c r="F2469" s="488"/>
      <c r="G2469" s="488"/>
      <c r="H2469" s="488"/>
      <c r="I2469" s="283" t="s">
        <v>98</v>
      </c>
      <c r="J2469" s="520"/>
      <c r="K2469" s="253" t="s">
        <v>44</v>
      </c>
      <c r="L2469" s="286"/>
      <c r="M2469" s="286"/>
      <c r="N2469" s="284"/>
      <c r="O2469" s="284">
        <f>SUM(O2470:O2473)</f>
        <v>23.16</v>
      </c>
      <c r="P2469" s="284">
        <f>SUM(P2470:P2473)</f>
        <v>28.681999999999999</v>
      </c>
      <c r="Q2469" s="284">
        <f>SUM(Q2470:Q2473)</f>
        <v>17.811</v>
      </c>
      <c r="R2469" s="142">
        <f t="shared" si="814"/>
        <v>69.652999999999992</v>
      </c>
      <c r="S2469" s="321"/>
    </row>
    <row r="2470" spans="1:26" ht="25.5">
      <c r="A2470" s="491"/>
      <c r="B2470" s="512"/>
      <c r="C2470" s="488"/>
      <c r="D2470" s="488"/>
      <c r="E2470" s="488"/>
      <c r="F2470" s="488"/>
      <c r="G2470" s="488"/>
      <c r="H2470" s="488"/>
      <c r="I2470" s="285" t="s">
        <v>164</v>
      </c>
      <c r="J2470" s="520"/>
      <c r="K2470" s="249" t="s">
        <v>11</v>
      </c>
      <c r="L2470" s="139"/>
      <c r="M2470" s="139"/>
      <c r="N2470" s="139"/>
      <c r="O2470" s="286">
        <v>1.0920000000000001</v>
      </c>
      <c r="P2470" s="246">
        <v>0</v>
      </c>
      <c r="Q2470" s="246">
        <v>0</v>
      </c>
      <c r="R2470" s="142">
        <f t="shared" si="814"/>
        <v>1.0920000000000001</v>
      </c>
      <c r="S2470" s="321"/>
    </row>
    <row r="2471" spans="1:26">
      <c r="A2471" s="491"/>
      <c r="B2471" s="512"/>
      <c r="C2471" s="488"/>
      <c r="D2471" s="488"/>
      <c r="E2471" s="488"/>
      <c r="F2471" s="488"/>
      <c r="G2471" s="488"/>
      <c r="H2471" s="488"/>
      <c r="I2471" s="285" t="s">
        <v>16</v>
      </c>
      <c r="J2471" s="520"/>
      <c r="K2471" s="249" t="s">
        <v>12</v>
      </c>
      <c r="L2471" s="139"/>
      <c r="M2471" s="139"/>
      <c r="N2471" s="139"/>
      <c r="O2471" s="286">
        <v>9.8330000000000002</v>
      </c>
      <c r="P2471" s="287">
        <v>28.681999999999999</v>
      </c>
      <c r="Q2471" s="288">
        <v>17.811</v>
      </c>
      <c r="R2471" s="142">
        <f t="shared" si="814"/>
        <v>56.326000000000001</v>
      </c>
      <c r="S2471" s="321"/>
    </row>
    <row r="2472" spans="1:26" ht="51">
      <c r="A2472" s="491"/>
      <c r="B2472" s="512"/>
      <c r="C2472" s="488"/>
      <c r="D2472" s="488"/>
      <c r="E2472" s="488"/>
      <c r="F2472" s="488"/>
      <c r="G2472" s="488"/>
      <c r="H2472" s="488"/>
      <c r="I2472" s="285" t="s">
        <v>85</v>
      </c>
      <c r="J2472" s="520"/>
      <c r="K2472" s="249" t="s">
        <v>87</v>
      </c>
      <c r="L2472" s="139"/>
      <c r="M2472" s="139"/>
      <c r="N2472" s="139"/>
      <c r="O2472" s="286">
        <v>10.709</v>
      </c>
      <c r="P2472" s="246">
        <v>0</v>
      </c>
      <c r="Q2472" s="246">
        <v>0</v>
      </c>
      <c r="R2472" s="142">
        <f t="shared" si="814"/>
        <v>10.709</v>
      </c>
      <c r="S2472" s="321"/>
    </row>
    <row r="2473" spans="1:26" ht="38.25">
      <c r="A2473" s="492"/>
      <c r="B2473" s="513"/>
      <c r="C2473" s="488"/>
      <c r="D2473" s="488"/>
      <c r="E2473" s="488"/>
      <c r="F2473" s="488"/>
      <c r="G2473" s="488"/>
      <c r="H2473" s="488"/>
      <c r="I2473" s="285" t="s">
        <v>18</v>
      </c>
      <c r="J2473" s="521"/>
      <c r="K2473" s="249" t="s">
        <v>17</v>
      </c>
      <c r="L2473" s="139"/>
      <c r="M2473" s="139"/>
      <c r="N2473" s="139"/>
      <c r="O2473" s="286">
        <v>1.526</v>
      </c>
      <c r="P2473" s="246">
        <v>0</v>
      </c>
      <c r="Q2473" s="246">
        <v>0</v>
      </c>
      <c r="R2473" s="142">
        <f t="shared" si="814"/>
        <v>1.526</v>
      </c>
      <c r="S2473" s="321"/>
    </row>
    <row r="2474" spans="1:26" ht="11.25" customHeight="1">
      <c r="A2474" s="490">
        <v>10</v>
      </c>
      <c r="B2474" s="511" t="s">
        <v>246</v>
      </c>
      <c r="C2474" s="488"/>
      <c r="D2474" s="488"/>
      <c r="E2474" s="488"/>
      <c r="F2474" s="488"/>
      <c r="G2474" s="488"/>
      <c r="H2474" s="488"/>
      <c r="I2474" s="147" t="s">
        <v>13</v>
      </c>
      <c r="J2474" s="490"/>
      <c r="K2474" s="13"/>
      <c r="L2474" s="23"/>
      <c r="M2474" s="23"/>
      <c r="N2474" s="23"/>
      <c r="O2474" s="23">
        <f>+O2475</f>
        <v>241.08699999999999</v>
      </c>
      <c r="P2474" s="23">
        <f>+P2475</f>
        <v>277.32299999999998</v>
      </c>
      <c r="Q2474" s="23">
        <f>+Q2475</f>
        <v>212.679</v>
      </c>
      <c r="R2474" s="23">
        <f t="shared" si="814"/>
        <v>731.08899999999994</v>
      </c>
      <c r="S2474" s="321"/>
    </row>
    <row r="2475" spans="1:26" ht="25.5">
      <c r="A2475" s="491"/>
      <c r="B2475" s="512"/>
      <c r="C2475" s="488"/>
      <c r="D2475" s="488"/>
      <c r="E2475" s="488"/>
      <c r="F2475" s="488"/>
      <c r="G2475" s="488"/>
      <c r="H2475" s="488"/>
      <c r="I2475" s="292" t="s">
        <v>100</v>
      </c>
      <c r="J2475" s="491"/>
      <c r="K2475" s="293" t="s">
        <v>51</v>
      </c>
      <c r="L2475" s="139"/>
      <c r="M2475" s="139"/>
      <c r="N2475" s="139"/>
      <c r="O2475" s="244">
        <f>SUM(O2477:O2478)+O2476</f>
        <v>241.08699999999999</v>
      </c>
      <c r="P2475" s="244">
        <f t="shared" ref="P2475:Q2475" si="819">SUM(P2477:P2478)+P2476</f>
        <v>277.32299999999998</v>
      </c>
      <c r="Q2475" s="244">
        <f t="shared" si="819"/>
        <v>212.679</v>
      </c>
      <c r="R2475" s="142">
        <f t="shared" si="814"/>
        <v>731.08899999999994</v>
      </c>
      <c r="S2475" s="321"/>
    </row>
    <row r="2476" spans="1:26" ht="25.5">
      <c r="A2476" s="491"/>
      <c r="B2476" s="512"/>
      <c r="C2476" s="488"/>
      <c r="D2476" s="488"/>
      <c r="E2476" s="488"/>
      <c r="F2476" s="488"/>
      <c r="G2476" s="488"/>
      <c r="H2476" s="488"/>
      <c r="I2476" s="363" t="s">
        <v>164</v>
      </c>
      <c r="J2476" s="491"/>
      <c r="K2476" s="369" t="s">
        <v>11</v>
      </c>
      <c r="L2476" s="139"/>
      <c r="M2476" s="139"/>
      <c r="N2476" s="139"/>
      <c r="O2476" s="244">
        <v>0</v>
      </c>
      <c r="P2476" s="244">
        <v>0</v>
      </c>
      <c r="Q2476" s="244">
        <v>7.4999999999999997E-2</v>
      </c>
      <c r="R2476" s="142">
        <f t="shared" si="814"/>
        <v>7.4999999999999997E-2</v>
      </c>
      <c r="S2476" s="321"/>
    </row>
    <row r="2477" spans="1:26">
      <c r="A2477" s="491"/>
      <c r="B2477" s="512"/>
      <c r="C2477" s="488"/>
      <c r="D2477" s="488"/>
      <c r="E2477" s="488"/>
      <c r="F2477" s="488"/>
      <c r="G2477" s="488"/>
      <c r="H2477" s="488"/>
      <c r="I2477" s="285" t="s">
        <v>16</v>
      </c>
      <c r="J2477" s="491"/>
      <c r="K2477" s="249" t="s">
        <v>12</v>
      </c>
      <c r="L2477" s="139"/>
      <c r="M2477" s="139"/>
      <c r="N2477" s="139"/>
      <c r="O2477" s="370">
        <v>127.566</v>
      </c>
      <c r="P2477" s="286">
        <v>277.32299999999998</v>
      </c>
      <c r="Q2477" s="286">
        <v>212.60400000000001</v>
      </c>
      <c r="R2477" s="142">
        <f t="shared" ref="R2477:R2545" si="820">M2477+N2477+O2477+P2477+Q2477</f>
        <v>617.49300000000005</v>
      </c>
      <c r="S2477" s="321"/>
    </row>
    <row r="2478" spans="1:26" ht="51">
      <c r="A2478" s="492"/>
      <c r="B2478" s="513"/>
      <c r="C2478" s="488"/>
      <c r="D2478" s="488"/>
      <c r="E2478" s="488"/>
      <c r="F2478" s="488"/>
      <c r="G2478" s="488"/>
      <c r="H2478" s="488"/>
      <c r="I2478" s="285" t="s">
        <v>85</v>
      </c>
      <c r="J2478" s="492"/>
      <c r="K2478" s="249" t="s">
        <v>87</v>
      </c>
      <c r="L2478" s="139"/>
      <c r="M2478" s="139"/>
      <c r="N2478" s="139"/>
      <c r="O2478" s="286">
        <v>113.521</v>
      </c>
      <c r="P2478" s="246">
        <v>0</v>
      </c>
      <c r="Q2478" s="246">
        <v>0</v>
      </c>
      <c r="R2478" s="142">
        <f t="shared" si="820"/>
        <v>113.521</v>
      </c>
      <c r="S2478" s="321"/>
    </row>
    <row r="2479" spans="1:26" ht="11.25" customHeight="1">
      <c r="A2479" s="490">
        <v>11</v>
      </c>
      <c r="B2479" s="511" t="s">
        <v>247</v>
      </c>
      <c r="C2479" s="488"/>
      <c r="D2479" s="488"/>
      <c r="E2479" s="488"/>
      <c r="F2479" s="488"/>
      <c r="G2479" s="488"/>
      <c r="H2479" s="488"/>
      <c r="I2479" s="147" t="s">
        <v>13</v>
      </c>
      <c r="J2479" s="519"/>
      <c r="K2479" s="13"/>
      <c r="L2479" s="23"/>
      <c r="M2479" s="23"/>
      <c r="N2479" s="23"/>
      <c r="O2479" s="23">
        <f>+O2480</f>
        <v>258.73200000000003</v>
      </c>
      <c r="P2479" s="23">
        <f>+P2480</f>
        <v>291.18099999999998</v>
      </c>
      <c r="Q2479" s="23">
        <f>+Q2480</f>
        <v>237.29399999999998</v>
      </c>
      <c r="R2479" s="23">
        <f t="shared" si="820"/>
        <v>787.20699999999999</v>
      </c>
      <c r="S2479" s="321"/>
    </row>
    <row r="2480" spans="1:26" ht="25.5">
      <c r="A2480" s="491"/>
      <c r="B2480" s="512"/>
      <c r="C2480" s="488"/>
      <c r="D2480" s="488"/>
      <c r="E2480" s="488"/>
      <c r="F2480" s="488"/>
      <c r="G2480" s="488"/>
      <c r="H2480" s="488"/>
      <c r="I2480" s="292" t="s">
        <v>100</v>
      </c>
      <c r="J2480" s="520"/>
      <c r="K2480" s="293" t="s">
        <v>51</v>
      </c>
      <c r="L2480" s="139"/>
      <c r="M2480" s="139"/>
      <c r="N2480" s="139"/>
      <c r="O2480" s="244">
        <f>SUM(O2482:O2483)+O2481</f>
        <v>258.73200000000003</v>
      </c>
      <c r="P2480" s="244">
        <f t="shared" ref="P2480:Q2480" si="821">SUM(P2482:P2483)+P2481</f>
        <v>291.18099999999998</v>
      </c>
      <c r="Q2480" s="244">
        <f t="shared" si="821"/>
        <v>237.29399999999998</v>
      </c>
      <c r="R2480" s="142">
        <f t="shared" si="820"/>
        <v>787.20699999999999</v>
      </c>
      <c r="S2480" s="321"/>
    </row>
    <row r="2481" spans="1:26" ht="25.5">
      <c r="A2481" s="491"/>
      <c r="B2481" s="512"/>
      <c r="C2481" s="488"/>
      <c r="D2481" s="488"/>
      <c r="E2481" s="488"/>
      <c r="F2481" s="488"/>
      <c r="G2481" s="488"/>
      <c r="H2481" s="488"/>
      <c r="I2481" s="363" t="s">
        <v>164</v>
      </c>
      <c r="J2481" s="520"/>
      <c r="K2481" s="369" t="s">
        <v>11</v>
      </c>
      <c r="L2481" s="139"/>
      <c r="M2481" s="139"/>
      <c r="N2481" s="139"/>
      <c r="O2481" s="246">
        <v>0</v>
      </c>
      <c r="P2481" s="371">
        <v>0</v>
      </c>
      <c r="Q2481" s="246">
        <v>7.4999999999999997E-2</v>
      </c>
      <c r="R2481" s="142">
        <f t="shared" si="820"/>
        <v>7.4999999999999997E-2</v>
      </c>
      <c r="S2481" s="321"/>
    </row>
    <row r="2482" spans="1:26">
      <c r="A2482" s="491"/>
      <c r="B2482" s="512"/>
      <c r="C2482" s="488"/>
      <c r="D2482" s="488"/>
      <c r="E2482" s="488"/>
      <c r="F2482" s="488"/>
      <c r="G2482" s="488"/>
      <c r="H2482" s="488"/>
      <c r="I2482" s="285" t="s">
        <v>16</v>
      </c>
      <c r="J2482" s="520"/>
      <c r="K2482" s="249" t="s">
        <v>12</v>
      </c>
      <c r="L2482" s="139"/>
      <c r="M2482" s="139"/>
      <c r="N2482" s="139"/>
      <c r="O2482" s="286">
        <v>145.67500000000001</v>
      </c>
      <c r="P2482" s="357">
        <v>291.18099999999998</v>
      </c>
      <c r="Q2482" s="286">
        <v>237.21899999999999</v>
      </c>
      <c r="R2482" s="142">
        <f t="shared" si="820"/>
        <v>674.07500000000005</v>
      </c>
      <c r="S2482" s="321"/>
    </row>
    <row r="2483" spans="1:26" ht="51">
      <c r="A2483" s="492"/>
      <c r="B2483" s="513"/>
      <c r="C2483" s="488"/>
      <c r="D2483" s="488"/>
      <c r="E2483" s="488"/>
      <c r="F2483" s="488"/>
      <c r="G2483" s="488"/>
      <c r="H2483" s="488"/>
      <c r="I2483" s="285" t="s">
        <v>85</v>
      </c>
      <c r="J2483" s="521"/>
      <c r="K2483" s="249" t="s">
        <v>87</v>
      </c>
      <c r="L2483" s="139"/>
      <c r="M2483" s="139"/>
      <c r="N2483" s="139"/>
      <c r="O2483" s="286">
        <v>113.057</v>
      </c>
      <c r="P2483" s="246">
        <v>0</v>
      </c>
      <c r="Q2483" s="246">
        <v>0</v>
      </c>
      <c r="R2483" s="142">
        <f t="shared" si="820"/>
        <v>113.057</v>
      </c>
      <c r="S2483" s="321"/>
    </row>
    <row r="2484" spans="1:26" ht="15" customHeight="1">
      <c r="A2484" s="490">
        <v>12</v>
      </c>
      <c r="B2484" s="511" t="s">
        <v>764</v>
      </c>
      <c r="C2484" s="488"/>
      <c r="D2484" s="488"/>
      <c r="E2484" s="488"/>
      <c r="F2484" s="488"/>
      <c r="G2484" s="488"/>
      <c r="H2484" s="488"/>
      <c r="I2484" s="147" t="s">
        <v>13</v>
      </c>
      <c r="J2484" s="331"/>
      <c r="K2484" s="356"/>
      <c r="L2484" s="22"/>
      <c r="M2484" s="22"/>
      <c r="N2484" s="22"/>
      <c r="O2484" s="355">
        <f>+O2485</f>
        <v>0</v>
      </c>
      <c r="P2484" s="355">
        <f t="shared" ref="P2484:Q2484" si="822">+P2485</f>
        <v>59.904000000000003</v>
      </c>
      <c r="Q2484" s="355">
        <f t="shared" si="822"/>
        <v>143.49499999999998</v>
      </c>
      <c r="R2484" s="23">
        <f t="shared" si="820"/>
        <v>203.39899999999997</v>
      </c>
      <c r="S2484" s="321"/>
    </row>
    <row r="2485" spans="1:26" ht="25.5">
      <c r="A2485" s="491"/>
      <c r="B2485" s="512"/>
      <c r="C2485" s="488"/>
      <c r="D2485" s="488"/>
      <c r="E2485" s="488"/>
      <c r="F2485" s="488"/>
      <c r="G2485" s="488"/>
      <c r="H2485" s="488"/>
      <c r="I2485" s="283" t="s">
        <v>100</v>
      </c>
      <c r="J2485" s="331"/>
      <c r="K2485" s="253" t="s">
        <v>51</v>
      </c>
      <c r="L2485" s="139"/>
      <c r="M2485" s="139"/>
      <c r="N2485" s="139"/>
      <c r="O2485" s="286">
        <f>+O2486+O2487</f>
        <v>0</v>
      </c>
      <c r="P2485" s="286">
        <f t="shared" ref="P2485:Q2485" si="823">+P2486+P2487</f>
        <v>59.904000000000003</v>
      </c>
      <c r="Q2485" s="286">
        <f t="shared" si="823"/>
        <v>143.49499999999998</v>
      </c>
      <c r="R2485" s="142">
        <f>M2485+N2485+O2485+P2485+Q2485</f>
        <v>203.39899999999997</v>
      </c>
      <c r="S2485" s="321"/>
    </row>
    <row r="2486" spans="1:26" ht="25.5">
      <c r="A2486" s="491"/>
      <c r="B2486" s="512"/>
      <c r="C2486" s="488"/>
      <c r="D2486" s="488"/>
      <c r="E2486" s="488"/>
      <c r="F2486" s="488"/>
      <c r="G2486" s="488"/>
      <c r="H2486" s="488"/>
      <c r="I2486" s="285" t="s">
        <v>164</v>
      </c>
      <c r="J2486" s="331"/>
      <c r="K2486" s="249" t="s">
        <v>11</v>
      </c>
      <c r="L2486" s="139"/>
      <c r="M2486" s="139"/>
      <c r="N2486" s="139"/>
      <c r="O2486" s="286"/>
      <c r="P2486" s="246">
        <v>0</v>
      </c>
      <c r="Q2486" s="246">
        <v>7.4999999999999997E-2</v>
      </c>
      <c r="R2486" s="142">
        <f t="shared" si="820"/>
        <v>7.4999999999999997E-2</v>
      </c>
      <c r="S2486" s="321"/>
    </row>
    <row r="2487" spans="1:26">
      <c r="A2487" s="492"/>
      <c r="B2487" s="513"/>
      <c r="C2487" s="488"/>
      <c r="D2487" s="488"/>
      <c r="E2487" s="488"/>
      <c r="F2487" s="488"/>
      <c r="G2487" s="488"/>
      <c r="H2487" s="488"/>
      <c r="I2487" s="285" t="s">
        <v>16</v>
      </c>
      <c r="J2487" s="331"/>
      <c r="K2487" s="249" t="s">
        <v>12</v>
      </c>
      <c r="L2487" s="139"/>
      <c r="M2487" s="139"/>
      <c r="N2487" s="139"/>
      <c r="O2487" s="286"/>
      <c r="P2487" s="246">
        <v>59.904000000000003</v>
      </c>
      <c r="Q2487" s="246">
        <v>143.41999999999999</v>
      </c>
      <c r="R2487" s="142">
        <f t="shared" si="820"/>
        <v>203.32399999999998</v>
      </c>
      <c r="S2487" s="321"/>
    </row>
    <row r="2488" spans="1:26" ht="15" customHeight="1">
      <c r="A2488" s="490">
        <v>13</v>
      </c>
      <c r="B2488" s="511" t="s">
        <v>777</v>
      </c>
      <c r="C2488" s="488"/>
      <c r="D2488" s="488"/>
      <c r="E2488" s="488"/>
      <c r="F2488" s="488"/>
      <c r="G2488" s="488"/>
      <c r="H2488" s="488"/>
      <c r="I2488" s="147" t="s">
        <v>13</v>
      </c>
      <c r="J2488" s="514">
        <v>458</v>
      </c>
      <c r="K2488" s="13"/>
      <c r="L2488" s="23"/>
      <c r="M2488" s="23"/>
      <c r="N2488" s="23"/>
      <c r="O2488" s="23">
        <f t="shared" ref="O2488:Q2488" si="824">+O2489+O2494+O2496+O2498+O2501+O2503+O2506+O2511+O2515+O2519+O2523+O2529+O2533+O2539+O2541+O2544+O2549</f>
        <v>2904.076</v>
      </c>
      <c r="P2488" s="23">
        <f t="shared" si="824"/>
        <v>2646.2750999999998</v>
      </c>
      <c r="Q2488" s="23">
        <f t="shared" si="824"/>
        <v>298.74199999999996</v>
      </c>
      <c r="R2488" s="23">
        <f t="shared" si="820"/>
        <v>5849.0931</v>
      </c>
      <c r="S2488" s="321"/>
    </row>
    <row r="2489" spans="1:26" s="6" customFormat="1" ht="76.5">
      <c r="A2489" s="491"/>
      <c r="B2489" s="512"/>
      <c r="C2489" s="488"/>
      <c r="D2489" s="488"/>
      <c r="E2489" s="488"/>
      <c r="F2489" s="488"/>
      <c r="G2489" s="488"/>
      <c r="H2489" s="488"/>
      <c r="I2489" s="283" t="s">
        <v>101</v>
      </c>
      <c r="J2489" s="515"/>
      <c r="K2489" s="253" t="s">
        <v>10</v>
      </c>
      <c r="L2489" s="284"/>
      <c r="M2489" s="284"/>
      <c r="N2489" s="284"/>
      <c r="O2489" s="284">
        <f>SUM(O2490:O2493)</f>
        <v>101.512</v>
      </c>
      <c r="P2489" s="284">
        <f>SUM(P2490:P2493)</f>
        <v>124.05500000000001</v>
      </c>
      <c r="Q2489" s="284">
        <f>SUM(Q2490:Q2493)</f>
        <v>53.884</v>
      </c>
      <c r="R2489" s="142">
        <f t="shared" si="820"/>
        <v>279.45100000000002</v>
      </c>
      <c r="S2489" s="46"/>
      <c r="T2489" s="7"/>
      <c r="U2489" s="7"/>
      <c r="V2489" s="7"/>
      <c r="W2489" s="7"/>
      <c r="X2489" s="7"/>
      <c r="Y2489" s="7"/>
      <c r="Z2489" s="7"/>
    </row>
    <row r="2490" spans="1:26" ht="25.5">
      <c r="A2490" s="491"/>
      <c r="B2490" s="512"/>
      <c r="C2490" s="488"/>
      <c r="D2490" s="488"/>
      <c r="E2490" s="488"/>
      <c r="F2490" s="488"/>
      <c r="G2490" s="488"/>
      <c r="H2490" s="488"/>
      <c r="I2490" s="285" t="s">
        <v>164</v>
      </c>
      <c r="J2490" s="515"/>
      <c r="K2490" s="249" t="s">
        <v>11</v>
      </c>
      <c r="L2490" s="139"/>
      <c r="M2490" s="139"/>
      <c r="N2490" s="139"/>
      <c r="O2490" s="286">
        <v>1.075</v>
      </c>
      <c r="P2490" s="244">
        <v>0</v>
      </c>
      <c r="Q2490" s="244">
        <v>0</v>
      </c>
      <c r="R2490" s="142">
        <f t="shared" si="820"/>
        <v>1.075</v>
      </c>
      <c r="S2490" s="321"/>
    </row>
    <row r="2491" spans="1:26">
      <c r="A2491" s="491"/>
      <c r="B2491" s="512"/>
      <c r="C2491" s="488"/>
      <c r="D2491" s="488"/>
      <c r="E2491" s="488"/>
      <c r="F2491" s="488"/>
      <c r="G2491" s="488"/>
      <c r="H2491" s="488"/>
      <c r="I2491" s="285" t="s">
        <v>16</v>
      </c>
      <c r="J2491" s="515"/>
      <c r="K2491" s="249" t="s">
        <v>12</v>
      </c>
      <c r="L2491" s="139"/>
      <c r="M2491" s="139"/>
      <c r="N2491" s="139"/>
      <c r="O2491" s="287">
        <v>55.104999999999997</v>
      </c>
      <c r="P2491" s="287">
        <v>124.05500000000001</v>
      </c>
      <c r="Q2491" s="288">
        <v>53.884</v>
      </c>
      <c r="R2491" s="142">
        <f t="shared" si="820"/>
        <v>233.04399999999998</v>
      </c>
      <c r="S2491" s="321"/>
    </row>
    <row r="2492" spans="1:26" ht="38.25">
      <c r="A2492" s="491"/>
      <c r="B2492" s="512"/>
      <c r="C2492" s="488"/>
      <c r="D2492" s="488"/>
      <c r="E2492" s="488"/>
      <c r="F2492" s="488"/>
      <c r="G2492" s="488"/>
      <c r="H2492" s="488"/>
      <c r="I2492" s="285" t="s">
        <v>27</v>
      </c>
      <c r="J2492" s="515"/>
      <c r="K2492" s="249" t="s">
        <v>28</v>
      </c>
      <c r="L2492" s="139"/>
      <c r="M2492" s="139"/>
      <c r="N2492" s="139"/>
      <c r="O2492" s="286">
        <v>43.823</v>
      </c>
      <c r="P2492" s="244">
        <v>0</v>
      </c>
      <c r="Q2492" s="244">
        <v>0</v>
      </c>
      <c r="R2492" s="142">
        <f t="shared" si="820"/>
        <v>43.823</v>
      </c>
      <c r="S2492" s="321"/>
    </row>
    <row r="2493" spans="1:26" ht="38.25">
      <c r="A2493" s="491"/>
      <c r="B2493" s="512"/>
      <c r="C2493" s="488"/>
      <c r="D2493" s="488"/>
      <c r="E2493" s="488"/>
      <c r="F2493" s="488"/>
      <c r="G2493" s="488"/>
      <c r="H2493" s="488"/>
      <c r="I2493" s="285" t="s">
        <v>18</v>
      </c>
      <c r="J2493" s="515"/>
      <c r="K2493" s="249" t="s">
        <v>17</v>
      </c>
      <c r="L2493" s="139"/>
      <c r="M2493" s="139"/>
      <c r="N2493" s="139"/>
      <c r="O2493" s="286">
        <v>1.5089999999999999</v>
      </c>
      <c r="P2493" s="244">
        <v>0</v>
      </c>
      <c r="Q2493" s="244">
        <v>0</v>
      </c>
      <c r="R2493" s="142">
        <f t="shared" si="820"/>
        <v>1.5089999999999999</v>
      </c>
      <c r="S2493" s="321"/>
    </row>
    <row r="2494" spans="1:26" s="6" customFormat="1" ht="25.5">
      <c r="A2494" s="491"/>
      <c r="B2494" s="512"/>
      <c r="C2494" s="488"/>
      <c r="D2494" s="488"/>
      <c r="E2494" s="488"/>
      <c r="F2494" s="488"/>
      <c r="G2494" s="488"/>
      <c r="H2494" s="488"/>
      <c r="I2494" s="283" t="s">
        <v>103</v>
      </c>
      <c r="J2494" s="515"/>
      <c r="K2494" s="253" t="s">
        <v>127</v>
      </c>
      <c r="L2494" s="284"/>
      <c r="M2494" s="284"/>
      <c r="N2494" s="284"/>
      <c r="O2494" s="284">
        <f>O2495</f>
        <v>0</v>
      </c>
      <c r="P2494" s="284">
        <f>P2495</f>
        <v>0</v>
      </c>
      <c r="Q2494" s="284">
        <f>Q2495</f>
        <v>0</v>
      </c>
      <c r="R2494" s="142">
        <f t="shared" si="820"/>
        <v>0</v>
      </c>
      <c r="S2494" s="46"/>
      <c r="T2494" s="7"/>
      <c r="U2494" s="7"/>
      <c r="V2494" s="7"/>
      <c r="W2494" s="7"/>
      <c r="X2494" s="7"/>
      <c r="Y2494" s="7"/>
      <c r="Z2494" s="7"/>
    </row>
    <row r="2495" spans="1:26" hidden="1">
      <c r="A2495" s="491"/>
      <c r="B2495" s="512"/>
      <c r="C2495" s="488"/>
      <c r="D2495" s="488"/>
      <c r="E2495" s="488"/>
      <c r="F2495" s="488"/>
      <c r="G2495" s="488"/>
      <c r="H2495" s="488"/>
      <c r="I2495" s="285" t="s">
        <v>16</v>
      </c>
      <c r="J2495" s="515"/>
      <c r="K2495" s="249" t="s">
        <v>12</v>
      </c>
      <c r="L2495" s="139"/>
      <c r="M2495" s="139"/>
      <c r="N2495" s="139"/>
      <c r="O2495" s="286"/>
      <c r="P2495" s="287"/>
      <c r="Q2495" s="288"/>
      <c r="R2495" s="142">
        <f t="shared" si="820"/>
        <v>0</v>
      </c>
      <c r="S2495" s="321"/>
    </row>
    <row r="2496" spans="1:26" s="6" customFormat="1" ht="25.5">
      <c r="A2496" s="491"/>
      <c r="B2496" s="512"/>
      <c r="C2496" s="488"/>
      <c r="D2496" s="488"/>
      <c r="E2496" s="488"/>
      <c r="F2496" s="488"/>
      <c r="G2496" s="488"/>
      <c r="H2496" s="488"/>
      <c r="I2496" s="283" t="s">
        <v>29</v>
      </c>
      <c r="J2496" s="515"/>
      <c r="K2496" s="253" t="s">
        <v>52</v>
      </c>
      <c r="L2496" s="284"/>
      <c r="M2496" s="284"/>
      <c r="N2496" s="284"/>
      <c r="O2496" s="284">
        <f>O2497</f>
        <v>16</v>
      </c>
      <c r="P2496" s="284">
        <f>P2497</f>
        <v>11.625</v>
      </c>
      <c r="Q2496" s="284">
        <f>Q2497</f>
        <v>0</v>
      </c>
      <c r="R2496" s="142">
        <f t="shared" si="820"/>
        <v>27.625</v>
      </c>
      <c r="S2496" s="46"/>
      <c r="T2496" s="7"/>
      <c r="U2496" s="7"/>
      <c r="V2496" s="7"/>
      <c r="W2496" s="7"/>
      <c r="X2496" s="7"/>
      <c r="Y2496" s="7"/>
      <c r="Z2496" s="7"/>
    </row>
    <row r="2497" spans="1:26">
      <c r="A2497" s="491"/>
      <c r="B2497" s="512"/>
      <c r="C2497" s="488"/>
      <c r="D2497" s="488"/>
      <c r="E2497" s="488"/>
      <c r="F2497" s="488"/>
      <c r="G2497" s="488"/>
      <c r="H2497" s="488"/>
      <c r="I2497" s="285" t="s">
        <v>16</v>
      </c>
      <c r="J2497" s="515"/>
      <c r="K2497" s="249" t="s">
        <v>12</v>
      </c>
      <c r="L2497" s="139"/>
      <c r="M2497" s="139"/>
      <c r="N2497" s="139"/>
      <c r="O2497" s="287">
        <v>16</v>
      </c>
      <c r="P2497" s="244">
        <v>11.625</v>
      </c>
      <c r="Q2497" s="244">
        <v>0</v>
      </c>
      <c r="R2497" s="142">
        <f t="shared" si="820"/>
        <v>27.625</v>
      </c>
      <c r="S2497" s="321"/>
    </row>
    <row r="2498" spans="1:26" s="6" customFormat="1" ht="25.5">
      <c r="A2498" s="491"/>
      <c r="B2498" s="512"/>
      <c r="C2498" s="488"/>
      <c r="D2498" s="488"/>
      <c r="E2498" s="488"/>
      <c r="F2498" s="488"/>
      <c r="G2498" s="488"/>
      <c r="H2498" s="488"/>
      <c r="I2498" s="283" t="s">
        <v>105</v>
      </c>
      <c r="J2498" s="515"/>
      <c r="K2498" s="253" t="s">
        <v>12</v>
      </c>
      <c r="L2498" s="284"/>
      <c r="M2498" s="284"/>
      <c r="N2498" s="284"/>
      <c r="O2498" s="284">
        <f t="shared" ref="O2498:Q2498" si="825">O2499+O2500</f>
        <v>18.311</v>
      </c>
      <c r="P2498" s="284">
        <f t="shared" si="825"/>
        <v>126.25</v>
      </c>
      <c r="Q2498" s="284">
        <f t="shared" si="825"/>
        <v>0</v>
      </c>
      <c r="R2498" s="142">
        <f t="shared" si="820"/>
        <v>144.56100000000001</v>
      </c>
      <c r="S2498" s="46"/>
      <c r="T2498" s="7"/>
      <c r="U2498" s="7"/>
      <c r="V2498" s="7"/>
      <c r="W2498" s="7"/>
      <c r="X2498" s="7"/>
      <c r="Y2498" s="7"/>
      <c r="Z2498" s="7"/>
    </row>
    <row r="2499" spans="1:26">
      <c r="A2499" s="491"/>
      <c r="B2499" s="512"/>
      <c r="C2499" s="488"/>
      <c r="D2499" s="488"/>
      <c r="E2499" s="488"/>
      <c r="F2499" s="488"/>
      <c r="G2499" s="488"/>
      <c r="H2499" s="488"/>
      <c r="I2499" s="285" t="s">
        <v>16</v>
      </c>
      <c r="J2499" s="515"/>
      <c r="K2499" s="249" t="s">
        <v>12</v>
      </c>
      <c r="L2499" s="139"/>
      <c r="M2499" s="139"/>
      <c r="N2499" s="139"/>
      <c r="O2499" s="294">
        <v>18.311</v>
      </c>
      <c r="P2499" s="294">
        <v>126.25</v>
      </c>
      <c r="Q2499" s="288">
        <v>0</v>
      </c>
      <c r="R2499" s="142">
        <f t="shared" si="820"/>
        <v>144.56100000000001</v>
      </c>
      <c r="S2499" s="321"/>
    </row>
    <row r="2500" spans="1:26" ht="38.25" hidden="1">
      <c r="A2500" s="491"/>
      <c r="B2500" s="512"/>
      <c r="C2500" s="488"/>
      <c r="D2500" s="488"/>
      <c r="E2500" s="488"/>
      <c r="F2500" s="488"/>
      <c r="G2500" s="488"/>
      <c r="H2500" s="488"/>
      <c r="I2500" s="285" t="s">
        <v>104</v>
      </c>
      <c r="J2500" s="515"/>
      <c r="K2500" s="249" t="s">
        <v>124</v>
      </c>
      <c r="L2500" s="139"/>
      <c r="M2500" s="139"/>
      <c r="N2500" s="139"/>
      <c r="O2500" s="286"/>
      <c r="P2500" s="286"/>
      <c r="Q2500" s="286"/>
      <c r="R2500" s="142">
        <f t="shared" si="820"/>
        <v>0</v>
      </c>
      <c r="S2500" s="321"/>
    </row>
    <row r="2501" spans="1:26" s="6" customFormat="1" ht="25.5">
      <c r="A2501" s="491"/>
      <c r="B2501" s="512"/>
      <c r="C2501" s="488"/>
      <c r="D2501" s="488"/>
      <c r="E2501" s="488"/>
      <c r="F2501" s="488"/>
      <c r="G2501" s="488"/>
      <c r="H2501" s="488"/>
      <c r="I2501" s="283" t="s">
        <v>106</v>
      </c>
      <c r="J2501" s="515"/>
      <c r="K2501" s="253" t="s">
        <v>66</v>
      </c>
      <c r="L2501" s="284"/>
      <c r="M2501" s="284"/>
      <c r="N2501" s="284"/>
      <c r="O2501" s="284">
        <f>O2502</f>
        <v>0</v>
      </c>
      <c r="P2501" s="284">
        <f>P2502</f>
        <v>0</v>
      </c>
      <c r="Q2501" s="284">
        <f>Q2502</f>
        <v>0</v>
      </c>
      <c r="R2501" s="142">
        <f t="shared" si="820"/>
        <v>0</v>
      </c>
      <c r="S2501" s="46"/>
      <c r="T2501" s="7"/>
      <c r="U2501" s="7"/>
      <c r="V2501" s="7"/>
      <c r="W2501" s="7"/>
      <c r="X2501" s="7"/>
      <c r="Y2501" s="7"/>
      <c r="Z2501" s="7"/>
    </row>
    <row r="2502" spans="1:26" hidden="1">
      <c r="A2502" s="491"/>
      <c r="B2502" s="512"/>
      <c r="C2502" s="488"/>
      <c r="D2502" s="488"/>
      <c r="E2502" s="488"/>
      <c r="F2502" s="488"/>
      <c r="G2502" s="488"/>
      <c r="H2502" s="488"/>
      <c r="I2502" s="285" t="s">
        <v>16</v>
      </c>
      <c r="J2502" s="515"/>
      <c r="K2502" s="249" t="s">
        <v>12</v>
      </c>
      <c r="L2502" s="139"/>
      <c r="M2502" s="139"/>
      <c r="N2502" s="139"/>
      <c r="O2502" s="286"/>
      <c r="P2502" s="244"/>
      <c r="Q2502" s="244"/>
      <c r="R2502" s="142">
        <f t="shared" si="820"/>
        <v>0</v>
      </c>
      <c r="S2502" s="321"/>
    </row>
    <row r="2503" spans="1:26" s="6" customFormat="1" ht="25.5">
      <c r="A2503" s="491"/>
      <c r="B2503" s="512"/>
      <c r="C2503" s="488"/>
      <c r="D2503" s="488"/>
      <c r="E2503" s="488"/>
      <c r="F2503" s="488"/>
      <c r="G2503" s="488"/>
      <c r="H2503" s="488"/>
      <c r="I2503" s="283" t="s">
        <v>107</v>
      </c>
      <c r="J2503" s="515"/>
      <c r="K2503" s="253" t="s">
        <v>128</v>
      </c>
      <c r="L2503" s="284"/>
      <c r="M2503" s="284"/>
      <c r="N2503" s="284"/>
      <c r="O2503" s="284">
        <f>SUM(O2504:O2505)</f>
        <v>353.512</v>
      </c>
      <c r="P2503" s="284">
        <f>SUM(P2504:P2505)</f>
        <v>3.6659999999999999</v>
      </c>
      <c r="Q2503" s="284">
        <f>SUM(Q2504:Q2505)</f>
        <v>2.4569999999999999</v>
      </c>
      <c r="R2503" s="142">
        <f t="shared" si="820"/>
        <v>359.63499999999999</v>
      </c>
      <c r="S2503" s="46"/>
      <c r="T2503" s="7"/>
      <c r="U2503" s="7"/>
      <c r="V2503" s="7"/>
      <c r="W2503" s="7"/>
      <c r="X2503" s="7"/>
      <c r="Y2503" s="7"/>
      <c r="Z2503" s="7"/>
    </row>
    <row r="2504" spans="1:26">
      <c r="A2504" s="491"/>
      <c r="B2504" s="512"/>
      <c r="C2504" s="488"/>
      <c r="D2504" s="488"/>
      <c r="E2504" s="488"/>
      <c r="F2504" s="488"/>
      <c r="G2504" s="488"/>
      <c r="H2504" s="488"/>
      <c r="I2504" s="285" t="s">
        <v>16</v>
      </c>
      <c r="J2504" s="515"/>
      <c r="K2504" s="249" t="s">
        <v>12</v>
      </c>
      <c r="L2504" s="139"/>
      <c r="M2504" s="139"/>
      <c r="N2504" s="139"/>
      <c r="O2504" s="286">
        <v>352.35599999999999</v>
      </c>
      <c r="P2504" s="287">
        <v>3.6659999999999999</v>
      </c>
      <c r="Q2504" s="288">
        <v>2.4569999999999999</v>
      </c>
      <c r="R2504" s="142">
        <f t="shared" si="820"/>
        <v>358.47899999999998</v>
      </c>
      <c r="S2504" s="321"/>
    </row>
    <row r="2505" spans="1:26" ht="38.25">
      <c r="A2505" s="491"/>
      <c r="B2505" s="512"/>
      <c r="C2505" s="488"/>
      <c r="D2505" s="488"/>
      <c r="E2505" s="488"/>
      <c r="F2505" s="488"/>
      <c r="G2505" s="488"/>
      <c r="H2505" s="488"/>
      <c r="I2505" s="285" t="s">
        <v>104</v>
      </c>
      <c r="J2505" s="515"/>
      <c r="K2505" s="249" t="s">
        <v>124</v>
      </c>
      <c r="L2505" s="139"/>
      <c r="M2505" s="139"/>
      <c r="N2505" s="139"/>
      <c r="O2505" s="286">
        <v>1.1559999999999999</v>
      </c>
      <c r="P2505" s="244">
        <v>0</v>
      </c>
      <c r="Q2505" s="244">
        <v>0</v>
      </c>
      <c r="R2505" s="142">
        <f t="shared" si="820"/>
        <v>1.1559999999999999</v>
      </c>
      <c r="S2505" s="321"/>
    </row>
    <row r="2506" spans="1:26" s="6" customFormat="1">
      <c r="A2506" s="491"/>
      <c r="B2506" s="512"/>
      <c r="C2506" s="488"/>
      <c r="D2506" s="488"/>
      <c r="E2506" s="488"/>
      <c r="F2506" s="488"/>
      <c r="G2506" s="488"/>
      <c r="H2506" s="488"/>
      <c r="I2506" s="43" t="s">
        <v>228</v>
      </c>
      <c r="J2506" s="515"/>
      <c r="K2506" s="253" t="s">
        <v>129</v>
      </c>
      <c r="L2506" s="284"/>
      <c r="M2506" s="284"/>
      <c r="N2506" s="284"/>
      <c r="O2506" s="284">
        <f>SUM(O2507:O2510)</f>
        <v>289.30700000000002</v>
      </c>
      <c r="P2506" s="284">
        <f>SUM(P2507:P2510)</f>
        <v>37.224000000000004</v>
      </c>
      <c r="Q2506" s="284">
        <f>SUM(Q2507:Q2510)</f>
        <v>0</v>
      </c>
      <c r="R2506" s="142">
        <f t="shared" si="820"/>
        <v>326.53100000000001</v>
      </c>
      <c r="S2506" s="46"/>
      <c r="T2506" s="7"/>
      <c r="U2506" s="7"/>
      <c r="V2506" s="7"/>
      <c r="W2506" s="7"/>
      <c r="X2506" s="7"/>
      <c r="Y2506" s="7"/>
      <c r="Z2506" s="7"/>
    </row>
    <row r="2507" spans="1:26">
      <c r="A2507" s="491"/>
      <c r="B2507" s="512"/>
      <c r="C2507" s="488"/>
      <c r="D2507" s="488"/>
      <c r="E2507" s="488"/>
      <c r="F2507" s="488"/>
      <c r="G2507" s="488"/>
      <c r="H2507" s="488"/>
      <c r="I2507" s="285" t="s">
        <v>16</v>
      </c>
      <c r="J2507" s="515"/>
      <c r="K2507" s="249" t="s">
        <v>12</v>
      </c>
      <c r="L2507" s="139"/>
      <c r="M2507" s="139"/>
      <c r="N2507" s="139"/>
      <c r="O2507" s="286">
        <v>0.1</v>
      </c>
      <c r="P2507" s="357">
        <v>5.09</v>
      </c>
      <c r="Q2507" s="286">
        <v>0</v>
      </c>
      <c r="R2507" s="142">
        <f t="shared" si="820"/>
        <v>5.1899999999999995</v>
      </c>
      <c r="S2507" s="321"/>
    </row>
    <row r="2508" spans="1:26" ht="51" hidden="1" customHeight="1">
      <c r="A2508" s="491"/>
      <c r="B2508" s="512"/>
      <c r="C2508" s="488"/>
      <c r="D2508" s="488"/>
      <c r="E2508" s="488"/>
      <c r="F2508" s="488"/>
      <c r="G2508" s="488"/>
      <c r="H2508" s="488"/>
      <c r="I2508" s="295" t="s">
        <v>248</v>
      </c>
      <c r="J2508" s="515"/>
      <c r="K2508" s="296" t="s">
        <v>79</v>
      </c>
      <c r="L2508" s="139"/>
      <c r="M2508" s="139"/>
      <c r="N2508" s="139"/>
      <c r="O2508" s="286"/>
      <c r="P2508" s="357"/>
      <c r="Q2508" s="286"/>
      <c r="R2508" s="142">
        <f t="shared" si="820"/>
        <v>0</v>
      </c>
      <c r="S2508" s="321"/>
    </row>
    <row r="2509" spans="1:26" ht="25.5">
      <c r="A2509" s="491"/>
      <c r="B2509" s="512"/>
      <c r="C2509" s="488"/>
      <c r="D2509" s="488"/>
      <c r="E2509" s="488"/>
      <c r="F2509" s="488"/>
      <c r="G2509" s="488"/>
      <c r="H2509" s="488"/>
      <c r="I2509" s="290" t="s">
        <v>33</v>
      </c>
      <c r="J2509" s="515"/>
      <c r="K2509" s="249" t="s">
        <v>39</v>
      </c>
      <c r="L2509" s="139"/>
      <c r="M2509" s="139"/>
      <c r="N2509" s="139"/>
      <c r="O2509" s="286">
        <v>0</v>
      </c>
      <c r="P2509" s="357">
        <v>32.134</v>
      </c>
      <c r="Q2509" s="286">
        <v>0</v>
      </c>
      <c r="R2509" s="142">
        <f t="shared" si="820"/>
        <v>32.134</v>
      </c>
      <c r="S2509" s="321"/>
    </row>
    <row r="2510" spans="1:26" ht="38.25">
      <c r="A2510" s="491"/>
      <c r="B2510" s="512"/>
      <c r="C2510" s="488"/>
      <c r="D2510" s="488"/>
      <c r="E2510" s="488"/>
      <c r="F2510" s="488"/>
      <c r="G2510" s="488"/>
      <c r="H2510" s="488"/>
      <c r="I2510" s="285" t="s">
        <v>249</v>
      </c>
      <c r="J2510" s="515"/>
      <c r="K2510" s="249" t="s">
        <v>55</v>
      </c>
      <c r="L2510" s="139"/>
      <c r="M2510" s="139"/>
      <c r="N2510" s="139"/>
      <c r="O2510" s="287">
        <v>289.20699999999999</v>
      </c>
      <c r="P2510" s="244">
        <v>0</v>
      </c>
      <c r="Q2510" s="244">
        <v>0</v>
      </c>
      <c r="R2510" s="142">
        <f t="shared" si="820"/>
        <v>289.20699999999999</v>
      </c>
      <c r="S2510" s="321"/>
    </row>
    <row r="2511" spans="1:26" s="6" customFormat="1" ht="25.5">
      <c r="A2511" s="491"/>
      <c r="B2511" s="512"/>
      <c r="C2511" s="488"/>
      <c r="D2511" s="488"/>
      <c r="E2511" s="488"/>
      <c r="F2511" s="488"/>
      <c r="G2511" s="488"/>
      <c r="H2511" s="488"/>
      <c r="I2511" s="283" t="s">
        <v>111</v>
      </c>
      <c r="J2511" s="515"/>
      <c r="K2511" s="253" t="s">
        <v>72</v>
      </c>
      <c r="L2511" s="284"/>
      <c r="M2511" s="284"/>
      <c r="N2511" s="284"/>
      <c r="O2511" s="284">
        <f>O2512</f>
        <v>14.56</v>
      </c>
      <c r="P2511" s="284">
        <f>P2512</f>
        <v>19.152000000000001</v>
      </c>
      <c r="Q2511" s="284">
        <f>Q2512</f>
        <v>0</v>
      </c>
      <c r="R2511" s="142">
        <f t="shared" si="820"/>
        <v>33.712000000000003</v>
      </c>
      <c r="S2511" s="46"/>
      <c r="T2511" s="7"/>
      <c r="U2511" s="7"/>
      <c r="V2511" s="7"/>
      <c r="W2511" s="7"/>
      <c r="X2511" s="7"/>
      <c r="Y2511" s="7"/>
      <c r="Z2511" s="7"/>
    </row>
    <row r="2512" spans="1:26">
      <c r="A2512" s="491"/>
      <c r="B2512" s="512"/>
      <c r="C2512" s="488"/>
      <c r="D2512" s="488"/>
      <c r="E2512" s="488"/>
      <c r="F2512" s="488"/>
      <c r="G2512" s="488"/>
      <c r="H2512" s="488"/>
      <c r="I2512" s="285" t="s">
        <v>16</v>
      </c>
      <c r="J2512" s="515"/>
      <c r="K2512" s="249" t="s">
        <v>12</v>
      </c>
      <c r="L2512" s="139"/>
      <c r="M2512" s="139"/>
      <c r="N2512" s="139"/>
      <c r="O2512" s="286">
        <v>14.56</v>
      </c>
      <c r="P2512" s="287">
        <v>19.152000000000001</v>
      </c>
      <c r="Q2512" s="288">
        <v>0</v>
      </c>
      <c r="R2512" s="142">
        <f t="shared" si="820"/>
        <v>33.712000000000003</v>
      </c>
      <c r="S2512" s="321"/>
    </row>
    <row r="2513" spans="1:26" s="6" customFormat="1" ht="25.5">
      <c r="A2513" s="491"/>
      <c r="B2513" s="512"/>
      <c r="C2513" s="488"/>
      <c r="D2513" s="488"/>
      <c r="E2513" s="488"/>
      <c r="F2513" s="488"/>
      <c r="G2513" s="488"/>
      <c r="H2513" s="488"/>
      <c r="I2513" s="283" t="s">
        <v>296</v>
      </c>
      <c r="J2513" s="515"/>
      <c r="K2513" s="253" t="s">
        <v>130</v>
      </c>
      <c r="L2513" s="284"/>
      <c r="M2513" s="284"/>
      <c r="N2513" s="284"/>
      <c r="O2513" s="284">
        <f t="shared" ref="O2513" si="826">O2514</f>
        <v>0</v>
      </c>
      <c r="P2513" s="284">
        <f>P2514</f>
        <v>0</v>
      </c>
      <c r="Q2513" s="284"/>
      <c r="R2513" s="142">
        <f t="shared" si="820"/>
        <v>0</v>
      </c>
      <c r="S2513" s="46"/>
      <c r="T2513" s="7"/>
      <c r="U2513" s="7"/>
      <c r="V2513" s="7"/>
      <c r="W2513" s="7"/>
      <c r="X2513" s="7"/>
      <c r="Y2513" s="7"/>
      <c r="Z2513" s="7"/>
    </row>
    <row r="2514" spans="1:26" hidden="1">
      <c r="A2514" s="491"/>
      <c r="B2514" s="512"/>
      <c r="C2514" s="488"/>
      <c r="D2514" s="488"/>
      <c r="E2514" s="488"/>
      <c r="F2514" s="488"/>
      <c r="G2514" s="488"/>
      <c r="H2514" s="488"/>
      <c r="I2514" s="285" t="s">
        <v>16</v>
      </c>
      <c r="J2514" s="515"/>
      <c r="K2514" s="249" t="s">
        <v>12</v>
      </c>
      <c r="L2514" s="139"/>
      <c r="M2514" s="139"/>
      <c r="N2514" s="139"/>
      <c r="O2514" s="287">
        <v>0</v>
      </c>
      <c r="P2514" s="287">
        <v>0</v>
      </c>
      <c r="Q2514" s="288"/>
      <c r="R2514" s="142">
        <f t="shared" si="820"/>
        <v>0</v>
      </c>
      <c r="S2514" s="321"/>
    </row>
    <row r="2515" spans="1:26" s="6" customFormat="1" ht="51">
      <c r="A2515" s="491"/>
      <c r="B2515" s="512"/>
      <c r="C2515" s="488"/>
      <c r="D2515" s="488"/>
      <c r="E2515" s="488"/>
      <c r="F2515" s="488"/>
      <c r="G2515" s="488"/>
      <c r="H2515" s="488"/>
      <c r="I2515" s="283" t="s">
        <v>114</v>
      </c>
      <c r="J2515" s="515"/>
      <c r="K2515" s="253" t="s">
        <v>132</v>
      </c>
      <c r="L2515" s="284"/>
      <c r="M2515" s="284"/>
      <c r="N2515" s="284"/>
      <c r="O2515" s="284">
        <f>SUM(O2516:O2518)</f>
        <v>20.277999999999999</v>
      </c>
      <c r="P2515" s="284">
        <f>SUM(P2516:P2518)</f>
        <v>9.4629999999999992</v>
      </c>
      <c r="Q2515" s="284">
        <f>SUM(Q2516:Q2518)</f>
        <v>3.4009999999999998</v>
      </c>
      <c r="R2515" s="142">
        <f t="shared" si="820"/>
        <v>33.141999999999996</v>
      </c>
      <c r="S2515" s="46"/>
      <c r="T2515" s="7"/>
      <c r="U2515" s="7"/>
      <c r="V2515" s="7"/>
      <c r="W2515" s="7"/>
      <c r="X2515" s="7"/>
      <c r="Y2515" s="7"/>
      <c r="Z2515" s="7"/>
    </row>
    <row r="2516" spans="1:26">
      <c r="A2516" s="491"/>
      <c r="B2516" s="512"/>
      <c r="C2516" s="488"/>
      <c r="D2516" s="488"/>
      <c r="E2516" s="488"/>
      <c r="F2516" s="488"/>
      <c r="G2516" s="488"/>
      <c r="H2516" s="488"/>
      <c r="I2516" s="285" t="s">
        <v>16</v>
      </c>
      <c r="J2516" s="515"/>
      <c r="K2516" s="249" t="s">
        <v>12</v>
      </c>
      <c r="L2516" s="139"/>
      <c r="M2516" s="297"/>
      <c r="N2516" s="297"/>
      <c r="O2516" s="294">
        <v>9.3049999999999997</v>
      </c>
      <c r="P2516" s="294">
        <v>9.4629999999999992</v>
      </c>
      <c r="Q2516" s="288">
        <v>3.4009999999999998</v>
      </c>
      <c r="R2516" s="142">
        <f t="shared" si="820"/>
        <v>22.169</v>
      </c>
      <c r="S2516" s="321"/>
    </row>
    <row r="2517" spans="1:26" ht="38.25" hidden="1">
      <c r="A2517" s="491"/>
      <c r="B2517" s="512"/>
      <c r="C2517" s="488"/>
      <c r="D2517" s="488"/>
      <c r="E2517" s="488"/>
      <c r="F2517" s="488"/>
      <c r="G2517" s="488"/>
      <c r="H2517" s="488"/>
      <c r="I2517" s="295" t="s">
        <v>104</v>
      </c>
      <c r="J2517" s="515"/>
      <c r="K2517" s="296" t="s">
        <v>124</v>
      </c>
      <c r="L2517" s="139"/>
      <c r="M2517" s="139"/>
      <c r="N2517" s="139"/>
      <c r="O2517" s="286"/>
      <c r="P2517" s="286"/>
      <c r="Q2517" s="286"/>
      <c r="R2517" s="142">
        <f t="shared" si="820"/>
        <v>0</v>
      </c>
      <c r="S2517" s="321"/>
    </row>
    <row r="2518" spans="1:26" ht="25.5">
      <c r="A2518" s="491"/>
      <c r="B2518" s="512"/>
      <c r="C2518" s="488"/>
      <c r="D2518" s="488"/>
      <c r="E2518" s="488"/>
      <c r="F2518" s="488"/>
      <c r="G2518" s="488"/>
      <c r="H2518" s="488"/>
      <c r="I2518" s="285" t="s">
        <v>33</v>
      </c>
      <c r="J2518" s="515"/>
      <c r="K2518" s="249" t="s">
        <v>39</v>
      </c>
      <c r="L2518" s="139"/>
      <c r="M2518" s="139"/>
      <c r="N2518" s="139"/>
      <c r="O2518" s="286">
        <v>10.973000000000001</v>
      </c>
      <c r="P2518" s="246">
        <v>0</v>
      </c>
      <c r="Q2518" s="246">
        <v>0</v>
      </c>
      <c r="R2518" s="142">
        <f t="shared" si="820"/>
        <v>10.973000000000001</v>
      </c>
      <c r="S2518" s="321"/>
    </row>
    <row r="2519" spans="1:26" ht="25.5">
      <c r="A2519" s="491"/>
      <c r="B2519" s="512"/>
      <c r="C2519" s="488"/>
      <c r="D2519" s="488"/>
      <c r="E2519" s="488"/>
      <c r="F2519" s="488"/>
      <c r="G2519" s="488"/>
      <c r="H2519" s="488"/>
      <c r="I2519" s="283" t="s">
        <v>230</v>
      </c>
      <c r="J2519" s="515"/>
      <c r="K2519" s="253" t="s">
        <v>188</v>
      </c>
      <c r="L2519" s="286"/>
      <c r="M2519" s="286"/>
      <c r="N2519" s="284"/>
      <c r="O2519" s="284">
        <f>SUM(O2520:O2522)</f>
        <v>0</v>
      </c>
      <c r="P2519" s="284">
        <f>SUM(P2520:P2522)</f>
        <v>0</v>
      </c>
      <c r="Q2519" s="284">
        <f>SUM(Q2520:Q2522)</f>
        <v>0</v>
      </c>
      <c r="R2519" s="142">
        <f t="shared" si="820"/>
        <v>0</v>
      </c>
      <c r="S2519" s="321"/>
    </row>
    <row r="2520" spans="1:26" hidden="1">
      <c r="A2520" s="491"/>
      <c r="B2520" s="512"/>
      <c r="C2520" s="488"/>
      <c r="D2520" s="488"/>
      <c r="E2520" s="488"/>
      <c r="F2520" s="488"/>
      <c r="G2520" s="488"/>
      <c r="H2520" s="488"/>
      <c r="I2520" s="285" t="s">
        <v>16</v>
      </c>
      <c r="J2520" s="515"/>
      <c r="K2520" s="249" t="s">
        <v>12</v>
      </c>
      <c r="L2520" s="139"/>
      <c r="M2520" s="139"/>
      <c r="N2520" s="139"/>
      <c r="O2520" s="287"/>
      <c r="P2520" s="244"/>
      <c r="Q2520" s="244"/>
      <c r="R2520" s="142">
        <f t="shared" si="820"/>
        <v>0</v>
      </c>
      <c r="S2520" s="321"/>
    </row>
    <row r="2521" spans="1:26" ht="25.5" hidden="1">
      <c r="A2521" s="491"/>
      <c r="B2521" s="512"/>
      <c r="C2521" s="488"/>
      <c r="D2521" s="488"/>
      <c r="E2521" s="488"/>
      <c r="F2521" s="488"/>
      <c r="G2521" s="488"/>
      <c r="H2521" s="488"/>
      <c r="I2521" s="285" t="s">
        <v>33</v>
      </c>
      <c r="J2521" s="515"/>
      <c r="K2521" s="249" t="s">
        <v>39</v>
      </c>
      <c r="L2521" s="139"/>
      <c r="M2521" s="139"/>
      <c r="N2521" s="139"/>
      <c r="O2521" s="286"/>
      <c r="P2521" s="357"/>
      <c r="Q2521" s="286"/>
      <c r="R2521" s="142">
        <f t="shared" si="820"/>
        <v>0</v>
      </c>
      <c r="S2521" s="321"/>
    </row>
    <row r="2522" spans="1:26" ht="38.25" hidden="1">
      <c r="A2522" s="491"/>
      <c r="B2522" s="512"/>
      <c r="C2522" s="488"/>
      <c r="D2522" s="488"/>
      <c r="E2522" s="488"/>
      <c r="F2522" s="488"/>
      <c r="G2522" s="488"/>
      <c r="H2522" s="488"/>
      <c r="I2522" s="285" t="s">
        <v>69</v>
      </c>
      <c r="J2522" s="515"/>
      <c r="K2522" s="249" t="s">
        <v>55</v>
      </c>
      <c r="L2522" s="139"/>
      <c r="M2522" s="139"/>
      <c r="N2522" s="139"/>
      <c r="O2522" s="286"/>
      <c r="P2522" s="357"/>
      <c r="Q2522" s="286"/>
      <c r="R2522" s="142">
        <f t="shared" si="820"/>
        <v>0</v>
      </c>
      <c r="S2522" s="321"/>
    </row>
    <row r="2523" spans="1:26" s="6" customFormat="1">
      <c r="A2523" s="491"/>
      <c r="B2523" s="512"/>
      <c r="C2523" s="488"/>
      <c r="D2523" s="488"/>
      <c r="E2523" s="488"/>
      <c r="F2523" s="488"/>
      <c r="G2523" s="488"/>
      <c r="H2523" s="488"/>
      <c r="I2523" s="283" t="s">
        <v>117</v>
      </c>
      <c r="J2523" s="515"/>
      <c r="K2523" s="253" t="s">
        <v>134</v>
      </c>
      <c r="L2523" s="284"/>
      <c r="M2523" s="284"/>
      <c r="N2523" s="284"/>
      <c r="O2523" s="284">
        <f>SUM(O2524:O2527)</f>
        <v>1216.646</v>
      </c>
      <c r="P2523" s="284">
        <f>SUM(P2524:P2527)</f>
        <v>864.66399999999999</v>
      </c>
      <c r="Q2523" s="284">
        <f>SUM(Q2524:Q2527)</f>
        <v>0</v>
      </c>
      <c r="R2523" s="142">
        <f t="shared" si="820"/>
        <v>2081.31</v>
      </c>
      <c r="S2523" s="46"/>
      <c r="T2523" s="7"/>
      <c r="U2523" s="7"/>
      <c r="V2523" s="7"/>
      <c r="W2523" s="7"/>
      <c r="X2523" s="7"/>
      <c r="Y2523" s="7"/>
      <c r="Z2523" s="7"/>
    </row>
    <row r="2524" spans="1:26" ht="25.5">
      <c r="A2524" s="491"/>
      <c r="B2524" s="512"/>
      <c r="C2524" s="488"/>
      <c r="D2524" s="488"/>
      <c r="E2524" s="488"/>
      <c r="F2524" s="488"/>
      <c r="G2524" s="488"/>
      <c r="H2524" s="488"/>
      <c r="I2524" s="285" t="s">
        <v>164</v>
      </c>
      <c r="J2524" s="515"/>
      <c r="K2524" s="249" t="s">
        <v>11</v>
      </c>
      <c r="L2524" s="139"/>
      <c r="M2524" s="139"/>
      <c r="N2524" s="139"/>
      <c r="O2524" s="287">
        <v>332.41800000000001</v>
      </c>
      <c r="P2524" s="244">
        <v>0</v>
      </c>
      <c r="Q2524" s="244">
        <v>0</v>
      </c>
      <c r="R2524" s="142">
        <f t="shared" si="820"/>
        <v>332.41800000000001</v>
      </c>
      <c r="S2524" s="321"/>
    </row>
    <row r="2525" spans="1:26">
      <c r="A2525" s="491"/>
      <c r="B2525" s="512"/>
      <c r="C2525" s="488"/>
      <c r="D2525" s="488"/>
      <c r="E2525" s="488"/>
      <c r="F2525" s="488"/>
      <c r="G2525" s="488"/>
      <c r="H2525" s="488"/>
      <c r="I2525" s="285" t="s">
        <v>16</v>
      </c>
      <c r="J2525" s="515"/>
      <c r="K2525" s="249" t="s">
        <v>12</v>
      </c>
      <c r="L2525" s="139"/>
      <c r="M2525" s="139"/>
      <c r="N2525" s="139"/>
      <c r="O2525" s="287">
        <v>4.7039999999999997</v>
      </c>
      <c r="P2525" s="244">
        <v>0</v>
      </c>
      <c r="Q2525" s="244">
        <v>0</v>
      </c>
      <c r="R2525" s="142">
        <f t="shared" si="820"/>
        <v>4.7039999999999997</v>
      </c>
      <c r="S2525" s="321"/>
    </row>
    <row r="2526" spans="1:26" ht="25.5">
      <c r="A2526" s="491"/>
      <c r="B2526" s="512"/>
      <c r="C2526" s="488"/>
      <c r="D2526" s="488"/>
      <c r="E2526" s="488"/>
      <c r="F2526" s="488"/>
      <c r="G2526" s="488"/>
      <c r="H2526" s="488"/>
      <c r="I2526" s="285" t="s">
        <v>33</v>
      </c>
      <c r="J2526" s="515"/>
      <c r="K2526" s="249" t="s">
        <v>39</v>
      </c>
      <c r="L2526" s="139"/>
      <c r="M2526" s="139"/>
      <c r="N2526" s="139"/>
      <c r="O2526" s="286">
        <v>0</v>
      </c>
      <c r="P2526" s="357">
        <v>479.17099999999999</v>
      </c>
      <c r="Q2526" s="286">
        <v>0</v>
      </c>
      <c r="R2526" s="142">
        <f t="shared" si="820"/>
        <v>479.17099999999999</v>
      </c>
      <c r="S2526" s="321"/>
    </row>
    <row r="2527" spans="1:26" ht="38.25">
      <c r="A2527" s="491"/>
      <c r="B2527" s="512"/>
      <c r="C2527" s="488"/>
      <c r="D2527" s="488"/>
      <c r="E2527" s="488"/>
      <c r="F2527" s="488"/>
      <c r="G2527" s="488"/>
      <c r="H2527" s="488"/>
      <c r="I2527" s="285" t="s">
        <v>249</v>
      </c>
      <c r="J2527" s="515"/>
      <c r="K2527" s="249" t="s">
        <v>55</v>
      </c>
      <c r="L2527" s="139"/>
      <c r="M2527" s="139"/>
      <c r="N2527" s="139"/>
      <c r="O2527" s="286">
        <v>879.524</v>
      </c>
      <c r="P2527" s="372">
        <v>385.49299999999999</v>
      </c>
      <c r="Q2527" s="305">
        <v>0</v>
      </c>
      <c r="R2527" s="142">
        <f t="shared" si="820"/>
        <v>1265.0170000000001</v>
      </c>
      <c r="S2527" s="321"/>
    </row>
    <row r="2528" spans="1:26" ht="51" hidden="1">
      <c r="A2528" s="491"/>
      <c r="B2528" s="512"/>
      <c r="C2528" s="488"/>
      <c r="D2528" s="488"/>
      <c r="E2528" s="488"/>
      <c r="F2528" s="488"/>
      <c r="G2528" s="488"/>
      <c r="H2528" s="488"/>
      <c r="I2528" s="295" t="s">
        <v>248</v>
      </c>
      <c r="J2528" s="515"/>
      <c r="K2528" s="296" t="s">
        <v>79</v>
      </c>
      <c r="L2528" s="139"/>
      <c r="M2528" s="139"/>
      <c r="N2528" s="139"/>
      <c r="O2528" s="286"/>
      <c r="P2528" s="286"/>
      <c r="Q2528" s="286"/>
      <c r="R2528" s="142">
        <f t="shared" si="820"/>
        <v>0</v>
      </c>
      <c r="S2528" s="321"/>
    </row>
    <row r="2529" spans="1:26" s="6" customFormat="1" ht="63.75">
      <c r="A2529" s="491"/>
      <c r="B2529" s="512"/>
      <c r="C2529" s="488"/>
      <c r="D2529" s="488"/>
      <c r="E2529" s="488"/>
      <c r="F2529" s="488"/>
      <c r="G2529" s="488"/>
      <c r="H2529" s="488"/>
      <c r="I2529" s="283" t="s">
        <v>250</v>
      </c>
      <c r="J2529" s="515"/>
      <c r="K2529" s="253" t="s">
        <v>135</v>
      </c>
      <c r="L2529" s="284"/>
      <c r="M2529" s="284"/>
      <c r="N2529" s="284"/>
      <c r="O2529" s="284">
        <f>O2530</f>
        <v>0</v>
      </c>
      <c r="P2529" s="284">
        <f>P2530</f>
        <v>0</v>
      </c>
      <c r="Q2529" s="284"/>
      <c r="R2529" s="142">
        <f t="shared" si="820"/>
        <v>0</v>
      </c>
      <c r="S2529" s="46"/>
      <c r="T2529" s="7"/>
      <c r="U2529" s="7"/>
      <c r="V2529" s="7"/>
      <c r="W2529" s="7"/>
      <c r="X2529" s="7"/>
      <c r="Y2529" s="7"/>
      <c r="Z2529" s="7"/>
    </row>
    <row r="2530" spans="1:26" hidden="1">
      <c r="A2530" s="491"/>
      <c r="B2530" s="512"/>
      <c r="C2530" s="488"/>
      <c r="D2530" s="488"/>
      <c r="E2530" s="488"/>
      <c r="F2530" s="488"/>
      <c r="G2530" s="488"/>
      <c r="H2530" s="488"/>
      <c r="I2530" s="285" t="s">
        <v>16</v>
      </c>
      <c r="J2530" s="515"/>
      <c r="K2530" s="249" t="s">
        <v>12</v>
      </c>
      <c r="L2530" s="139"/>
      <c r="M2530" s="139"/>
      <c r="N2530" s="139"/>
      <c r="O2530" s="286"/>
      <c r="P2530" s="287"/>
      <c r="Q2530" s="288"/>
      <c r="R2530" s="142">
        <f t="shared" si="820"/>
        <v>0</v>
      </c>
      <c r="S2530" s="321"/>
    </row>
    <row r="2531" spans="1:26" s="6" customFormat="1" ht="51">
      <c r="A2531" s="491"/>
      <c r="B2531" s="512"/>
      <c r="C2531" s="488"/>
      <c r="D2531" s="488"/>
      <c r="E2531" s="488"/>
      <c r="F2531" s="488"/>
      <c r="G2531" s="488"/>
      <c r="H2531" s="488"/>
      <c r="I2531" s="283" t="s">
        <v>387</v>
      </c>
      <c r="J2531" s="515"/>
      <c r="K2531" s="253" t="s">
        <v>40</v>
      </c>
      <c r="L2531" s="284"/>
      <c r="M2531" s="284"/>
      <c r="N2531" s="284"/>
      <c r="O2531" s="284">
        <f>O2532</f>
        <v>0</v>
      </c>
      <c r="P2531" s="284">
        <f>P2532</f>
        <v>0</v>
      </c>
      <c r="Q2531" s="284"/>
      <c r="R2531" s="142">
        <f t="shared" si="820"/>
        <v>0</v>
      </c>
      <c r="S2531" s="46"/>
      <c r="T2531" s="7"/>
      <c r="U2531" s="7"/>
      <c r="V2531" s="7"/>
      <c r="W2531" s="7"/>
      <c r="X2531" s="7"/>
      <c r="Y2531" s="7"/>
      <c r="Z2531" s="7"/>
    </row>
    <row r="2532" spans="1:26" ht="38.25" hidden="1">
      <c r="A2532" s="491"/>
      <c r="B2532" s="512"/>
      <c r="C2532" s="488"/>
      <c r="D2532" s="488"/>
      <c r="E2532" s="488"/>
      <c r="F2532" s="488"/>
      <c r="G2532" s="488"/>
      <c r="H2532" s="488"/>
      <c r="I2532" s="285" t="s">
        <v>173</v>
      </c>
      <c r="J2532" s="515"/>
      <c r="K2532" s="249" t="s">
        <v>55</v>
      </c>
      <c r="L2532" s="139"/>
      <c r="M2532" s="139"/>
      <c r="N2532" s="139"/>
      <c r="O2532" s="286"/>
      <c r="P2532" s="287"/>
      <c r="Q2532" s="288"/>
      <c r="R2532" s="142">
        <f t="shared" si="820"/>
        <v>0</v>
      </c>
      <c r="S2532" s="321"/>
    </row>
    <row r="2533" spans="1:26" s="6" customFormat="1" ht="38.25">
      <c r="A2533" s="491"/>
      <c r="B2533" s="512"/>
      <c r="C2533" s="488"/>
      <c r="D2533" s="488"/>
      <c r="E2533" s="488"/>
      <c r="F2533" s="488"/>
      <c r="G2533" s="488"/>
      <c r="H2533" s="488"/>
      <c r="I2533" s="283" t="s">
        <v>251</v>
      </c>
      <c r="J2533" s="515"/>
      <c r="K2533" s="253" t="s">
        <v>155</v>
      </c>
      <c r="L2533" s="284"/>
      <c r="M2533" s="284"/>
      <c r="N2533" s="284"/>
      <c r="O2533" s="284">
        <f>SUM(O2534:O2538)</f>
        <v>593.78399999999988</v>
      </c>
      <c r="P2533" s="284">
        <f>SUM(P2534:P2538)</f>
        <v>424.83010000000002</v>
      </c>
      <c r="Q2533" s="284">
        <f>SUM(Q2534:Q2538)</f>
        <v>200.155</v>
      </c>
      <c r="R2533" s="142">
        <f t="shared" si="820"/>
        <v>1218.7691</v>
      </c>
      <c r="S2533" s="46"/>
      <c r="T2533" s="7"/>
      <c r="U2533" s="7"/>
      <c r="V2533" s="7"/>
      <c r="W2533" s="7"/>
      <c r="X2533" s="7"/>
      <c r="Y2533" s="7"/>
      <c r="Z2533" s="7"/>
    </row>
    <row r="2534" spans="1:26">
      <c r="A2534" s="491"/>
      <c r="B2534" s="512"/>
      <c r="C2534" s="488"/>
      <c r="D2534" s="488"/>
      <c r="E2534" s="488"/>
      <c r="F2534" s="488"/>
      <c r="G2534" s="488"/>
      <c r="H2534" s="488"/>
      <c r="I2534" s="285" t="s">
        <v>16</v>
      </c>
      <c r="J2534" s="515"/>
      <c r="K2534" s="249" t="s">
        <v>12</v>
      </c>
      <c r="L2534" s="139"/>
      <c r="M2534" s="139"/>
      <c r="N2534" s="139"/>
      <c r="O2534" s="286">
        <v>244.03899999999999</v>
      </c>
      <c r="P2534" s="287">
        <v>410.37400000000002</v>
      </c>
      <c r="Q2534" s="288">
        <v>200.155</v>
      </c>
      <c r="R2534" s="142">
        <f t="shared" si="820"/>
        <v>854.56799999999998</v>
      </c>
      <c r="S2534" s="321"/>
    </row>
    <row r="2535" spans="1:26" ht="38.25" hidden="1">
      <c r="A2535" s="491"/>
      <c r="B2535" s="512"/>
      <c r="C2535" s="488"/>
      <c r="D2535" s="488"/>
      <c r="E2535" s="488"/>
      <c r="F2535" s="488"/>
      <c r="G2535" s="488"/>
      <c r="H2535" s="488"/>
      <c r="I2535" s="295" t="s">
        <v>112</v>
      </c>
      <c r="J2535" s="515"/>
      <c r="K2535" s="296" t="s">
        <v>125</v>
      </c>
      <c r="L2535" s="139"/>
      <c r="M2535" s="139"/>
      <c r="N2535" s="139"/>
      <c r="O2535" s="286"/>
      <c r="P2535" s="357"/>
      <c r="Q2535" s="286"/>
      <c r="R2535" s="142">
        <f t="shared" si="820"/>
        <v>0</v>
      </c>
      <c r="S2535" s="321"/>
    </row>
    <row r="2536" spans="1:26" ht="25.5">
      <c r="A2536" s="491"/>
      <c r="B2536" s="512"/>
      <c r="C2536" s="488"/>
      <c r="D2536" s="488"/>
      <c r="E2536" s="488"/>
      <c r="F2536" s="488"/>
      <c r="G2536" s="488"/>
      <c r="H2536" s="488"/>
      <c r="I2536" s="285" t="s">
        <v>33</v>
      </c>
      <c r="J2536" s="515"/>
      <c r="K2536" s="249" t="s">
        <v>39</v>
      </c>
      <c r="L2536" s="139"/>
      <c r="M2536" s="139"/>
      <c r="N2536" s="139"/>
      <c r="O2536" s="286"/>
      <c r="P2536" s="357">
        <v>14.456099999999999</v>
      </c>
      <c r="Q2536" s="286"/>
      <c r="R2536" s="142">
        <f t="shared" si="820"/>
        <v>14.456099999999999</v>
      </c>
      <c r="S2536" s="321"/>
    </row>
    <row r="2537" spans="1:26" ht="38.25">
      <c r="A2537" s="491"/>
      <c r="B2537" s="512"/>
      <c r="C2537" s="488"/>
      <c r="D2537" s="488"/>
      <c r="E2537" s="488"/>
      <c r="F2537" s="488"/>
      <c r="G2537" s="488"/>
      <c r="H2537" s="488"/>
      <c r="I2537" s="285" t="s">
        <v>112</v>
      </c>
      <c r="J2537" s="515"/>
      <c r="K2537" s="249" t="s">
        <v>125</v>
      </c>
      <c r="L2537" s="139"/>
      <c r="M2537" s="139"/>
      <c r="N2537" s="139"/>
      <c r="O2537" s="286">
        <v>289.84899999999999</v>
      </c>
      <c r="P2537" s="373"/>
      <c r="Q2537" s="244"/>
      <c r="R2537" s="142">
        <f t="shared" si="820"/>
        <v>289.84899999999999</v>
      </c>
      <c r="S2537" s="321"/>
    </row>
    <row r="2538" spans="1:26" ht="38.25">
      <c r="A2538" s="491"/>
      <c r="B2538" s="512"/>
      <c r="C2538" s="488"/>
      <c r="D2538" s="488"/>
      <c r="E2538" s="488"/>
      <c r="F2538" s="488"/>
      <c r="G2538" s="488"/>
      <c r="H2538" s="488"/>
      <c r="I2538" s="285" t="s">
        <v>18</v>
      </c>
      <c r="J2538" s="515"/>
      <c r="K2538" s="249" t="s">
        <v>17</v>
      </c>
      <c r="L2538" s="139"/>
      <c r="M2538" s="139"/>
      <c r="N2538" s="139"/>
      <c r="O2538" s="286">
        <v>59.896000000000001</v>
      </c>
      <c r="P2538" s="244"/>
      <c r="Q2538" s="244"/>
      <c r="R2538" s="142">
        <f t="shared" si="820"/>
        <v>59.896000000000001</v>
      </c>
      <c r="S2538" s="321"/>
    </row>
    <row r="2539" spans="1:26" s="6" customFormat="1" ht="25.5">
      <c r="A2539" s="491"/>
      <c r="B2539" s="512"/>
      <c r="C2539" s="488"/>
      <c r="D2539" s="488"/>
      <c r="E2539" s="488"/>
      <c r="F2539" s="488"/>
      <c r="G2539" s="488"/>
      <c r="H2539" s="488"/>
      <c r="I2539" s="283" t="s">
        <v>119</v>
      </c>
      <c r="J2539" s="515"/>
      <c r="K2539" s="253" t="s">
        <v>137</v>
      </c>
      <c r="L2539" s="284"/>
      <c r="M2539" s="284"/>
      <c r="N2539" s="284"/>
      <c r="O2539" s="284">
        <f>SUM(O2540:O2540)</f>
        <v>59.34</v>
      </c>
      <c r="P2539" s="284">
        <f>SUM(P2540:P2540)</f>
        <v>0</v>
      </c>
      <c r="Q2539" s="284"/>
      <c r="R2539" s="142">
        <f t="shared" si="820"/>
        <v>59.34</v>
      </c>
      <c r="S2539" s="46"/>
      <c r="T2539" s="7"/>
      <c r="U2539" s="7"/>
      <c r="V2539" s="7"/>
      <c r="W2539" s="7"/>
      <c r="X2539" s="7"/>
      <c r="Y2539" s="7"/>
      <c r="Z2539" s="7"/>
    </row>
    <row r="2540" spans="1:26" ht="38.25">
      <c r="A2540" s="491"/>
      <c r="B2540" s="512"/>
      <c r="C2540" s="488"/>
      <c r="D2540" s="488"/>
      <c r="E2540" s="488"/>
      <c r="F2540" s="488"/>
      <c r="G2540" s="488"/>
      <c r="H2540" s="488"/>
      <c r="I2540" s="285" t="s">
        <v>69</v>
      </c>
      <c r="J2540" s="515"/>
      <c r="K2540" s="249" t="s">
        <v>55</v>
      </c>
      <c r="L2540" s="139"/>
      <c r="M2540" s="139"/>
      <c r="N2540" s="139"/>
      <c r="O2540" s="286">
        <v>59.34</v>
      </c>
      <c r="P2540" s="244"/>
      <c r="Q2540" s="244"/>
      <c r="R2540" s="142">
        <f t="shared" si="820"/>
        <v>59.34</v>
      </c>
      <c r="S2540" s="321"/>
    </row>
    <row r="2541" spans="1:26" s="6" customFormat="1" ht="63.75">
      <c r="A2541" s="491"/>
      <c r="B2541" s="512"/>
      <c r="C2541" s="488"/>
      <c r="D2541" s="488"/>
      <c r="E2541" s="488"/>
      <c r="F2541" s="488"/>
      <c r="G2541" s="488"/>
      <c r="H2541" s="488"/>
      <c r="I2541" s="298" t="s">
        <v>252</v>
      </c>
      <c r="J2541" s="515"/>
      <c r="K2541" s="253" t="s">
        <v>138</v>
      </c>
      <c r="L2541" s="284"/>
      <c r="M2541" s="284"/>
      <c r="N2541" s="284"/>
      <c r="O2541" s="284">
        <f t="shared" ref="O2541:Q2541" si="827">O2543+O2542</f>
        <v>0</v>
      </c>
      <c r="P2541" s="284">
        <f t="shared" si="827"/>
        <v>420.43400000000003</v>
      </c>
      <c r="Q2541" s="284">
        <f t="shared" si="827"/>
        <v>0</v>
      </c>
      <c r="R2541" s="142">
        <f t="shared" si="820"/>
        <v>420.43400000000003</v>
      </c>
      <c r="S2541" s="46"/>
      <c r="T2541" s="7"/>
      <c r="U2541" s="7"/>
      <c r="V2541" s="7"/>
      <c r="W2541" s="7"/>
      <c r="X2541" s="7"/>
      <c r="Y2541" s="7"/>
      <c r="Z2541" s="7"/>
    </row>
    <row r="2542" spans="1:26" ht="38.25" hidden="1">
      <c r="A2542" s="491"/>
      <c r="B2542" s="512"/>
      <c r="C2542" s="488"/>
      <c r="D2542" s="488"/>
      <c r="E2542" s="488"/>
      <c r="F2542" s="488"/>
      <c r="G2542" s="488"/>
      <c r="H2542" s="488"/>
      <c r="I2542" s="295" t="s">
        <v>173</v>
      </c>
      <c r="J2542" s="515"/>
      <c r="K2542" s="296" t="s">
        <v>55</v>
      </c>
      <c r="L2542" s="139"/>
      <c r="M2542" s="139"/>
      <c r="N2542" s="139"/>
      <c r="O2542" s="286"/>
      <c r="P2542" s="286"/>
      <c r="Q2542" s="286"/>
      <c r="R2542" s="142">
        <f t="shared" si="820"/>
        <v>0</v>
      </c>
      <c r="S2542" s="321"/>
    </row>
    <row r="2543" spans="1:26" ht="25.5">
      <c r="A2543" s="491"/>
      <c r="B2543" s="512"/>
      <c r="C2543" s="488"/>
      <c r="D2543" s="488"/>
      <c r="E2543" s="488"/>
      <c r="F2543" s="488"/>
      <c r="G2543" s="488"/>
      <c r="H2543" s="488"/>
      <c r="I2543" s="291" t="s">
        <v>33</v>
      </c>
      <c r="J2543" s="515"/>
      <c r="K2543" s="249" t="s">
        <v>39</v>
      </c>
      <c r="L2543" s="139"/>
      <c r="M2543" s="139"/>
      <c r="N2543" s="139"/>
      <c r="O2543" s="286">
        <v>0</v>
      </c>
      <c r="P2543" s="286">
        <v>420.43400000000003</v>
      </c>
      <c r="Q2543" s="286">
        <v>0</v>
      </c>
      <c r="R2543" s="142">
        <f t="shared" si="820"/>
        <v>420.43400000000003</v>
      </c>
      <c r="S2543" s="321"/>
    </row>
    <row r="2544" spans="1:26" s="6" customFormat="1" ht="51">
      <c r="A2544" s="491"/>
      <c r="B2544" s="512"/>
      <c r="C2544" s="488"/>
      <c r="D2544" s="488"/>
      <c r="E2544" s="488"/>
      <c r="F2544" s="488"/>
      <c r="G2544" s="488"/>
      <c r="H2544" s="488"/>
      <c r="I2544" s="283" t="s">
        <v>120</v>
      </c>
      <c r="J2544" s="515"/>
      <c r="K2544" s="253" t="s">
        <v>139</v>
      </c>
      <c r="L2544" s="284"/>
      <c r="M2544" s="284"/>
      <c r="N2544" s="284"/>
      <c r="O2544" s="284">
        <f>SUM(O2545:O2546)</f>
        <v>220.82599999999999</v>
      </c>
      <c r="P2544" s="284">
        <f>SUM(P2545:P2546)</f>
        <v>604.91200000000003</v>
      </c>
      <c r="Q2544" s="284">
        <f>SUM(Q2545:Q2546)</f>
        <v>38.844999999999999</v>
      </c>
      <c r="R2544" s="142">
        <f t="shared" si="820"/>
        <v>864.58300000000008</v>
      </c>
      <c r="S2544" s="46"/>
      <c r="T2544" s="7"/>
      <c r="U2544" s="7"/>
      <c r="V2544" s="7"/>
      <c r="W2544" s="7"/>
      <c r="X2544" s="7"/>
      <c r="Y2544" s="7"/>
      <c r="Z2544" s="7"/>
    </row>
    <row r="2545" spans="1:26" ht="25.5">
      <c r="A2545" s="491"/>
      <c r="B2545" s="512"/>
      <c r="C2545" s="488"/>
      <c r="D2545" s="488"/>
      <c r="E2545" s="488"/>
      <c r="F2545" s="488"/>
      <c r="G2545" s="488"/>
      <c r="H2545" s="488"/>
      <c r="I2545" s="291" t="s">
        <v>33</v>
      </c>
      <c r="J2545" s="515"/>
      <c r="K2545" s="249" t="s">
        <v>39</v>
      </c>
      <c r="L2545" s="139"/>
      <c r="M2545" s="139"/>
      <c r="N2545" s="139"/>
      <c r="O2545" s="286">
        <v>0</v>
      </c>
      <c r="P2545" s="286">
        <v>86.608000000000004</v>
      </c>
      <c r="Q2545" s="286">
        <v>38.844999999999999</v>
      </c>
      <c r="R2545" s="142">
        <f t="shared" si="820"/>
        <v>125.453</v>
      </c>
      <c r="S2545" s="321"/>
    </row>
    <row r="2546" spans="1:26" ht="38.25">
      <c r="A2546" s="491"/>
      <c r="B2546" s="512"/>
      <c r="C2546" s="488"/>
      <c r="D2546" s="488"/>
      <c r="E2546" s="488"/>
      <c r="F2546" s="488"/>
      <c r="G2546" s="488"/>
      <c r="H2546" s="488"/>
      <c r="I2546" s="285" t="s">
        <v>69</v>
      </c>
      <c r="J2546" s="515"/>
      <c r="K2546" s="249" t="s">
        <v>55</v>
      </c>
      <c r="L2546" s="139"/>
      <c r="M2546" s="139"/>
      <c r="N2546" s="139"/>
      <c r="O2546" s="286">
        <v>220.82599999999999</v>
      </c>
      <c r="P2546" s="286">
        <v>518.30399999999997</v>
      </c>
      <c r="Q2546" s="286">
        <v>0</v>
      </c>
      <c r="R2546" s="142">
        <f t="shared" ref="R2546:R2611" si="828">M2546+N2546+O2546+P2546+Q2546</f>
        <v>739.13</v>
      </c>
      <c r="S2546" s="321"/>
    </row>
    <row r="2547" spans="1:26" s="6" customFormat="1" ht="38.25">
      <c r="A2547" s="491"/>
      <c r="B2547" s="512"/>
      <c r="C2547" s="488"/>
      <c r="D2547" s="488"/>
      <c r="E2547" s="488"/>
      <c r="F2547" s="488"/>
      <c r="G2547" s="488"/>
      <c r="H2547" s="488"/>
      <c r="I2547" s="283" t="s">
        <v>392</v>
      </c>
      <c r="J2547" s="515"/>
      <c r="K2547" s="253" t="s">
        <v>140</v>
      </c>
      <c r="L2547" s="284"/>
      <c r="M2547" s="284"/>
      <c r="N2547" s="284"/>
      <c r="O2547" s="284">
        <f t="shared" ref="O2547:P2547" si="829">O2548</f>
        <v>0</v>
      </c>
      <c r="P2547" s="284">
        <f t="shared" si="829"/>
        <v>0</v>
      </c>
      <c r="Q2547" s="284"/>
      <c r="R2547" s="142">
        <f t="shared" si="828"/>
        <v>0</v>
      </c>
      <c r="S2547" s="46"/>
      <c r="T2547" s="7"/>
      <c r="U2547" s="7"/>
      <c r="V2547" s="7"/>
      <c r="W2547" s="7"/>
      <c r="X2547" s="7"/>
      <c r="Y2547" s="7"/>
      <c r="Z2547" s="7"/>
    </row>
    <row r="2548" spans="1:26" hidden="1">
      <c r="A2548" s="491"/>
      <c r="B2548" s="512"/>
      <c r="C2548" s="488"/>
      <c r="D2548" s="488"/>
      <c r="E2548" s="488"/>
      <c r="F2548" s="488"/>
      <c r="G2548" s="488"/>
      <c r="H2548" s="488"/>
      <c r="I2548" s="291" t="s">
        <v>16</v>
      </c>
      <c r="J2548" s="515"/>
      <c r="K2548" s="249" t="s">
        <v>12</v>
      </c>
      <c r="L2548" s="139"/>
      <c r="M2548" s="139"/>
      <c r="N2548" s="139"/>
      <c r="O2548" s="286"/>
      <c r="P2548" s="287"/>
      <c r="Q2548" s="288"/>
      <c r="R2548" s="142">
        <f t="shared" si="828"/>
        <v>0</v>
      </c>
      <c r="S2548" s="321"/>
    </row>
    <row r="2549" spans="1:26" s="6" customFormat="1" ht="25.5">
      <c r="A2549" s="491"/>
      <c r="B2549" s="512"/>
      <c r="C2549" s="488"/>
      <c r="D2549" s="488"/>
      <c r="E2549" s="488"/>
      <c r="F2549" s="488"/>
      <c r="G2549" s="488"/>
      <c r="H2549" s="488"/>
      <c r="I2549" s="283" t="s">
        <v>254</v>
      </c>
      <c r="J2549" s="515"/>
      <c r="K2549" s="253" t="s">
        <v>48</v>
      </c>
      <c r="L2549" s="284"/>
      <c r="M2549" s="284"/>
      <c r="N2549" s="284"/>
      <c r="O2549" s="284">
        <f>O2550</f>
        <v>0</v>
      </c>
      <c r="P2549" s="284">
        <f>P2550</f>
        <v>0</v>
      </c>
      <c r="Q2549" s="284"/>
      <c r="R2549" s="142">
        <f t="shared" si="828"/>
        <v>0</v>
      </c>
      <c r="S2549" s="46"/>
      <c r="T2549" s="7"/>
      <c r="U2549" s="7"/>
      <c r="V2549" s="7"/>
      <c r="W2549" s="7"/>
      <c r="X2549" s="7"/>
      <c r="Y2549" s="7"/>
      <c r="Z2549" s="7"/>
    </row>
    <row r="2550" spans="1:26" hidden="1">
      <c r="A2550" s="492"/>
      <c r="B2550" s="513"/>
      <c r="C2550" s="488"/>
      <c r="D2550" s="488"/>
      <c r="E2550" s="488"/>
      <c r="F2550" s="488"/>
      <c r="G2550" s="488"/>
      <c r="H2550" s="488"/>
      <c r="I2550" s="285" t="s">
        <v>16</v>
      </c>
      <c r="J2550" s="522"/>
      <c r="K2550" s="249" t="s">
        <v>12</v>
      </c>
      <c r="L2550" s="139"/>
      <c r="M2550" s="139"/>
      <c r="N2550" s="139"/>
      <c r="O2550" s="286"/>
      <c r="P2550" s="287"/>
      <c r="Q2550" s="288"/>
      <c r="R2550" s="142">
        <f t="shared" si="828"/>
        <v>0</v>
      </c>
      <c r="S2550" s="321"/>
    </row>
    <row r="2551" spans="1:26" ht="15" customHeight="1">
      <c r="A2551" s="519">
        <v>14</v>
      </c>
      <c r="B2551" s="511" t="s">
        <v>765</v>
      </c>
      <c r="C2551" s="488"/>
      <c r="D2551" s="488"/>
      <c r="E2551" s="488"/>
      <c r="F2551" s="488"/>
      <c r="G2551" s="488"/>
      <c r="H2551" s="488"/>
      <c r="I2551" s="147" t="s">
        <v>13</v>
      </c>
      <c r="J2551" s="514">
        <v>459</v>
      </c>
      <c r="K2551" s="13"/>
      <c r="L2551" s="23"/>
      <c r="M2551" s="23"/>
      <c r="N2551" s="23"/>
      <c r="O2551" s="23">
        <f t="shared" ref="O2551:Q2551" si="830">+O2552+O2557+O2559+O2561+O2563+O2565+O2567+O2570+O2572+O2575</f>
        <v>109.35500000000002</v>
      </c>
      <c r="P2551" s="23">
        <f t="shared" si="830"/>
        <v>125.863</v>
      </c>
      <c r="Q2551" s="23">
        <f t="shared" si="830"/>
        <v>46.043999999999997</v>
      </c>
      <c r="R2551" s="23">
        <f t="shared" si="828"/>
        <v>281.262</v>
      </c>
      <c r="S2551" s="321"/>
    </row>
    <row r="2552" spans="1:26" ht="102">
      <c r="A2552" s="520"/>
      <c r="B2552" s="512"/>
      <c r="C2552" s="488"/>
      <c r="D2552" s="488"/>
      <c r="E2552" s="488"/>
      <c r="F2552" s="488"/>
      <c r="G2552" s="488"/>
      <c r="H2552" s="488"/>
      <c r="I2552" s="283" t="s">
        <v>255</v>
      </c>
      <c r="J2552" s="515"/>
      <c r="K2552" s="253" t="s">
        <v>10</v>
      </c>
      <c r="L2552" s="286"/>
      <c r="M2552" s="286"/>
      <c r="N2552" s="284"/>
      <c r="O2552" s="284">
        <f>SUM(O2553:O2556)</f>
        <v>80.64500000000001</v>
      </c>
      <c r="P2552" s="284">
        <f>SUM(P2553:P2556)</f>
        <v>99.736999999999995</v>
      </c>
      <c r="Q2552" s="284">
        <f>SUM(Q2553:Q2556)</f>
        <v>44.543999999999997</v>
      </c>
      <c r="R2552" s="142">
        <f t="shared" si="828"/>
        <v>224.92599999999999</v>
      </c>
      <c r="S2552" s="321"/>
    </row>
    <row r="2553" spans="1:26" ht="25.5">
      <c r="A2553" s="520"/>
      <c r="B2553" s="512"/>
      <c r="C2553" s="488"/>
      <c r="D2553" s="488"/>
      <c r="E2553" s="488"/>
      <c r="F2553" s="488"/>
      <c r="G2553" s="488"/>
      <c r="H2553" s="488"/>
      <c r="I2553" s="285" t="s">
        <v>164</v>
      </c>
      <c r="J2553" s="515"/>
      <c r="K2553" s="249" t="s">
        <v>11</v>
      </c>
      <c r="L2553" s="139"/>
      <c r="M2553" s="139"/>
      <c r="N2553" s="139"/>
      <c r="O2553" s="286">
        <v>0.67700000000000005</v>
      </c>
      <c r="P2553" s="244"/>
      <c r="Q2553" s="244">
        <v>6.5000000000000002E-2</v>
      </c>
      <c r="R2553" s="142">
        <f t="shared" si="828"/>
        <v>0.74199999999999999</v>
      </c>
      <c r="S2553" s="321"/>
    </row>
    <row r="2554" spans="1:26">
      <c r="A2554" s="520"/>
      <c r="B2554" s="512"/>
      <c r="C2554" s="488"/>
      <c r="D2554" s="488"/>
      <c r="E2554" s="488"/>
      <c r="F2554" s="488"/>
      <c r="G2554" s="488"/>
      <c r="H2554" s="488"/>
      <c r="I2554" s="285" t="s">
        <v>16</v>
      </c>
      <c r="J2554" s="515"/>
      <c r="K2554" s="249" t="s">
        <v>12</v>
      </c>
      <c r="L2554" s="139"/>
      <c r="M2554" s="139"/>
      <c r="N2554" s="139"/>
      <c r="O2554" s="287">
        <v>33.173000000000002</v>
      </c>
      <c r="P2554" s="287">
        <v>99.736999999999995</v>
      </c>
      <c r="Q2554" s="288">
        <v>44.478999999999999</v>
      </c>
      <c r="R2554" s="142">
        <f t="shared" si="828"/>
        <v>177.38900000000001</v>
      </c>
      <c r="S2554" s="321"/>
    </row>
    <row r="2555" spans="1:26" ht="38.25">
      <c r="A2555" s="520"/>
      <c r="B2555" s="512"/>
      <c r="C2555" s="488"/>
      <c r="D2555" s="488"/>
      <c r="E2555" s="488"/>
      <c r="F2555" s="488"/>
      <c r="G2555" s="488"/>
      <c r="H2555" s="488"/>
      <c r="I2555" s="285" t="s">
        <v>27</v>
      </c>
      <c r="J2555" s="515"/>
      <c r="K2555" s="249" t="s">
        <v>28</v>
      </c>
      <c r="L2555" s="139"/>
      <c r="M2555" s="139"/>
      <c r="N2555" s="139"/>
      <c r="O2555" s="287">
        <v>45.737000000000002</v>
      </c>
      <c r="P2555" s="244"/>
      <c r="Q2555" s="244"/>
      <c r="R2555" s="142">
        <f t="shared" si="828"/>
        <v>45.737000000000002</v>
      </c>
      <c r="S2555" s="321"/>
    </row>
    <row r="2556" spans="1:26" ht="38.25">
      <c r="A2556" s="520"/>
      <c r="B2556" s="512"/>
      <c r="C2556" s="488"/>
      <c r="D2556" s="488"/>
      <c r="E2556" s="488"/>
      <c r="F2556" s="488"/>
      <c r="G2556" s="488"/>
      <c r="H2556" s="488"/>
      <c r="I2556" s="285" t="s">
        <v>18</v>
      </c>
      <c r="J2556" s="515"/>
      <c r="K2556" s="249" t="s">
        <v>17</v>
      </c>
      <c r="L2556" s="139"/>
      <c r="M2556" s="139"/>
      <c r="N2556" s="139"/>
      <c r="O2556" s="286">
        <v>1.0580000000000001</v>
      </c>
      <c r="P2556" s="244"/>
      <c r="Q2556" s="244"/>
      <c r="R2556" s="142">
        <f t="shared" si="828"/>
        <v>1.0580000000000001</v>
      </c>
      <c r="S2556" s="321"/>
    </row>
    <row r="2557" spans="1:26" ht="25.5">
      <c r="A2557" s="520"/>
      <c r="B2557" s="512"/>
      <c r="C2557" s="488"/>
      <c r="D2557" s="488"/>
      <c r="E2557" s="488"/>
      <c r="F2557" s="488"/>
      <c r="G2557" s="488"/>
      <c r="H2557" s="488"/>
      <c r="I2557" s="283" t="s">
        <v>147</v>
      </c>
      <c r="J2557" s="515"/>
      <c r="K2557" s="253" t="s">
        <v>30</v>
      </c>
      <c r="L2557" s="286"/>
      <c r="M2557" s="286"/>
      <c r="N2557" s="284"/>
      <c r="O2557" s="284">
        <f>O2558</f>
        <v>0</v>
      </c>
      <c r="P2557" s="284">
        <f>P2558</f>
        <v>0</v>
      </c>
      <c r="Q2557" s="284">
        <f>Q2558</f>
        <v>0</v>
      </c>
      <c r="R2557" s="142">
        <f t="shared" si="828"/>
        <v>0</v>
      </c>
      <c r="S2557" s="46"/>
    </row>
    <row r="2558" spans="1:26" hidden="1">
      <c r="A2558" s="520"/>
      <c r="B2558" s="512"/>
      <c r="C2558" s="488"/>
      <c r="D2558" s="488"/>
      <c r="E2558" s="488"/>
      <c r="F2558" s="488"/>
      <c r="G2558" s="488"/>
      <c r="H2558" s="488"/>
      <c r="I2558" s="285" t="s">
        <v>16</v>
      </c>
      <c r="J2558" s="515"/>
      <c r="K2558" s="249" t="s">
        <v>12</v>
      </c>
      <c r="L2558" s="139"/>
      <c r="M2558" s="139"/>
      <c r="N2558" s="139"/>
      <c r="O2558" s="287"/>
      <c r="P2558" s="287"/>
      <c r="Q2558" s="288"/>
      <c r="R2558" s="142">
        <f t="shared" si="828"/>
        <v>0</v>
      </c>
      <c r="S2558" s="321"/>
    </row>
    <row r="2559" spans="1:26" ht="38.25">
      <c r="A2559" s="520"/>
      <c r="B2559" s="512"/>
      <c r="C2559" s="488"/>
      <c r="D2559" s="488"/>
      <c r="E2559" s="488"/>
      <c r="F2559" s="488"/>
      <c r="G2559" s="488"/>
      <c r="H2559" s="488"/>
      <c r="I2559" s="283" t="s">
        <v>256</v>
      </c>
      <c r="J2559" s="515"/>
      <c r="K2559" s="253" t="s">
        <v>31</v>
      </c>
      <c r="L2559" s="60"/>
      <c r="M2559" s="60"/>
      <c r="N2559" s="50"/>
      <c r="O2559" s="284">
        <f>O2560</f>
        <v>0</v>
      </c>
      <c r="P2559" s="284">
        <f>P2560</f>
        <v>0</v>
      </c>
      <c r="Q2559" s="284">
        <f>Q2560</f>
        <v>0</v>
      </c>
      <c r="R2559" s="142">
        <f t="shared" si="828"/>
        <v>0</v>
      </c>
      <c r="S2559" s="321"/>
    </row>
    <row r="2560" spans="1:26" hidden="1">
      <c r="A2560" s="520"/>
      <c r="B2560" s="512"/>
      <c r="C2560" s="488"/>
      <c r="D2560" s="488"/>
      <c r="E2560" s="488"/>
      <c r="F2560" s="488"/>
      <c r="G2560" s="488"/>
      <c r="H2560" s="488"/>
      <c r="I2560" s="285" t="s">
        <v>16</v>
      </c>
      <c r="J2560" s="515"/>
      <c r="K2560" s="249" t="s">
        <v>12</v>
      </c>
      <c r="L2560" s="139"/>
      <c r="M2560" s="139"/>
      <c r="N2560" s="139"/>
      <c r="O2560" s="287"/>
      <c r="P2560" s="287"/>
      <c r="Q2560" s="288"/>
      <c r="R2560" s="142">
        <f t="shared" si="828"/>
        <v>0</v>
      </c>
      <c r="S2560" s="321"/>
    </row>
    <row r="2561" spans="1:26" s="3" customFormat="1" ht="25.5">
      <c r="A2561" s="520"/>
      <c r="B2561" s="512"/>
      <c r="C2561" s="488"/>
      <c r="D2561" s="488"/>
      <c r="E2561" s="488"/>
      <c r="F2561" s="488"/>
      <c r="G2561" s="488"/>
      <c r="H2561" s="488"/>
      <c r="I2561" s="289" t="s">
        <v>29</v>
      </c>
      <c r="J2561" s="515"/>
      <c r="K2561" s="253" t="s">
        <v>12</v>
      </c>
      <c r="L2561" s="139"/>
      <c r="M2561" s="139"/>
      <c r="N2561" s="284"/>
      <c r="O2561" s="284">
        <f>O2562</f>
        <v>0</v>
      </c>
      <c r="P2561" s="284">
        <f>P2562</f>
        <v>0</v>
      </c>
      <c r="Q2561" s="284">
        <f>Q2562</f>
        <v>0</v>
      </c>
      <c r="R2561" s="142">
        <f t="shared" si="828"/>
        <v>0</v>
      </c>
      <c r="S2561" s="321"/>
      <c r="T2561" s="5"/>
      <c r="U2561" s="5"/>
      <c r="V2561" s="5"/>
      <c r="W2561" s="5"/>
      <c r="X2561" s="5"/>
      <c r="Y2561" s="5"/>
      <c r="Z2561" s="5"/>
    </row>
    <row r="2562" spans="1:26" s="3" customFormat="1" hidden="1">
      <c r="A2562" s="520"/>
      <c r="B2562" s="512"/>
      <c r="C2562" s="488"/>
      <c r="D2562" s="488"/>
      <c r="E2562" s="488"/>
      <c r="F2562" s="488"/>
      <c r="G2562" s="488"/>
      <c r="H2562" s="488"/>
      <c r="I2562" s="290" t="s">
        <v>16</v>
      </c>
      <c r="J2562" s="515"/>
      <c r="K2562" s="249" t="s">
        <v>12</v>
      </c>
      <c r="L2562" s="139"/>
      <c r="M2562" s="139"/>
      <c r="N2562" s="139"/>
      <c r="O2562" s="286"/>
      <c r="P2562" s="244"/>
      <c r="Q2562" s="244"/>
      <c r="R2562" s="142">
        <f t="shared" si="828"/>
        <v>0</v>
      </c>
      <c r="S2562" s="321"/>
      <c r="T2562" s="5"/>
      <c r="U2562" s="5"/>
      <c r="V2562" s="5"/>
      <c r="W2562" s="5"/>
      <c r="X2562" s="5"/>
      <c r="Y2562" s="5"/>
      <c r="Z2562" s="5"/>
    </row>
    <row r="2563" spans="1:26" s="3" customFormat="1" ht="38.25">
      <c r="A2563" s="520"/>
      <c r="B2563" s="512"/>
      <c r="C2563" s="488"/>
      <c r="D2563" s="488"/>
      <c r="E2563" s="488"/>
      <c r="F2563" s="488"/>
      <c r="G2563" s="488"/>
      <c r="H2563" s="488"/>
      <c r="I2563" s="283" t="s">
        <v>217</v>
      </c>
      <c r="J2563" s="515"/>
      <c r="K2563" s="253" t="s">
        <v>128</v>
      </c>
      <c r="L2563" s="286"/>
      <c r="M2563" s="286"/>
      <c r="N2563" s="284"/>
      <c r="O2563" s="284">
        <f>O2564</f>
        <v>18.378</v>
      </c>
      <c r="P2563" s="284">
        <f>P2564</f>
        <v>20.7</v>
      </c>
      <c r="Q2563" s="284">
        <f>Q2564</f>
        <v>0</v>
      </c>
      <c r="R2563" s="142">
        <f t="shared" si="828"/>
        <v>39.078000000000003</v>
      </c>
      <c r="S2563" s="321"/>
      <c r="T2563" s="5"/>
      <c r="U2563" s="5"/>
      <c r="V2563" s="5"/>
      <c r="W2563" s="5"/>
      <c r="X2563" s="5"/>
      <c r="Y2563" s="5"/>
      <c r="Z2563" s="5"/>
    </row>
    <row r="2564" spans="1:26" s="3" customFormat="1" ht="25.5">
      <c r="A2564" s="520"/>
      <c r="B2564" s="512"/>
      <c r="C2564" s="488"/>
      <c r="D2564" s="488"/>
      <c r="E2564" s="488"/>
      <c r="F2564" s="488"/>
      <c r="G2564" s="488"/>
      <c r="H2564" s="488"/>
      <c r="I2564" s="285" t="s">
        <v>218</v>
      </c>
      <c r="J2564" s="515"/>
      <c r="K2564" s="249" t="s">
        <v>52</v>
      </c>
      <c r="L2564" s="139"/>
      <c r="M2564" s="139"/>
      <c r="N2564" s="139"/>
      <c r="O2564" s="286">
        <v>18.378</v>
      </c>
      <c r="P2564" s="244">
        <v>20.7</v>
      </c>
      <c r="Q2564" s="244"/>
      <c r="R2564" s="142">
        <f t="shared" si="828"/>
        <v>39.078000000000003</v>
      </c>
      <c r="S2564" s="321"/>
      <c r="T2564" s="5"/>
      <c r="U2564" s="5"/>
      <c r="V2564" s="5"/>
      <c r="W2564" s="5"/>
      <c r="X2564" s="5"/>
      <c r="Y2564" s="5"/>
      <c r="Z2564" s="5"/>
    </row>
    <row r="2565" spans="1:26" s="3" customFormat="1" ht="63.75">
      <c r="A2565" s="520"/>
      <c r="B2565" s="512"/>
      <c r="C2565" s="488"/>
      <c r="D2565" s="488"/>
      <c r="E2565" s="488"/>
      <c r="F2565" s="488"/>
      <c r="G2565" s="488"/>
      <c r="H2565" s="488"/>
      <c r="I2565" s="283" t="s">
        <v>219</v>
      </c>
      <c r="J2565" s="515"/>
      <c r="K2565" s="253" t="s">
        <v>156</v>
      </c>
      <c r="L2565" s="286"/>
      <c r="M2565" s="286"/>
      <c r="N2565" s="284"/>
      <c r="O2565" s="284">
        <f>O2566</f>
        <v>0</v>
      </c>
      <c r="P2565" s="284">
        <f>P2566</f>
        <v>0</v>
      </c>
      <c r="Q2565" s="284"/>
      <c r="R2565" s="142">
        <f t="shared" si="828"/>
        <v>0</v>
      </c>
      <c r="S2565" s="321"/>
      <c r="T2565" s="5"/>
      <c r="U2565" s="5"/>
      <c r="V2565" s="5"/>
      <c r="W2565" s="5"/>
      <c r="X2565" s="5"/>
      <c r="Y2565" s="5"/>
      <c r="Z2565" s="5"/>
    </row>
    <row r="2566" spans="1:26" s="3" customFormat="1" ht="25.5" hidden="1">
      <c r="A2566" s="520"/>
      <c r="B2566" s="512"/>
      <c r="C2566" s="488"/>
      <c r="D2566" s="488"/>
      <c r="E2566" s="488"/>
      <c r="F2566" s="488"/>
      <c r="G2566" s="488"/>
      <c r="H2566" s="488"/>
      <c r="I2566" s="285" t="s">
        <v>150</v>
      </c>
      <c r="J2566" s="515"/>
      <c r="K2566" s="249" t="s">
        <v>155</v>
      </c>
      <c r="L2566" s="139"/>
      <c r="M2566" s="139"/>
      <c r="N2566" s="139"/>
      <c r="O2566" s="286"/>
      <c r="P2566" s="244"/>
      <c r="Q2566" s="244"/>
      <c r="R2566" s="142">
        <f t="shared" si="828"/>
        <v>0</v>
      </c>
      <c r="S2566" s="321"/>
      <c r="T2566" s="5"/>
      <c r="U2566" s="5"/>
      <c r="V2566" s="5"/>
      <c r="W2566" s="5"/>
      <c r="X2566" s="5"/>
      <c r="Y2566" s="5"/>
      <c r="Z2566" s="5"/>
    </row>
    <row r="2567" spans="1:26" s="3" customFormat="1">
      <c r="A2567" s="520"/>
      <c r="B2567" s="512"/>
      <c r="C2567" s="488"/>
      <c r="D2567" s="488"/>
      <c r="E2567" s="488"/>
      <c r="F2567" s="488"/>
      <c r="G2567" s="488"/>
      <c r="H2567" s="488"/>
      <c r="I2567" s="283" t="s">
        <v>151</v>
      </c>
      <c r="J2567" s="515"/>
      <c r="K2567" s="253" t="s">
        <v>157</v>
      </c>
      <c r="L2567" s="286"/>
      <c r="M2567" s="286"/>
      <c r="N2567" s="284"/>
      <c r="O2567" s="284">
        <f>O2568+O2569</f>
        <v>0</v>
      </c>
      <c r="P2567" s="284">
        <f>P2568+P2569</f>
        <v>0</v>
      </c>
      <c r="Q2567" s="284"/>
      <c r="R2567" s="142">
        <f t="shared" si="828"/>
        <v>0</v>
      </c>
      <c r="S2567" s="321"/>
      <c r="T2567" s="5"/>
      <c r="U2567" s="5"/>
      <c r="V2567" s="5"/>
      <c r="W2567" s="5"/>
      <c r="X2567" s="5"/>
      <c r="Y2567" s="5"/>
      <c r="Z2567" s="5"/>
    </row>
    <row r="2568" spans="1:26" s="3" customFormat="1" ht="38.25" hidden="1">
      <c r="A2568" s="520"/>
      <c r="B2568" s="512"/>
      <c r="C2568" s="488"/>
      <c r="D2568" s="488"/>
      <c r="E2568" s="488"/>
      <c r="F2568" s="488"/>
      <c r="G2568" s="488"/>
      <c r="H2568" s="488"/>
      <c r="I2568" s="285" t="s">
        <v>258</v>
      </c>
      <c r="J2568" s="515"/>
      <c r="K2568" s="249" t="s">
        <v>28</v>
      </c>
      <c r="L2568" s="139"/>
      <c r="M2568" s="139"/>
      <c r="N2568" s="139"/>
      <c r="O2568" s="286"/>
      <c r="P2568" s="246"/>
      <c r="Q2568" s="246"/>
      <c r="R2568" s="142">
        <f t="shared" si="828"/>
        <v>0</v>
      </c>
      <c r="S2568" s="321"/>
      <c r="T2568" s="5"/>
      <c r="U2568" s="5"/>
      <c r="V2568" s="5"/>
      <c r="W2568" s="5"/>
      <c r="X2568" s="5"/>
      <c r="Y2568" s="5"/>
      <c r="Z2568" s="5"/>
    </row>
    <row r="2569" spans="1:26" s="3" customFormat="1" ht="25.5" hidden="1">
      <c r="A2569" s="520"/>
      <c r="B2569" s="512"/>
      <c r="C2569" s="488"/>
      <c r="D2569" s="488"/>
      <c r="E2569" s="488"/>
      <c r="F2569" s="488"/>
      <c r="G2569" s="488"/>
      <c r="H2569" s="488"/>
      <c r="I2569" s="285" t="s">
        <v>390</v>
      </c>
      <c r="J2569" s="515"/>
      <c r="K2569" s="249" t="s">
        <v>126</v>
      </c>
      <c r="L2569" s="139"/>
      <c r="M2569" s="139"/>
      <c r="N2569" s="139"/>
      <c r="O2569" s="286"/>
      <c r="P2569" s="244"/>
      <c r="Q2569" s="244"/>
      <c r="R2569" s="142">
        <f t="shared" si="828"/>
        <v>0</v>
      </c>
      <c r="S2569" s="321"/>
      <c r="T2569" s="5"/>
      <c r="U2569" s="5"/>
      <c r="V2569" s="5"/>
      <c r="W2569" s="5"/>
      <c r="X2569" s="5"/>
      <c r="Y2569" s="5"/>
      <c r="Z2569" s="5"/>
    </row>
    <row r="2570" spans="1:26" s="3" customFormat="1" ht="76.5">
      <c r="A2570" s="520"/>
      <c r="B2570" s="512"/>
      <c r="C2570" s="488"/>
      <c r="D2570" s="488"/>
      <c r="E2570" s="488"/>
      <c r="F2570" s="488"/>
      <c r="G2570" s="488"/>
      <c r="H2570" s="488"/>
      <c r="I2570" s="283" t="s">
        <v>152</v>
      </c>
      <c r="J2570" s="515"/>
      <c r="K2570" s="253" t="s">
        <v>126</v>
      </c>
      <c r="L2570" s="286"/>
      <c r="M2570" s="286"/>
      <c r="N2570" s="284"/>
      <c r="O2570" s="284">
        <f>O2571</f>
        <v>0</v>
      </c>
      <c r="P2570" s="284">
        <f>P2571</f>
        <v>0</v>
      </c>
      <c r="Q2570" s="284"/>
      <c r="R2570" s="142">
        <f t="shared" si="828"/>
        <v>0</v>
      </c>
      <c r="S2570" s="321"/>
      <c r="T2570" s="5"/>
      <c r="U2570" s="5"/>
      <c r="V2570" s="5"/>
      <c r="W2570" s="5"/>
      <c r="X2570" s="5"/>
      <c r="Y2570" s="5"/>
      <c r="Z2570" s="5"/>
    </row>
    <row r="2571" spans="1:26" s="3" customFormat="1" hidden="1">
      <c r="A2571" s="520"/>
      <c r="B2571" s="512"/>
      <c r="C2571" s="488"/>
      <c r="D2571" s="488"/>
      <c r="E2571" s="488"/>
      <c r="F2571" s="488"/>
      <c r="G2571" s="488"/>
      <c r="H2571" s="488"/>
      <c r="I2571" s="285" t="s">
        <v>16</v>
      </c>
      <c r="J2571" s="515"/>
      <c r="K2571" s="249" t="s">
        <v>12</v>
      </c>
      <c r="L2571" s="139"/>
      <c r="M2571" s="139"/>
      <c r="N2571" s="139"/>
      <c r="O2571" s="286"/>
      <c r="P2571" s="287"/>
      <c r="Q2571" s="288"/>
      <c r="R2571" s="142">
        <f t="shared" si="828"/>
        <v>0</v>
      </c>
      <c r="S2571" s="321"/>
      <c r="T2571" s="5"/>
      <c r="U2571" s="5"/>
      <c r="V2571" s="5"/>
      <c r="W2571" s="5"/>
      <c r="X2571" s="5"/>
      <c r="Y2571" s="5"/>
      <c r="Z2571" s="5"/>
    </row>
    <row r="2572" spans="1:26" s="3" customFormat="1" ht="25.5">
      <c r="A2572" s="520"/>
      <c r="B2572" s="512"/>
      <c r="C2572" s="488"/>
      <c r="D2572" s="488"/>
      <c r="E2572" s="488"/>
      <c r="F2572" s="488"/>
      <c r="G2572" s="488"/>
      <c r="H2572" s="488"/>
      <c r="I2572" s="283" t="s">
        <v>153</v>
      </c>
      <c r="J2572" s="515"/>
      <c r="K2572" s="253" t="s">
        <v>159</v>
      </c>
      <c r="L2572" s="286"/>
      <c r="M2572" s="286"/>
      <c r="N2572" s="284"/>
      <c r="O2572" s="284">
        <f>O2573</f>
        <v>10.332000000000001</v>
      </c>
      <c r="P2572" s="284">
        <f>P2573</f>
        <v>5.4260000000000002</v>
      </c>
      <c r="Q2572" s="284">
        <f>Q2573</f>
        <v>1.5</v>
      </c>
      <c r="R2572" s="142">
        <f t="shared" si="828"/>
        <v>17.258000000000003</v>
      </c>
      <c r="S2572" s="321"/>
      <c r="T2572" s="5"/>
      <c r="U2572" s="5"/>
      <c r="V2572" s="5"/>
      <c r="W2572" s="5"/>
      <c r="X2572" s="5"/>
      <c r="Y2572" s="5"/>
      <c r="Z2572" s="5"/>
    </row>
    <row r="2573" spans="1:26" s="3" customFormat="1">
      <c r="A2573" s="520"/>
      <c r="B2573" s="512"/>
      <c r="C2573" s="488"/>
      <c r="D2573" s="488"/>
      <c r="E2573" s="488"/>
      <c r="F2573" s="488"/>
      <c r="G2573" s="488"/>
      <c r="H2573" s="488"/>
      <c r="I2573" s="285" t="s">
        <v>16</v>
      </c>
      <c r="J2573" s="515"/>
      <c r="K2573" s="249" t="s">
        <v>12</v>
      </c>
      <c r="L2573" s="139"/>
      <c r="M2573" s="139"/>
      <c r="N2573" s="139"/>
      <c r="O2573" s="286">
        <v>10.332000000000001</v>
      </c>
      <c r="P2573" s="357">
        <v>5.4260000000000002</v>
      </c>
      <c r="Q2573" s="286">
        <v>1.5</v>
      </c>
      <c r="R2573" s="142">
        <f t="shared" si="828"/>
        <v>17.258000000000003</v>
      </c>
      <c r="S2573" s="321"/>
      <c r="T2573" s="5"/>
      <c r="U2573" s="5"/>
      <c r="V2573" s="5"/>
      <c r="W2573" s="5"/>
      <c r="X2573" s="5"/>
      <c r="Y2573" s="5"/>
      <c r="Z2573" s="5"/>
    </row>
    <row r="2574" spans="1:26" s="3" customFormat="1" ht="76.5" hidden="1">
      <c r="A2574" s="520"/>
      <c r="B2574" s="512"/>
      <c r="C2574" s="488"/>
      <c r="D2574" s="488"/>
      <c r="E2574" s="488"/>
      <c r="F2574" s="488"/>
      <c r="G2574" s="488"/>
      <c r="H2574" s="488"/>
      <c r="I2574" s="285" t="s">
        <v>154</v>
      </c>
      <c r="J2574" s="515"/>
      <c r="K2574" s="249" t="s">
        <v>56</v>
      </c>
      <c r="L2574" s="139"/>
      <c r="M2574" s="139"/>
      <c r="N2574" s="139"/>
      <c r="O2574" s="286"/>
      <c r="P2574" s="288"/>
      <c r="Q2574" s="286"/>
      <c r="R2574" s="142">
        <f t="shared" si="828"/>
        <v>0</v>
      </c>
      <c r="S2574" s="321"/>
      <c r="T2574" s="5"/>
      <c r="U2574" s="5"/>
      <c r="V2574" s="5"/>
      <c r="W2574" s="5"/>
      <c r="X2574" s="5"/>
      <c r="Y2574" s="5"/>
      <c r="Z2574" s="5"/>
    </row>
    <row r="2575" spans="1:26" s="3" customFormat="1" ht="25.5">
      <c r="A2575" s="520"/>
      <c r="B2575" s="512"/>
      <c r="C2575" s="488"/>
      <c r="D2575" s="488"/>
      <c r="E2575" s="488"/>
      <c r="F2575" s="488"/>
      <c r="G2575" s="488"/>
      <c r="H2575" s="488"/>
      <c r="I2575" s="283" t="s">
        <v>254</v>
      </c>
      <c r="J2575" s="515"/>
      <c r="K2575" s="253" t="s">
        <v>48</v>
      </c>
      <c r="L2575" s="286"/>
      <c r="M2575" s="286"/>
      <c r="N2575" s="284"/>
      <c r="O2575" s="284">
        <f>SUM(O2576:O2578)</f>
        <v>0</v>
      </c>
      <c r="P2575" s="284">
        <f>SUM(P2576:P2578)</f>
        <v>0</v>
      </c>
      <c r="Q2575" s="284"/>
      <c r="R2575" s="142">
        <f t="shared" si="828"/>
        <v>0</v>
      </c>
      <c r="S2575" s="321"/>
      <c r="T2575" s="5"/>
      <c r="U2575" s="5"/>
      <c r="V2575" s="5"/>
      <c r="W2575" s="5"/>
      <c r="X2575" s="5"/>
      <c r="Y2575" s="5"/>
      <c r="Z2575" s="5"/>
    </row>
    <row r="2576" spans="1:26" s="3" customFormat="1" ht="25.5" hidden="1">
      <c r="A2576" s="520"/>
      <c r="B2576" s="512"/>
      <c r="C2576" s="488"/>
      <c r="D2576" s="488"/>
      <c r="E2576" s="488"/>
      <c r="F2576" s="488"/>
      <c r="G2576" s="488"/>
      <c r="H2576" s="488"/>
      <c r="I2576" s="285" t="s">
        <v>164</v>
      </c>
      <c r="J2576" s="515"/>
      <c r="K2576" s="249" t="s">
        <v>11</v>
      </c>
      <c r="L2576" s="139"/>
      <c r="M2576" s="139"/>
      <c r="N2576" s="139"/>
      <c r="O2576" s="286"/>
      <c r="P2576" s="244"/>
      <c r="Q2576" s="244"/>
      <c r="R2576" s="142">
        <f t="shared" si="828"/>
        <v>0</v>
      </c>
      <c r="S2576" s="321"/>
      <c r="T2576" s="5"/>
      <c r="U2576" s="5"/>
      <c r="V2576" s="5"/>
      <c r="W2576" s="5"/>
      <c r="X2576" s="5"/>
      <c r="Y2576" s="5"/>
      <c r="Z2576" s="5"/>
    </row>
    <row r="2577" spans="1:26" s="3" customFormat="1" hidden="1">
      <c r="A2577" s="520"/>
      <c r="B2577" s="512"/>
      <c r="C2577" s="488"/>
      <c r="D2577" s="488"/>
      <c r="E2577" s="488"/>
      <c r="F2577" s="488"/>
      <c r="G2577" s="488"/>
      <c r="H2577" s="488"/>
      <c r="I2577" s="285" t="s">
        <v>16</v>
      </c>
      <c r="J2577" s="515"/>
      <c r="K2577" s="249" t="s">
        <v>12</v>
      </c>
      <c r="L2577" s="139"/>
      <c r="M2577" s="139"/>
      <c r="N2577" s="139"/>
      <c r="O2577" s="286"/>
      <c r="P2577" s="287"/>
      <c r="Q2577" s="288"/>
      <c r="R2577" s="142">
        <f t="shared" si="828"/>
        <v>0</v>
      </c>
      <c r="S2577" s="321"/>
      <c r="T2577" s="5"/>
      <c r="U2577" s="5"/>
      <c r="V2577" s="5"/>
      <c r="W2577" s="5"/>
      <c r="X2577" s="5"/>
      <c r="Y2577" s="5"/>
      <c r="Z2577" s="5"/>
    </row>
    <row r="2578" spans="1:26" s="3" customFormat="1" ht="38.25" hidden="1">
      <c r="A2578" s="521"/>
      <c r="B2578" s="513"/>
      <c r="C2578" s="488"/>
      <c r="D2578" s="488"/>
      <c r="E2578" s="488"/>
      <c r="F2578" s="488"/>
      <c r="G2578" s="488"/>
      <c r="H2578" s="488"/>
      <c r="I2578" s="285" t="s">
        <v>18</v>
      </c>
      <c r="J2578" s="522"/>
      <c r="K2578" s="249" t="s">
        <v>17</v>
      </c>
      <c r="L2578" s="139"/>
      <c r="M2578" s="139"/>
      <c r="N2578" s="139"/>
      <c r="O2578" s="286"/>
      <c r="P2578" s="244"/>
      <c r="Q2578" s="244"/>
      <c r="R2578" s="142">
        <f t="shared" si="828"/>
        <v>0</v>
      </c>
      <c r="S2578" s="321"/>
      <c r="T2578" s="5"/>
      <c r="U2578" s="5"/>
      <c r="V2578" s="5"/>
      <c r="W2578" s="5"/>
      <c r="X2578" s="5"/>
      <c r="Y2578" s="5"/>
      <c r="Z2578" s="5"/>
    </row>
    <row r="2579" spans="1:26" s="3" customFormat="1" ht="11.25" customHeight="1">
      <c r="A2579" s="490">
        <v>15</v>
      </c>
      <c r="B2579" s="511" t="s">
        <v>766</v>
      </c>
      <c r="C2579" s="488"/>
      <c r="D2579" s="488"/>
      <c r="E2579" s="488"/>
      <c r="F2579" s="488"/>
      <c r="G2579" s="488"/>
      <c r="H2579" s="488"/>
      <c r="I2579" s="147" t="s">
        <v>13</v>
      </c>
      <c r="J2579" s="519">
        <v>469</v>
      </c>
      <c r="K2579" s="13"/>
      <c r="L2579" s="23"/>
      <c r="M2579" s="23"/>
      <c r="N2579" s="23"/>
      <c r="O2579" s="23">
        <f>+O2580+O2585</f>
        <v>55.460999999999999</v>
      </c>
      <c r="P2579" s="23">
        <f>+P2580+P2585</f>
        <v>68.994</v>
      </c>
      <c r="Q2579" s="23">
        <f>+Q2580+Q2585</f>
        <v>41.737000000000002</v>
      </c>
      <c r="R2579" s="23">
        <f t="shared" si="828"/>
        <v>166.19200000000001</v>
      </c>
      <c r="S2579" s="321"/>
      <c r="T2579" s="5"/>
      <c r="U2579" s="5"/>
      <c r="V2579" s="5"/>
      <c r="W2579" s="5"/>
      <c r="X2579" s="5"/>
      <c r="Y2579" s="5"/>
      <c r="Z2579" s="5"/>
    </row>
    <row r="2580" spans="1:26" s="3" customFormat="1" ht="51">
      <c r="A2580" s="491"/>
      <c r="B2580" s="512"/>
      <c r="C2580" s="488"/>
      <c r="D2580" s="488"/>
      <c r="E2580" s="488"/>
      <c r="F2580" s="488"/>
      <c r="G2580" s="488"/>
      <c r="H2580" s="488"/>
      <c r="I2580" s="283" t="s">
        <v>260</v>
      </c>
      <c r="J2580" s="520"/>
      <c r="K2580" s="253" t="s">
        <v>10</v>
      </c>
      <c r="L2580" s="286"/>
      <c r="M2580" s="286"/>
      <c r="N2580" s="284"/>
      <c r="O2580" s="284">
        <f>SUM(O2581:O2584)</f>
        <v>55.390999999999998</v>
      </c>
      <c r="P2580" s="284">
        <f>SUM(P2581:P2584)</f>
        <v>68.481999999999999</v>
      </c>
      <c r="Q2580" s="284">
        <f>SUM(Q2581:Q2584)</f>
        <v>41.737000000000002</v>
      </c>
      <c r="R2580" s="142">
        <f t="shared" si="828"/>
        <v>165.60999999999999</v>
      </c>
      <c r="S2580" s="321"/>
      <c r="T2580" s="5"/>
      <c r="U2580" s="5"/>
      <c r="V2580" s="5"/>
      <c r="W2580" s="5"/>
      <c r="X2580" s="5"/>
      <c r="Y2580" s="5"/>
      <c r="Z2580" s="5"/>
    </row>
    <row r="2581" spans="1:26" s="3" customFormat="1" ht="25.5">
      <c r="A2581" s="491"/>
      <c r="B2581" s="512"/>
      <c r="C2581" s="488"/>
      <c r="D2581" s="488"/>
      <c r="E2581" s="488"/>
      <c r="F2581" s="488"/>
      <c r="G2581" s="488"/>
      <c r="H2581" s="488"/>
      <c r="I2581" s="285" t="s">
        <v>164</v>
      </c>
      <c r="J2581" s="520"/>
      <c r="K2581" s="249" t="s">
        <v>11</v>
      </c>
      <c r="L2581" s="139"/>
      <c r="M2581" s="139"/>
      <c r="N2581" s="139"/>
      <c r="O2581" s="286">
        <v>0.80100000000000005</v>
      </c>
      <c r="P2581" s="244">
        <v>0</v>
      </c>
      <c r="Q2581" s="244">
        <v>0</v>
      </c>
      <c r="R2581" s="142">
        <f t="shared" si="828"/>
        <v>0.80100000000000005</v>
      </c>
      <c r="S2581" s="321"/>
      <c r="T2581" s="5"/>
      <c r="U2581" s="5"/>
      <c r="V2581" s="5"/>
      <c r="W2581" s="5"/>
      <c r="X2581" s="5"/>
      <c r="Y2581" s="5"/>
      <c r="Z2581" s="5"/>
    </row>
    <row r="2582" spans="1:26" s="3" customFormat="1">
      <c r="A2582" s="491"/>
      <c r="B2582" s="512"/>
      <c r="C2582" s="488"/>
      <c r="D2582" s="488"/>
      <c r="E2582" s="488"/>
      <c r="F2582" s="488"/>
      <c r="G2582" s="488"/>
      <c r="H2582" s="488"/>
      <c r="I2582" s="285" t="s">
        <v>16</v>
      </c>
      <c r="J2582" s="520"/>
      <c r="K2582" s="249" t="s">
        <v>12</v>
      </c>
      <c r="L2582" s="139"/>
      <c r="M2582" s="139"/>
      <c r="N2582" s="139"/>
      <c r="O2582" s="287">
        <v>30.907</v>
      </c>
      <c r="P2582" s="287">
        <v>68.481999999999999</v>
      </c>
      <c r="Q2582" s="288">
        <v>41.737000000000002</v>
      </c>
      <c r="R2582" s="142">
        <f t="shared" si="828"/>
        <v>141.126</v>
      </c>
      <c r="S2582" s="321"/>
      <c r="T2582" s="5"/>
      <c r="U2582" s="5"/>
      <c r="V2582" s="5"/>
      <c r="W2582" s="5"/>
      <c r="X2582" s="5"/>
      <c r="Y2582" s="5"/>
      <c r="Z2582" s="5"/>
    </row>
    <row r="2583" spans="1:26" s="3" customFormat="1" ht="38.25">
      <c r="A2583" s="491"/>
      <c r="B2583" s="512"/>
      <c r="C2583" s="488"/>
      <c r="D2583" s="488"/>
      <c r="E2583" s="488"/>
      <c r="F2583" s="488"/>
      <c r="G2583" s="488"/>
      <c r="H2583" s="488"/>
      <c r="I2583" s="285" t="s">
        <v>253</v>
      </c>
      <c r="J2583" s="520"/>
      <c r="K2583" s="249" t="s">
        <v>126</v>
      </c>
      <c r="L2583" s="139"/>
      <c r="M2583" s="139"/>
      <c r="N2583" s="139"/>
      <c r="O2583" s="286">
        <v>22.321000000000002</v>
      </c>
      <c r="P2583" s="244">
        <v>0</v>
      </c>
      <c r="Q2583" s="244">
        <v>0</v>
      </c>
      <c r="R2583" s="142">
        <f t="shared" si="828"/>
        <v>22.321000000000002</v>
      </c>
      <c r="S2583" s="321"/>
      <c r="T2583" s="5"/>
      <c r="U2583" s="5"/>
      <c r="V2583" s="5"/>
      <c r="W2583" s="5"/>
      <c r="X2583" s="5"/>
      <c r="Y2583" s="5"/>
      <c r="Z2583" s="5"/>
    </row>
    <row r="2584" spans="1:26" s="3" customFormat="1" ht="38.25">
      <c r="A2584" s="491"/>
      <c r="B2584" s="512"/>
      <c r="C2584" s="488"/>
      <c r="D2584" s="488"/>
      <c r="E2584" s="488"/>
      <c r="F2584" s="488"/>
      <c r="G2584" s="488"/>
      <c r="H2584" s="488"/>
      <c r="I2584" s="285" t="s">
        <v>18</v>
      </c>
      <c r="J2584" s="520"/>
      <c r="K2584" s="249" t="s">
        <v>17</v>
      </c>
      <c r="L2584" s="139"/>
      <c r="M2584" s="139"/>
      <c r="N2584" s="139"/>
      <c r="O2584" s="286">
        <v>1.3620000000000001</v>
      </c>
      <c r="P2584" s="244">
        <v>0</v>
      </c>
      <c r="Q2584" s="244">
        <v>0</v>
      </c>
      <c r="R2584" s="142">
        <f t="shared" si="828"/>
        <v>1.3620000000000001</v>
      </c>
      <c r="S2584" s="321"/>
      <c r="T2584" s="5"/>
      <c r="U2584" s="5"/>
      <c r="V2584" s="5"/>
      <c r="W2584" s="5"/>
      <c r="X2584" s="5"/>
      <c r="Y2584" s="5"/>
      <c r="Z2584" s="5"/>
    </row>
    <row r="2585" spans="1:26" s="3" customFormat="1" ht="25.5">
      <c r="A2585" s="491"/>
      <c r="B2585" s="512"/>
      <c r="C2585" s="488"/>
      <c r="D2585" s="488"/>
      <c r="E2585" s="488"/>
      <c r="F2585" s="488"/>
      <c r="G2585" s="488"/>
      <c r="H2585" s="488"/>
      <c r="I2585" s="283" t="s">
        <v>29</v>
      </c>
      <c r="J2585" s="520"/>
      <c r="K2585" s="253" t="s">
        <v>50</v>
      </c>
      <c r="L2585" s="286"/>
      <c r="M2585" s="286"/>
      <c r="N2585" s="284"/>
      <c r="O2585" s="284">
        <f>O2586</f>
        <v>7.0000000000000007E-2</v>
      </c>
      <c r="P2585" s="284">
        <f>P2586</f>
        <v>0.51200000000000001</v>
      </c>
      <c r="Q2585" s="284">
        <f>Q2586</f>
        <v>0</v>
      </c>
      <c r="R2585" s="142">
        <f t="shared" si="828"/>
        <v>0.58200000000000007</v>
      </c>
      <c r="S2585" s="321"/>
      <c r="T2585" s="5"/>
      <c r="U2585" s="5"/>
      <c r="V2585" s="5"/>
      <c r="W2585" s="5"/>
      <c r="X2585" s="5"/>
      <c r="Y2585" s="5"/>
      <c r="Z2585" s="5"/>
    </row>
    <row r="2586" spans="1:26" s="3" customFormat="1">
      <c r="A2586" s="492"/>
      <c r="B2586" s="513"/>
      <c r="C2586" s="488"/>
      <c r="D2586" s="488"/>
      <c r="E2586" s="488"/>
      <c r="F2586" s="488"/>
      <c r="G2586" s="488"/>
      <c r="H2586" s="488"/>
      <c r="I2586" s="285" t="s">
        <v>16</v>
      </c>
      <c r="J2586" s="521"/>
      <c r="K2586" s="249" t="s">
        <v>12</v>
      </c>
      <c r="L2586" s="139"/>
      <c r="M2586" s="139"/>
      <c r="N2586" s="139"/>
      <c r="O2586" s="287">
        <v>7.0000000000000007E-2</v>
      </c>
      <c r="P2586" s="287">
        <v>0.51200000000000001</v>
      </c>
      <c r="Q2586" s="288"/>
      <c r="R2586" s="142">
        <f t="shared" si="828"/>
        <v>0.58200000000000007</v>
      </c>
      <c r="S2586" s="321"/>
      <c r="T2586" s="5"/>
      <c r="U2586" s="5"/>
      <c r="V2586" s="5"/>
      <c r="W2586" s="5"/>
      <c r="X2586" s="5"/>
      <c r="Y2586" s="5"/>
      <c r="Z2586" s="5"/>
    </row>
    <row r="2587" spans="1:26" s="3" customFormat="1" ht="15" customHeight="1">
      <c r="A2587" s="490">
        <v>16</v>
      </c>
      <c r="B2587" s="511" t="s">
        <v>767</v>
      </c>
      <c r="C2587" s="488"/>
      <c r="D2587" s="488"/>
      <c r="E2587" s="488"/>
      <c r="F2587" s="488"/>
      <c r="G2587" s="488"/>
      <c r="H2587" s="488"/>
      <c r="I2587" s="147" t="s">
        <v>13</v>
      </c>
      <c r="J2587" s="514">
        <v>472</v>
      </c>
      <c r="K2587" s="13"/>
      <c r="L2587" s="23"/>
      <c r="M2587" s="23"/>
      <c r="N2587" s="23"/>
      <c r="O2587" s="23">
        <f>+O2588+O2593+O2600+O2602+O2605+O2607+O2610+O2598</f>
        <v>190.90600000000001</v>
      </c>
      <c r="P2587" s="23">
        <f t="shared" ref="P2587:Q2587" si="831">+P2588+P2593+P2600+P2602+P2605+P2607+P2610+P2598</f>
        <v>1287.6469999999999</v>
      </c>
      <c r="Q2587" s="23">
        <f t="shared" si="831"/>
        <v>44.929000000000002</v>
      </c>
      <c r="R2587" s="23">
        <f t="shared" si="828"/>
        <v>1523.482</v>
      </c>
      <c r="S2587" s="321"/>
      <c r="T2587" s="5"/>
      <c r="U2587" s="5"/>
      <c r="V2587" s="5"/>
      <c r="W2587" s="5"/>
      <c r="X2587" s="5"/>
      <c r="Y2587" s="5"/>
      <c r="Z2587" s="5"/>
    </row>
    <row r="2588" spans="1:26" s="3" customFormat="1" ht="51">
      <c r="A2588" s="491"/>
      <c r="B2588" s="512"/>
      <c r="C2588" s="488"/>
      <c r="D2588" s="488"/>
      <c r="E2588" s="488"/>
      <c r="F2588" s="488"/>
      <c r="G2588" s="488"/>
      <c r="H2588" s="488"/>
      <c r="I2588" s="283" t="s">
        <v>163</v>
      </c>
      <c r="J2588" s="515"/>
      <c r="K2588" s="253" t="s">
        <v>10</v>
      </c>
      <c r="L2588" s="286"/>
      <c r="M2588" s="286"/>
      <c r="N2588" s="284"/>
      <c r="O2588" s="284">
        <f>SUM(O2589:O2592)</f>
        <v>82.405000000000001</v>
      </c>
      <c r="P2588" s="284">
        <f>SUM(P2589:P2592)</f>
        <v>53.075000000000003</v>
      </c>
      <c r="Q2588" s="284">
        <f>SUM(Q2589:Q2592)</f>
        <v>43.429000000000002</v>
      </c>
      <c r="R2588" s="142">
        <f t="shared" si="828"/>
        <v>178.90900000000002</v>
      </c>
      <c r="S2588" s="321"/>
      <c r="T2588" s="5"/>
      <c r="U2588" s="5"/>
      <c r="V2588" s="5"/>
      <c r="W2588" s="5"/>
      <c r="X2588" s="5"/>
      <c r="Y2588" s="5"/>
      <c r="Z2588" s="5"/>
    </row>
    <row r="2589" spans="1:26" s="3" customFormat="1" ht="25.5">
      <c r="A2589" s="491"/>
      <c r="B2589" s="512"/>
      <c r="C2589" s="488"/>
      <c r="D2589" s="488"/>
      <c r="E2589" s="488"/>
      <c r="F2589" s="488"/>
      <c r="G2589" s="488"/>
      <c r="H2589" s="488"/>
      <c r="I2589" s="285" t="s">
        <v>164</v>
      </c>
      <c r="J2589" s="515"/>
      <c r="K2589" s="249" t="s">
        <v>11</v>
      </c>
      <c r="L2589" s="139"/>
      <c r="M2589" s="139"/>
      <c r="N2589" s="139"/>
      <c r="O2589" s="286">
        <v>1.1200000000000001</v>
      </c>
      <c r="P2589" s="244">
        <v>0</v>
      </c>
      <c r="Q2589" s="244">
        <v>0</v>
      </c>
      <c r="R2589" s="142">
        <f t="shared" si="828"/>
        <v>1.1200000000000001</v>
      </c>
      <c r="S2589" s="321"/>
      <c r="T2589" s="5"/>
      <c r="U2589" s="5"/>
      <c r="V2589" s="5"/>
      <c r="W2589" s="5"/>
      <c r="X2589" s="5"/>
      <c r="Y2589" s="5"/>
      <c r="Z2589" s="5"/>
    </row>
    <row r="2590" spans="1:26" s="3" customFormat="1">
      <c r="A2590" s="491"/>
      <c r="B2590" s="512"/>
      <c r="C2590" s="488"/>
      <c r="D2590" s="488"/>
      <c r="E2590" s="488"/>
      <c r="F2590" s="488"/>
      <c r="G2590" s="488"/>
      <c r="H2590" s="488"/>
      <c r="I2590" s="285" t="s">
        <v>16</v>
      </c>
      <c r="J2590" s="515"/>
      <c r="K2590" s="249" t="s">
        <v>12</v>
      </c>
      <c r="L2590" s="139"/>
      <c r="M2590" s="139"/>
      <c r="N2590" s="139"/>
      <c r="O2590" s="286">
        <v>53.069000000000003</v>
      </c>
      <c r="P2590" s="287">
        <v>53.075000000000003</v>
      </c>
      <c r="Q2590" s="288">
        <v>43.429000000000002</v>
      </c>
      <c r="R2590" s="142">
        <f t="shared" si="828"/>
        <v>149.57300000000001</v>
      </c>
      <c r="S2590" s="321"/>
      <c r="T2590" s="5"/>
      <c r="U2590" s="5"/>
      <c r="V2590" s="5"/>
      <c r="W2590" s="5"/>
      <c r="X2590" s="5"/>
      <c r="Y2590" s="5"/>
      <c r="Z2590" s="5"/>
    </row>
    <row r="2591" spans="1:26" s="3" customFormat="1" ht="51">
      <c r="A2591" s="491"/>
      <c r="B2591" s="512"/>
      <c r="C2591" s="488"/>
      <c r="D2591" s="488"/>
      <c r="E2591" s="488"/>
      <c r="F2591" s="488"/>
      <c r="G2591" s="488"/>
      <c r="H2591" s="488"/>
      <c r="I2591" s="285" t="s">
        <v>222</v>
      </c>
      <c r="J2591" s="515"/>
      <c r="K2591" s="249" t="s">
        <v>212</v>
      </c>
      <c r="L2591" s="139"/>
      <c r="M2591" s="139"/>
      <c r="N2591" s="139"/>
      <c r="O2591" s="286">
        <v>26.646999999999998</v>
      </c>
      <c r="P2591" s="244">
        <v>0</v>
      </c>
      <c r="Q2591" s="244">
        <v>0</v>
      </c>
      <c r="R2591" s="142">
        <f t="shared" si="828"/>
        <v>26.646999999999998</v>
      </c>
      <c r="S2591" s="321"/>
      <c r="T2591" s="5"/>
      <c r="U2591" s="5"/>
      <c r="V2591" s="5"/>
      <c r="W2591" s="5"/>
      <c r="X2591" s="5"/>
      <c r="Y2591" s="5"/>
      <c r="Z2591" s="5"/>
    </row>
    <row r="2592" spans="1:26" s="3" customFormat="1" ht="38.25">
      <c r="A2592" s="491"/>
      <c r="B2592" s="512"/>
      <c r="C2592" s="488"/>
      <c r="D2592" s="488"/>
      <c r="E2592" s="488"/>
      <c r="F2592" s="488"/>
      <c r="G2592" s="488"/>
      <c r="H2592" s="488"/>
      <c r="I2592" s="285" t="s">
        <v>18</v>
      </c>
      <c r="J2592" s="515"/>
      <c r="K2592" s="249" t="s">
        <v>17</v>
      </c>
      <c r="L2592" s="139"/>
      <c r="M2592" s="139"/>
      <c r="N2592" s="139"/>
      <c r="O2592" s="286">
        <v>1.569</v>
      </c>
      <c r="P2592" s="244">
        <v>0</v>
      </c>
      <c r="Q2592" s="244">
        <v>0</v>
      </c>
      <c r="R2592" s="142">
        <f t="shared" si="828"/>
        <v>1.569</v>
      </c>
      <c r="S2592" s="321"/>
      <c r="T2592" s="5"/>
      <c r="U2592" s="5"/>
      <c r="V2592" s="5"/>
      <c r="W2592" s="5"/>
      <c r="X2592" s="5"/>
      <c r="Y2592" s="5"/>
      <c r="Z2592" s="5"/>
    </row>
    <row r="2593" spans="1:26" s="3" customFormat="1" ht="38.25">
      <c r="A2593" s="491"/>
      <c r="B2593" s="512"/>
      <c r="C2593" s="488"/>
      <c r="D2593" s="488"/>
      <c r="E2593" s="488"/>
      <c r="F2593" s="488"/>
      <c r="G2593" s="488"/>
      <c r="H2593" s="488"/>
      <c r="I2593" s="283" t="s">
        <v>116</v>
      </c>
      <c r="J2593" s="515"/>
      <c r="K2593" s="253" t="s">
        <v>50</v>
      </c>
      <c r="L2593" s="286"/>
      <c r="M2593" s="286"/>
      <c r="N2593" s="284"/>
      <c r="O2593" s="284">
        <f>SUM(O2594:O2597)</f>
        <v>0</v>
      </c>
      <c r="P2593" s="284">
        <f>SUM(P2594:P2597)</f>
        <v>25.425999999999998</v>
      </c>
      <c r="Q2593" s="284">
        <f>SUM(Q2594:Q2597)</f>
        <v>0</v>
      </c>
      <c r="R2593" s="142">
        <f t="shared" si="828"/>
        <v>25.425999999999998</v>
      </c>
      <c r="S2593" s="321"/>
      <c r="T2593" s="5"/>
      <c r="U2593" s="5"/>
      <c r="V2593" s="5"/>
      <c r="W2593" s="5"/>
      <c r="X2593" s="5"/>
      <c r="Y2593" s="5"/>
      <c r="Z2593" s="5"/>
    </row>
    <row r="2594" spans="1:26" s="3" customFormat="1" ht="25.5" hidden="1">
      <c r="A2594" s="491"/>
      <c r="B2594" s="512"/>
      <c r="C2594" s="488"/>
      <c r="D2594" s="488"/>
      <c r="E2594" s="488"/>
      <c r="F2594" s="488"/>
      <c r="G2594" s="488"/>
      <c r="H2594" s="488"/>
      <c r="I2594" s="285" t="s">
        <v>164</v>
      </c>
      <c r="J2594" s="515"/>
      <c r="K2594" s="249" t="s">
        <v>11</v>
      </c>
      <c r="L2594" s="139"/>
      <c r="M2594" s="139"/>
      <c r="N2594" s="139"/>
      <c r="O2594" s="286"/>
      <c r="P2594" s="357"/>
      <c r="Q2594" s="286"/>
      <c r="R2594" s="142">
        <f t="shared" si="828"/>
        <v>0</v>
      </c>
      <c r="S2594" s="321"/>
      <c r="T2594" s="5"/>
      <c r="U2594" s="5"/>
      <c r="V2594" s="5"/>
      <c r="W2594" s="5"/>
      <c r="X2594" s="5"/>
      <c r="Y2594" s="5"/>
      <c r="Z2594" s="5"/>
    </row>
    <row r="2595" spans="1:26" s="3" customFormat="1" ht="51" hidden="1">
      <c r="A2595" s="491"/>
      <c r="B2595" s="512"/>
      <c r="C2595" s="488"/>
      <c r="D2595" s="488"/>
      <c r="E2595" s="488"/>
      <c r="F2595" s="488"/>
      <c r="G2595" s="488"/>
      <c r="H2595" s="488"/>
      <c r="I2595" s="285" t="s">
        <v>222</v>
      </c>
      <c r="J2595" s="515"/>
      <c r="K2595" s="249" t="s">
        <v>212</v>
      </c>
      <c r="L2595" s="139"/>
      <c r="M2595" s="139"/>
      <c r="N2595" s="139"/>
      <c r="O2595" s="286"/>
      <c r="P2595" s="357"/>
      <c r="Q2595" s="286"/>
      <c r="R2595" s="142">
        <f t="shared" si="828"/>
        <v>0</v>
      </c>
      <c r="S2595" s="321"/>
      <c r="T2595" s="5"/>
      <c r="U2595" s="5"/>
      <c r="V2595" s="5"/>
      <c r="W2595" s="5"/>
      <c r="X2595" s="5"/>
      <c r="Y2595" s="5"/>
      <c r="Z2595" s="5"/>
    </row>
    <row r="2596" spans="1:26" s="3" customFormat="1" ht="25.5">
      <c r="A2596" s="491"/>
      <c r="B2596" s="512"/>
      <c r="C2596" s="488"/>
      <c r="D2596" s="488"/>
      <c r="E2596" s="488"/>
      <c r="F2596" s="488"/>
      <c r="G2596" s="488"/>
      <c r="H2596" s="488"/>
      <c r="I2596" s="285" t="s">
        <v>33</v>
      </c>
      <c r="J2596" s="515"/>
      <c r="K2596" s="249" t="s">
        <v>39</v>
      </c>
      <c r="L2596" s="139"/>
      <c r="M2596" s="139"/>
      <c r="N2596" s="139"/>
      <c r="O2596" s="286">
        <v>0</v>
      </c>
      <c r="P2596" s="287">
        <v>25.425999999999998</v>
      </c>
      <c r="Q2596" s="288">
        <v>0</v>
      </c>
      <c r="R2596" s="142">
        <f t="shared" si="828"/>
        <v>25.425999999999998</v>
      </c>
      <c r="S2596" s="321"/>
      <c r="T2596" s="5"/>
      <c r="U2596" s="5"/>
      <c r="V2596" s="5"/>
      <c r="W2596" s="5"/>
      <c r="X2596" s="5"/>
      <c r="Y2596" s="5"/>
      <c r="Z2596" s="5"/>
    </row>
    <row r="2597" spans="1:26" s="3" customFormat="1" ht="38.25" hidden="1">
      <c r="A2597" s="491"/>
      <c r="B2597" s="512"/>
      <c r="C2597" s="488"/>
      <c r="D2597" s="488"/>
      <c r="E2597" s="488"/>
      <c r="F2597" s="488"/>
      <c r="G2597" s="488"/>
      <c r="H2597" s="488"/>
      <c r="I2597" s="285" t="s">
        <v>69</v>
      </c>
      <c r="J2597" s="515"/>
      <c r="K2597" s="249" t="s">
        <v>55</v>
      </c>
      <c r="L2597" s="139"/>
      <c r="M2597" s="139"/>
      <c r="N2597" s="139"/>
      <c r="O2597" s="286"/>
      <c r="P2597" s="244"/>
      <c r="Q2597" s="244"/>
      <c r="R2597" s="142">
        <f t="shared" si="828"/>
        <v>0</v>
      </c>
      <c r="S2597" s="321"/>
      <c r="T2597" s="5"/>
      <c r="U2597" s="5"/>
      <c r="V2597" s="5"/>
      <c r="W2597" s="5"/>
      <c r="X2597" s="5"/>
      <c r="Y2597" s="5"/>
      <c r="Z2597" s="5"/>
    </row>
    <row r="2598" spans="1:26" s="3" customFormat="1">
      <c r="A2598" s="491"/>
      <c r="B2598" s="512"/>
      <c r="C2598" s="488"/>
      <c r="D2598" s="488"/>
      <c r="E2598" s="488"/>
      <c r="F2598" s="488"/>
      <c r="G2598" s="488"/>
      <c r="H2598" s="488"/>
      <c r="I2598" s="283" t="s">
        <v>223</v>
      </c>
      <c r="J2598" s="515"/>
      <c r="K2598" s="253" t="s">
        <v>51</v>
      </c>
      <c r="L2598" s="139"/>
      <c r="M2598" s="139"/>
      <c r="N2598" s="139"/>
      <c r="O2598" s="411">
        <f>+O2599</f>
        <v>0</v>
      </c>
      <c r="P2598" s="411">
        <f t="shared" ref="P2598:Q2598" si="832">+P2599</f>
        <v>0</v>
      </c>
      <c r="Q2598" s="411">
        <f t="shared" si="832"/>
        <v>1.5</v>
      </c>
      <c r="R2598" s="142">
        <f t="shared" si="828"/>
        <v>1.5</v>
      </c>
      <c r="S2598" s="410"/>
      <c r="T2598" s="5"/>
      <c r="U2598" s="5"/>
      <c r="V2598" s="5"/>
      <c r="W2598" s="5"/>
      <c r="X2598" s="5"/>
      <c r="Y2598" s="5"/>
      <c r="Z2598" s="5"/>
    </row>
    <row r="2599" spans="1:26" s="3" customFormat="1">
      <c r="A2599" s="491"/>
      <c r="B2599" s="512"/>
      <c r="C2599" s="488"/>
      <c r="D2599" s="488"/>
      <c r="E2599" s="488"/>
      <c r="F2599" s="488"/>
      <c r="G2599" s="488"/>
      <c r="H2599" s="488"/>
      <c r="I2599" s="285" t="s">
        <v>16</v>
      </c>
      <c r="J2599" s="515"/>
      <c r="K2599" s="249" t="s">
        <v>12</v>
      </c>
      <c r="L2599" s="139"/>
      <c r="M2599" s="139"/>
      <c r="N2599" s="139"/>
      <c r="O2599" s="286"/>
      <c r="P2599" s="244"/>
      <c r="Q2599" s="246">
        <v>1.5</v>
      </c>
      <c r="R2599" s="142">
        <f t="shared" si="828"/>
        <v>1.5</v>
      </c>
      <c r="S2599" s="410"/>
      <c r="T2599" s="5"/>
      <c r="U2599" s="5"/>
      <c r="V2599" s="5"/>
      <c r="W2599" s="5"/>
      <c r="X2599" s="5"/>
      <c r="Y2599" s="5"/>
      <c r="Z2599" s="5"/>
    </row>
    <row r="2600" spans="1:26" s="3" customFormat="1">
      <c r="A2600" s="491"/>
      <c r="B2600" s="512"/>
      <c r="C2600" s="488"/>
      <c r="D2600" s="488"/>
      <c r="E2600" s="488"/>
      <c r="F2600" s="488"/>
      <c r="G2600" s="488"/>
      <c r="H2600" s="488"/>
      <c r="I2600" s="283" t="s">
        <v>224</v>
      </c>
      <c r="J2600" s="515"/>
      <c r="K2600" s="253" t="s">
        <v>11</v>
      </c>
      <c r="L2600" s="286"/>
      <c r="M2600" s="286"/>
      <c r="N2600" s="284"/>
      <c r="O2600" s="284">
        <f>O2601</f>
        <v>0.1</v>
      </c>
      <c r="P2600" s="284">
        <f>P2601</f>
        <v>6.56</v>
      </c>
      <c r="Q2600" s="284">
        <f>Q2601</f>
        <v>0</v>
      </c>
      <c r="R2600" s="142">
        <f t="shared" si="828"/>
        <v>6.6599999999999993</v>
      </c>
      <c r="S2600" s="321"/>
      <c r="T2600" s="5"/>
      <c r="U2600" s="5"/>
      <c r="V2600" s="5"/>
      <c r="W2600" s="5"/>
      <c r="X2600" s="5"/>
      <c r="Y2600" s="5"/>
      <c r="Z2600" s="5"/>
    </row>
    <row r="2601" spans="1:26" s="3" customFormat="1">
      <c r="A2601" s="491"/>
      <c r="B2601" s="512"/>
      <c r="C2601" s="488"/>
      <c r="D2601" s="488"/>
      <c r="E2601" s="488"/>
      <c r="F2601" s="488"/>
      <c r="G2601" s="488"/>
      <c r="H2601" s="488"/>
      <c r="I2601" s="285" t="s">
        <v>16</v>
      </c>
      <c r="J2601" s="515"/>
      <c r="K2601" s="249" t="s">
        <v>12</v>
      </c>
      <c r="L2601" s="139"/>
      <c r="M2601" s="139"/>
      <c r="N2601" s="139"/>
      <c r="O2601" s="286">
        <v>0.1</v>
      </c>
      <c r="P2601" s="287">
        <v>6.56</v>
      </c>
      <c r="Q2601" s="288"/>
      <c r="R2601" s="142">
        <f t="shared" si="828"/>
        <v>6.6599999999999993</v>
      </c>
      <c r="S2601" s="321"/>
      <c r="T2601" s="5"/>
      <c r="U2601" s="5"/>
      <c r="V2601" s="5"/>
      <c r="W2601" s="5"/>
      <c r="X2601" s="5"/>
      <c r="Y2601" s="5"/>
      <c r="Z2601" s="5"/>
    </row>
    <row r="2602" spans="1:26" s="3" customFormat="1" ht="76.5">
      <c r="A2602" s="491"/>
      <c r="B2602" s="512"/>
      <c r="C2602" s="488"/>
      <c r="D2602" s="488"/>
      <c r="E2602" s="488"/>
      <c r="F2602" s="488"/>
      <c r="G2602" s="488"/>
      <c r="H2602" s="488"/>
      <c r="I2602" s="283" t="s">
        <v>170</v>
      </c>
      <c r="J2602" s="515"/>
      <c r="K2602" s="253" t="s">
        <v>52</v>
      </c>
      <c r="L2602" s="286"/>
      <c r="M2602" s="286"/>
      <c r="N2602" s="284"/>
      <c r="O2602" s="284">
        <f>SUM(O2603:O2604)</f>
        <v>12.6</v>
      </c>
      <c r="P2602" s="284">
        <f>SUM(P2603:P2604)</f>
        <v>160.63999999999999</v>
      </c>
      <c r="Q2602" s="284">
        <f>SUM(Q2603:Q2604)</f>
        <v>0</v>
      </c>
      <c r="R2602" s="142">
        <f t="shared" si="828"/>
        <v>173.23999999999998</v>
      </c>
      <c r="S2602" s="321"/>
      <c r="T2602" s="5"/>
      <c r="U2602" s="5"/>
      <c r="V2602" s="5"/>
      <c r="W2602" s="5"/>
      <c r="X2602" s="5"/>
      <c r="Y2602" s="5"/>
      <c r="Z2602" s="5"/>
    </row>
    <row r="2603" spans="1:26" s="3" customFormat="1">
      <c r="A2603" s="491"/>
      <c r="B2603" s="512"/>
      <c r="C2603" s="488"/>
      <c r="D2603" s="488"/>
      <c r="E2603" s="488"/>
      <c r="F2603" s="488"/>
      <c r="G2603" s="488"/>
      <c r="H2603" s="488"/>
      <c r="I2603" s="285" t="s">
        <v>16</v>
      </c>
      <c r="J2603" s="515"/>
      <c r="K2603" s="249" t="s">
        <v>12</v>
      </c>
      <c r="L2603" s="139"/>
      <c r="M2603" s="139"/>
      <c r="N2603" s="139"/>
      <c r="O2603" s="286">
        <v>12.6</v>
      </c>
      <c r="P2603" s="244">
        <v>0</v>
      </c>
      <c r="Q2603" s="244">
        <v>0</v>
      </c>
      <c r="R2603" s="142">
        <f t="shared" si="828"/>
        <v>12.6</v>
      </c>
      <c r="S2603" s="321"/>
      <c r="T2603" s="5"/>
      <c r="U2603" s="5"/>
      <c r="V2603" s="5"/>
      <c r="W2603" s="5"/>
      <c r="X2603" s="5"/>
      <c r="Y2603" s="5"/>
      <c r="Z2603" s="5"/>
    </row>
    <row r="2604" spans="1:26" s="3" customFormat="1" ht="25.5">
      <c r="A2604" s="491"/>
      <c r="B2604" s="512"/>
      <c r="C2604" s="488"/>
      <c r="D2604" s="488"/>
      <c r="E2604" s="488"/>
      <c r="F2604" s="488"/>
      <c r="G2604" s="488"/>
      <c r="H2604" s="488"/>
      <c r="I2604" s="285" t="s">
        <v>33</v>
      </c>
      <c r="J2604" s="515"/>
      <c r="K2604" s="249" t="s">
        <v>39</v>
      </c>
      <c r="L2604" s="139"/>
      <c r="M2604" s="139"/>
      <c r="N2604" s="139"/>
      <c r="O2604" s="286">
        <v>0</v>
      </c>
      <c r="P2604" s="287">
        <v>160.63999999999999</v>
      </c>
      <c r="Q2604" s="288">
        <v>0</v>
      </c>
      <c r="R2604" s="142">
        <f t="shared" si="828"/>
        <v>160.63999999999999</v>
      </c>
      <c r="S2604" s="321"/>
      <c r="T2604" s="5"/>
      <c r="U2604" s="5"/>
      <c r="V2604" s="5"/>
      <c r="W2604" s="5"/>
      <c r="X2604" s="5"/>
      <c r="Y2604" s="5"/>
      <c r="Z2604" s="5"/>
    </row>
    <row r="2605" spans="1:26" s="3" customFormat="1" ht="25.5">
      <c r="A2605" s="491"/>
      <c r="B2605" s="512"/>
      <c r="C2605" s="488"/>
      <c r="D2605" s="488"/>
      <c r="E2605" s="488"/>
      <c r="F2605" s="488"/>
      <c r="G2605" s="488"/>
      <c r="H2605" s="488"/>
      <c r="I2605" s="283" t="s">
        <v>261</v>
      </c>
      <c r="J2605" s="515"/>
      <c r="K2605" s="253" t="s">
        <v>136</v>
      </c>
      <c r="L2605" s="286"/>
      <c r="M2605" s="286"/>
      <c r="N2605" s="286"/>
      <c r="O2605" s="284">
        <f>O2606</f>
        <v>63.252000000000002</v>
      </c>
      <c r="P2605" s="284">
        <f>P2606</f>
        <v>41.218000000000004</v>
      </c>
      <c r="Q2605" s="284">
        <f>Q2606</f>
        <v>0</v>
      </c>
      <c r="R2605" s="142">
        <f t="shared" si="828"/>
        <v>104.47</v>
      </c>
      <c r="S2605" s="321"/>
      <c r="T2605" s="5"/>
      <c r="U2605" s="5"/>
      <c r="V2605" s="5"/>
      <c r="W2605" s="5"/>
      <c r="X2605" s="5"/>
      <c r="Y2605" s="5"/>
      <c r="Z2605" s="5"/>
    </row>
    <row r="2606" spans="1:26" s="3" customFormat="1">
      <c r="A2606" s="491"/>
      <c r="B2606" s="512"/>
      <c r="C2606" s="488"/>
      <c r="D2606" s="488"/>
      <c r="E2606" s="488"/>
      <c r="F2606" s="488"/>
      <c r="G2606" s="488"/>
      <c r="H2606" s="488"/>
      <c r="I2606" s="285" t="s">
        <v>16</v>
      </c>
      <c r="J2606" s="515"/>
      <c r="K2606" s="249" t="s">
        <v>12</v>
      </c>
      <c r="L2606" s="139"/>
      <c r="M2606" s="139"/>
      <c r="N2606" s="139"/>
      <c r="O2606" s="286">
        <v>63.252000000000002</v>
      </c>
      <c r="P2606" s="287">
        <v>41.218000000000004</v>
      </c>
      <c r="Q2606" s="288">
        <v>0</v>
      </c>
      <c r="R2606" s="142">
        <f t="shared" si="828"/>
        <v>104.47</v>
      </c>
      <c r="S2606" s="321"/>
      <c r="T2606" s="5"/>
      <c r="U2606" s="5"/>
      <c r="V2606" s="5"/>
      <c r="W2606" s="5"/>
      <c r="X2606" s="5"/>
      <c r="Y2606" s="5"/>
      <c r="Z2606" s="5"/>
    </row>
    <row r="2607" spans="1:26" s="3" customFormat="1" ht="51">
      <c r="A2607" s="491"/>
      <c r="B2607" s="512"/>
      <c r="C2607" s="488"/>
      <c r="D2607" s="488"/>
      <c r="E2607" s="488"/>
      <c r="F2607" s="488"/>
      <c r="G2607" s="488"/>
      <c r="H2607" s="488"/>
      <c r="I2607" s="283" t="s">
        <v>120</v>
      </c>
      <c r="J2607" s="515"/>
      <c r="K2607" s="253" t="s">
        <v>174</v>
      </c>
      <c r="L2607" s="286"/>
      <c r="M2607" s="286"/>
      <c r="N2607" s="286"/>
      <c r="O2607" s="284">
        <f>SUM(O2608:O2609)</f>
        <v>0</v>
      </c>
      <c r="P2607" s="284">
        <f>SUM(P2608:P2609)</f>
        <v>39.728000000000002</v>
      </c>
      <c r="Q2607" s="284"/>
      <c r="R2607" s="142">
        <f t="shared" si="828"/>
        <v>39.728000000000002</v>
      </c>
      <c r="S2607" s="321"/>
      <c r="T2607" s="5"/>
      <c r="U2607" s="5"/>
      <c r="V2607" s="5"/>
      <c r="W2607" s="5"/>
      <c r="X2607" s="5"/>
      <c r="Y2607" s="5"/>
      <c r="Z2607" s="5"/>
    </row>
    <row r="2608" spans="1:26" s="3" customFormat="1" ht="25.5">
      <c r="A2608" s="491"/>
      <c r="B2608" s="512"/>
      <c r="C2608" s="488"/>
      <c r="D2608" s="488"/>
      <c r="E2608" s="488"/>
      <c r="F2608" s="488"/>
      <c r="G2608" s="488"/>
      <c r="H2608" s="488"/>
      <c r="I2608" s="285" t="s">
        <v>33</v>
      </c>
      <c r="J2608" s="515"/>
      <c r="K2608" s="249" t="s">
        <v>39</v>
      </c>
      <c r="L2608" s="139"/>
      <c r="M2608" s="139"/>
      <c r="N2608" s="139"/>
      <c r="O2608" s="286">
        <v>0</v>
      </c>
      <c r="P2608" s="287">
        <v>39.728000000000002</v>
      </c>
      <c r="Q2608" s="288">
        <v>0</v>
      </c>
      <c r="R2608" s="142">
        <f t="shared" si="828"/>
        <v>39.728000000000002</v>
      </c>
      <c r="S2608" s="321"/>
      <c r="T2608" s="5"/>
      <c r="U2608" s="5"/>
      <c r="V2608" s="5"/>
      <c r="W2608" s="5"/>
      <c r="X2608" s="5"/>
      <c r="Y2608" s="5"/>
      <c r="Z2608" s="5"/>
    </row>
    <row r="2609" spans="1:26" s="3" customFormat="1" ht="38.25" hidden="1">
      <c r="A2609" s="491"/>
      <c r="B2609" s="512"/>
      <c r="C2609" s="488"/>
      <c r="D2609" s="488"/>
      <c r="E2609" s="488"/>
      <c r="F2609" s="488"/>
      <c r="G2609" s="488"/>
      <c r="H2609" s="488"/>
      <c r="I2609" s="285" t="s">
        <v>18</v>
      </c>
      <c r="J2609" s="515"/>
      <c r="K2609" s="249" t="s">
        <v>17</v>
      </c>
      <c r="L2609" s="139"/>
      <c r="M2609" s="139"/>
      <c r="N2609" s="139"/>
      <c r="O2609" s="286"/>
      <c r="P2609" s="244"/>
      <c r="Q2609" s="244"/>
      <c r="R2609" s="142">
        <f t="shared" si="828"/>
        <v>0</v>
      </c>
      <c r="S2609" s="321"/>
      <c r="T2609" s="5"/>
      <c r="U2609" s="5"/>
      <c r="V2609" s="5"/>
      <c r="W2609" s="5"/>
      <c r="X2609" s="5"/>
      <c r="Y2609" s="5"/>
      <c r="Z2609" s="5"/>
    </row>
    <row r="2610" spans="1:26" s="3" customFormat="1" ht="25.5">
      <c r="A2610" s="491"/>
      <c r="B2610" s="512"/>
      <c r="C2610" s="488"/>
      <c r="D2610" s="488"/>
      <c r="E2610" s="488"/>
      <c r="F2610" s="488"/>
      <c r="G2610" s="488"/>
      <c r="H2610" s="488"/>
      <c r="I2610" s="283" t="s">
        <v>225</v>
      </c>
      <c r="J2610" s="515"/>
      <c r="K2610" s="253" t="s">
        <v>175</v>
      </c>
      <c r="L2610" s="286"/>
      <c r="M2610" s="286"/>
      <c r="N2610" s="284"/>
      <c r="O2610" s="284">
        <f>SUM(O2611:O2612)+O2613</f>
        <v>32.548999999999999</v>
      </c>
      <c r="P2610" s="284">
        <f>SUM(P2611:P2612)+P2613</f>
        <v>961</v>
      </c>
      <c r="Q2610" s="284">
        <f>SUM(Q2611:Q2612)+Q2613</f>
        <v>0</v>
      </c>
      <c r="R2610" s="142">
        <f t="shared" si="828"/>
        <v>993.54899999999998</v>
      </c>
      <c r="S2610" s="321"/>
      <c r="T2610" s="5"/>
      <c r="U2610" s="5"/>
      <c r="V2610" s="5"/>
      <c r="W2610" s="5"/>
      <c r="X2610" s="5"/>
      <c r="Y2610" s="5"/>
      <c r="Z2610" s="5"/>
    </row>
    <row r="2611" spans="1:26" s="3" customFormat="1" ht="25.5">
      <c r="A2611" s="491"/>
      <c r="B2611" s="512"/>
      <c r="C2611" s="488"/>
      <c r="D2611" s="488"/>
      <c r="E2611" s="488"/>
      <c r="F2611" s="488"/>
      <c r="G2611" s="488"/>
      <c r="H2611" s="488"/>
      <c r="I2611" s="285" t="s">
        <v>164</v>
      </c>
      <c r="J2611" s="515"/>
      <c r="K2611" s="249" t="s">
        <v>11</v>
      </c>
      <c r="L2611" s="139"/>
      <c r="M2611" s="139"/>
      <c r="N2611" s="139"/>
      <c r="O2611" s="286">
        <v>0</v>
      </c>
      <c r="P2611" s="286">
        <v>547.20000000000005</v>
      </c>
      <c r="Q2611" s="286">
        <v>0</v>
      </c>
      <c r="R2611" s="142">
        <f t="shared" si="828"/>
        <v>547.20000000000005</v>
      </c>
      <c r="S2611" s="321"/>
      <c r="T2611" s="5"/>
      <c r="U2611" s="5"/>
      <c r="V2611" s="5"/>
      <c r="W2611" s="5"/>
      <c r="X2611" s="5"/>
      <c r="Y2611" s="5"/>
      <c r="Z2611" s="5"/>
    </row>
    <row r="2612" spans="1:26" s="3" customFormat="1">
      <c r="A2612" s="491"/>
      <c r="B2612" s="512"/>
      <c r="C2612" s="488"/>
      <c r="D2612" s="488"/>
      <c r="E2612" s="488"/>
      <c r="F2612" s="488"/>
      <c r="G2612" s="488"/>
      <c r="H2612" s="488"/>
      <c r="I2612" s="285" t="s">
        <v>16</v>
      </c>
      <c r="J2612" s="515"/>
      <c r="K2612" s="249" t="s">
        <v>12</v>
      </c>
      <c r="L2612" s="139"/>
      <c r="M2612" s="139"/>
      <c r="N2612" s="139"/>
      <c r="O2612" s="286">
        <v>32.548999999999999</v>
      </c>
      <c r="P2612" s="244">
        <v>1</v>
      </c>
      <c r="Q2612" s="244">
        <v>0</v>
      </c>
      <c r="R2612" s="142">
        <f t="shared" ref="R2612:R2645" si="833">M2612+N2612+O2612+P2612+Q2612</f>
        <v>33.548999999999999</v>
      </c>
      <c r="S2612" s="321"/>
      <c r="T2612" s="5"/>
      <c r="U2612" s="5"/>
      <c r="V2612" s="5"/>
      <c r="W2612" s="5"/>
      <c r="X2612" s="5"/>
      <c r="Y2612" s="5"/>
      <c r="Z2612" s="5"/>
    </row>
    <row r="2613" spans="1:26" s="3" customFormat="1" ht="38.25">
      <c r="A2613" s="319"/>
      <c r="B2613" s="316"/>
      <c r="C2613" s="488"/>
      <c r="D2613" s="488"/>
      <c r="E2613" s="488"/>
      <c r="F2613" s="488"/>
      <c r="G2613" s="488"/>
      <c r="H2613" s="488"/>
      <c r="I2613" s="285" t="s">
        <v>69</v>
      </c>
      <c r="J2613" s="331"/>
      <c r="K2613" s="249" t="s">
        <v>55</v>
      </c>
      <c r="L2613" s="139"/>
      <c r="M2613" s="139"/>
      <c r="N2613" s="139"/>
      <c r="O2613" s="286">
        <v>0</v>
      </c>
      <c r="P2613" s="244">
        <v>412.8</v>
      </c>
      <c r="Q2613" s="244">
        <v>0</v>
      </c>
      <c r="R2613" s="142">
        <f t="shared" si="833"/>
        <v>412.8</v>
      </c>
      <c r="S2613" s="321"/>
      <c r="T2613" s="5"/>
      <c r="U2613" s="5"/>
      <c r="V2613" s="5"/>
      <c r="W2613" s="5"/>
      <c r="X2613" s="5"/>
      <c r="Y2613" s="5"/>
      <c r="Z2613" s="5"/>
    </row>
    <row r="2614" spans="1:26" s="3" customFormat="1" ht="15" customHeight="1">
      <c r="A2614" s="490">
        <v>17</v>
      </c>
      <c r="B2614" s="518" t="s">
        <v>768</v>
      </c>
      <c r="C2614" s="488"/>
      <c r="D2614" s="488"/>
      <c r="E2614" s="488"/>
      <c r="F2614" s="488"/>
      <c r="G2614" s="488"/>
      <c r="H2614" s="488"/>
      <c r="I2614" s="147" t="s">
        <v>13</v>
      </c>
      <c r="J2614" s="514">
        <v>467</v>
      </c>
      <c r="K2614" s="13"/>
      <c r="L2614" s="13">
        <f t="shared" ref="L2614:Q2614" si="834">+L2615+L2621+L2624+L2627+L2630+L2633+L2636+L2638</f>
        <v>0</v>
      </c>
      <c r="M2614" s="13">
        <f t="shared" si="834"/>
        <v>0</v>
      </c>
      <c r="N2614" s="13">
        <f t="shared" si="834"/>
        <v>0</v>
      </c>
      <c r="O2614" s="54">
        <f t="shared" si="834"/>
        <v>432.69500000000005</v>
      </c>
      <c r="P2614" s="54">
        <f t="shared" si="834"/>
        <v>395.69500000000005</v>
      </c>
      <c r="Q2614" s="54">
        <f t="shared" si="834"/>
        <v>209.066</v>
      </c>
      <c r="R2614" s="23">
        <f>M2614+N2614+O2614+P2614+Q2614</f>
        <v>1037.4560000000001</v>
      </c>
      <c r="S2614" s="321"/>
      <c r="T2614" s="5"/>
      <c r="U2614" s="5"/>
      <c r="V2614" s="5"/>
      <c r="W2614" s="5"/>
      <c r="X2614" s="5"/>
      <c r="Y2614" s="5"/>
      <c r="Z2614" s="5"/>
    </row>
    <row r="2615" spans="1:26" s="3" customFormat="1" ht="57">
      <c r="A2615" s="491"/>
      <c r="B2615" s="518"/>
      <c r="C2615" s="488"/>
      <c r="D2615" s="488"/>
      <c r="E2615" s="488"/>
      <c r="F2615" s="488"/>
      <c r="G2615" s="488"/>
      <c r="H2615" s="488"/>
      <c r="I2615" s="361" t="s">
        <v>32</v>
      </c>
      <c r="J2615" s="515"/>
      <c r="K2615" s="253" t="s">
        <v>10</v>
      </c>
      <c r="L2615" s="284">
        <f>+L2616+L2617+L2618+L2619+L2620</f>
        <v>0</v>
      </c>
      <c r="M2615" s="284">
        <f t="shared" ref="M2615:Q2615" si="835">+M2616+M2617+M2618+M2619+M2620</f>
        <v>0</v>
      </c>
      <c r="N2615" s="284">
        <f t="shared" si="835"/>
        <v>0</v>
      </c>
      <c r="O2615" s="284">
        <f t="shared" si="835"/>
        <v>119.485</v>
      </c>
      <c r="P2615" s="284">
        <f t="shared" si="835"/>
        <v>157.40800000000002</v>
      </c>
      <c r="Q2615" s="284">
        <f t="shared" si="835"/>
        <v>141.92400000000001</v>
      </c>
      <c r="R2615" s="142">
        <f t="shared" si="833"/>
        <v>418.81700000000001</v>
      </c>
      <c r="S2615" s="321"/>
      <c r="T2615" s="5"/>
      <c r="U2615" s="5"/>
      <c r="V2615" s="5"/>
      <c r="W2615" s="5"/>
      <c r="X2615" s="5"/>
      <c r="Y2615" s="5"/>
      <c r="Z2615" s="5"/>
    </row>
    <row r="2616" spans="1:26" s="3" customFormat="1" ht="25.5">
      <c r="A2616" s="491"/>
      <c r="B2616" s="518"/>
      <c r="C2616" s="488"/>
      <c r="D2616" s="488"/>
      <c r="E2616" s="488"/>
      <c r="F2616" s="488"/>
      <c r="G2616" s="488"/>
      <c r="H2616" s="488"/>
      <c r="I2616" s="285" t="s">
        <v>164</v>
      </c>
      <c r="J2616" s="515"/>
      <c r="K2616" s="249" t="s">
        <v>11</v>
      </c>
      <c r="L2616" s="139"/>
      <c r="M2616" s="139"/>
      <c r="N2616" s="139"/>
      <c r="O2616" s="286">
        <v>1.615</v>
      </c>
      <c r="P2616" s="286"/>
      <c r="Q2616" s="286"/>
      <c r="R2616" s="142">
        <f>M2616+N2616+O2616+P2616+Q2616</f>
        <v>1.615</v>
      </c>
      <c r="S2616" s="321"/>
      <c r="T2616" s="5"/>
      <c r="U2616" s="5"/>
      <c r="V2616" s="5"/>
      <c r="W2616" s="5"/>
      <c r="X2616" s="5"/>
      <c r="Y2616" s="5"/>
      <c r="Z2616" s="5"/>
    </row>
    <row r="2617" spans="1:26" s="3" customFormat="1">
      <c r="A2617" s="491"/>
      <c r="B2617" s="518"/>
      <c r="C2617" s="488"/>
      <c r="D2617" s="488"/>
      <c r="E2617" s="488"/>
      <c r="F2617" s="488"/>
      <c r="G2617" s="488"/>
      <c r="H2617" s="488"/>
      <c r="I2617" s="285" t="s">
        <v>16</v>
      </c>
      <c r="J2617" s="515"/>
      <c r="K2617" s="249" t="s">
        <v>12</v>
      </c>
      <c r="L2617" s="139"/>
      <c r="M2617" s="139"/>
      <c r="N2617" s="139"/>
      <c r="O2617" s="286">
        <v>54.151000000000003</v>
      </c>
      <c r="P2617" s="286">
        <v>123.81100000000001</v>
      </c>
      <c r="Q2617" s="286">
        <v>95.686000000000007</v>
      </c>
      <c r="R2617" s="142">
        <f t="shared" ref="R2617:R2620" si="836">M2617+N2617+O2617+P2617+Q2617</f>
        <v>273.64800000000002</v>
      </c>
      <c r="S2617" s="321"/>
      <c r="T2617" s="5"/>
      <c r="U2617" s="5"/>
      <c r="V2617" s="5"/>
      <c r="W2617" s="5"/>
      <c r="X2617" s="5"/>
      <c r="Y2617" s="5"/>
      <c r="Z2617" s="5"/>
    </row>
    <row r="2618" spans="1:26" s="3" customFormat="1" ht="25.5">
      <c r="A2618" s="491"/>
      <c r="B2618" s="518"/>
      <c r="C2618" s="488"/>
      <c r="D2618" s="488"/>
      <c r="E2618" s="488"/>
      <c r="F2618" s="488"/>
      <c r="G2618" s="488"/>
      <c r="H2618" s="488"/>
      <c r="I2618" s="285" t="s">
        <v>183</v>
      </c>
      <c r="J2618" s="515"/>
      <c r="K2618" s="249" t="s">
        <v>188</v>
      </c>
      <c r="L2618" s="139"/>
      <c r="M2618" s="139"/>
      <c r="N2618" s="139"/>
      <c r="O2618" s="286">
        <v>25.045000000000002</v>
      </c>
      <c r="P2618" s="286">
        <v>33.597000000000001</v>
      </c>
      <c r="Q2618" s="286">
        <v>46.238</v>
      </c>
      <c r="R2618" s="142">
        <f t="shared" si="836"/>
        <v>104.88</v>
      </c>
      <c r="S2618" s="321"/>
      <c r="T2618" s="5"/>
      <c r="U2618" s="5"/>
      <c r="V2618" s="5"/>
      <c r="W2618" s="5"/>
      <c r="X2618" s="5"/>
      <c r="Y2618" s="5"/>
      <c r="Z2618" s="5"/>
    </row>
    <row r="2619" spans="1:26" s="3" customFormat="1" ht="38.25">
      <c r="A2619" s="491"/>
      <c r="B2619" s="518"/>
      <c r="C2619" s="488"/>
      <c r="D2619" s="488"/>
      <c r="E2619" s="488"/>
      <c r="F2619" s="488"/>
      <c r="G2619" s="488"/>
      <c r="H2619" s="488"/>
      <c r="I2619" s="285" t="s">
        <v>27</v>
      </c>
      <c r="J2619" s="515"/>
      <c r="K2619" s="249" t="s">
        <v>28</v>
      </c>
      <c r="L2619" s="139"/>
      <c r="M2619" s="139"/>
      <c r="N2619" s="139"/>
      <c r="O2619" s="286">
        <v>36.414999999999999</v>
      </c>
      <c r="P2619" s="286"/>
      <c r="Q2619" s="286"/>
      <c r="R2619" s="142">
        <f t="shared" si="836"/>
        <v>36.414999999999999</v>
      </c>
      <c r="S2619" s="321"/>
      <c r="T2619" s="5"/>
      <c r="U2619" s="5"/>
      <c r="V2619" s="5"/>
      <c r="W2619" s="5"/>
      <c r="X2619" s="5"/>
      <c r="Y2619" s="5"/>
      <c r="Z2619" s="5"/>
    </row>
    <row r="2620" spans="1:26" s="388" customFormat="1" ht="63">
      <c r="A2620" s="491"/>
      <c r="B2620" s="518"/>
      <c r="C2620" s="488"/>
      <c r="D2620" s="488"/>
      <c r="E2620" s="488"/>
      <c r="F2620" s="488"/>
      <c r="G2620" s="488"/>
      <c r="H2620" s="488"/>
      <c r="I2620" s="381" t="s">
        <v>18</v>
      </c>
      <c r="J2620" s="515"/>
      <c r="K2620" s="382" t="s">
        <v>17</v>
      </c>
      <c r="L2620" s="383"/>
      <c r="M2620" s="383"/>
      <c r="N2620" s="383"/>
      <c r="O2620" s="384">
        <v>2.2589999999999999</v>
      </c>
      <c r="P2620" s="385"/>
      <c r="Q2620" s="385"/>
      <c r="R2620" s="386">
        <f t="shared" si="836"/>
        <v>2.2589999999999999</v>
      </c>
      <c r="S2620" s="387"/>
      <c r="T2620" s="366"/>
      <c r="U2620" s="366"/>
      <c r="V2620" s="366"/>
      <c r="W2620" s="366"/>
      <c r="X2620" s="366"/>
      <c r="Y2620" s="366"/>
      <c r="Z2620" s="366"/>
    </row>
    <row r="2621" spans="1:26" s="388" customFormat="1" ht="31.5">
      <c r="A2621" s="491"/>
      <c r="B2621" s="518"/>
      <c r="C2621" s="488"/>
      <c r="D2621" s="488"/>
      <c r="E2621" s="488"/>
      <c r="F2621" s="488"/>
      <c r="G2621" s="488"/>
      <c r="H2621" s="488"/>
      <c r="I2621" s="389" t="s">
        <v>177</v>
      </c>
      <c r="J2621" s="515"/>
      <c r="K2621" s="390" t="s">
        <v>51</v>
      </c>
      <c r="L2621" s="391">
        <f>+L2622+L2623</f>
        <v>0</v>
      </c>
      <c r="M2621" s="391">
        <f t="shared" ref="M2621:Q2621" si="837">+M2622+M2623</f>
        <v>0</v>
      </c>
      <c r="N2621" s="391">
        <f t="shared" si="837"/>
        <v>0</v>
      </c>
      <c r="O2621" s="391">
        <f t="shared" si="837"/>
        <v>100.09100000000001</v>
      </c>
      <c r="P2621" s="391">
        <f t="shared" si="837"/>
        <v>88.867999999999995</v>
      </c>
      <c r="Q2621" s="391">
        <f t="shared" si="837"/>
        <v>27.1</v>
      </c>
      <c r="R2621" s="386">
        <f t="shared" si="833"/>
        <v>216.059</v>
      </c>
      <c r="S2621" s="387"/>
      <c r="T2621" s="366"/>
      <c r="U2621" s="366"/>
      <c r="V2621" s="366"/>
      <c r="W2621" s="366"/>
      <c r="X2621" s="366"/>
      <c r="Y2621" s="366"/>
      <c r="Z2621" s="366"/>
    </row>
    <row r="2622" spans="1:26" s="388" customFormat="1" ht="30">
      <c r="A2622" s="491"/>
      <c r="B2622" s="518"/>
      <c r="C2622" s="488"/>
      <c r="D2622" s="488"/>
      <c r="E2622" s="488"/>
      <c r="F2622" s="488"/>
      <c r="G2622" s="488"/>
      <c r="H2622" s="488"/>
      <c r="I2622" s="392" t="s">
        <v>16</v>
      </c>
      <c r="J2622" s="515"/>
      <c r="K2622" s="382" t="s">
        <v>12</v>
      </c>
      <c r="L2622" s="383"/>
      <c r="M2622" s="383"/>
      <c r="N2622" s="383"/>
      <c r="O2622" s="384">
        <v>15.51</v>
      </c>
      <c r="P2622" s="393">
        <v>88.867999999999995</v>
      </c>
      <c r="Q2622" s="384">
        <v>27.1</v>
      </c>
      <c r="R2622" s="386">
        <f t="shared" si="833"/>
        <v>131.47800000000001</v>
      </c>
      <c r="S2622" s="387"/>
      <c r="T2622" s="366"/>
      <c r="U2622" s="366"/>
      <c r="V2622" s="366"/>
      <c r="W2622" s="366"/>
      <c r="X2622" s="366"/>
      <c r="Y2622" s="366"/>
      <c r="Z2622" s="366"/>
    </row>
    <row r="2623" spans="1:26" s="388" customFormat="1" ht="47.25">
      <c r="A2623" s="491"/>
      <c r="B2623" s="518"/>
      <c r="C2623" s="488"/>
      <c r="D2623" s="488"/>
      <c r="E2623" s="488"/>
      <c r="F2623" s="488"/>
      <c r="G2623" s="488"/>
      <c r="H2623" s="488"/>
      <c r="I2623" s="381" t="s">
        <v>183</v>
      </c>
      <c r="J2623" s="515"/>
      <c r="K2623" s="382" t="s">
        <v>188</v>
      </c>
      <c r="L2623" s="383"/>
      <c r="M2623" s="383"/>
      <c r="N2623" s="383"/>
      <c r="O2623" s="384">
        <v>84.581000000000003</v>
      </c>
      <c r="P2623" s="393"/>
      <c r="Q2623" s="384"/>
      <c r="R2623" s="386">
        <f>M2623+N2623+O2623+P2623+Q2623</f>
        <v>84.581000000000003</v>
      </c>
      <c r="S2623" s="387"/>
      <c r="T2623" s="366"/>
      <c r="U2623" s="366"/>
      <c r="V2623" s="366"/>
      <c r="W2623" s="366"/>
      <c r="X2623" s="366"/>
      <c r="Y2623" s="366"/>
      <c r="Z2623" s="366"/>
    </row>
    <row r="2624" spans="1:26" s="388" customFormat="1" ht="47.25">
      <c r="A2624" s="491"/>
      <c r="B2624" s="518"/>
      <c r="C2624" s="488"/>
      <c r="D2624" s="488"/>
      <c r="E2624" s="488"/>
      <c r="F2624" s="488"/>
      <c r="G2624" s="488"/>
      <c r="H2624" s="488"/>
      <c r="I2624" s="394" t="s">
        <v>178</v>
      </c>
      <c r="J2624" s="515"/>
      <c r="K2624" s="390" t="s">
        <v>45</v>
      </c>
      <c r="L2624" s="384">
        <f>+L2625+L2626</f>
        <v>0</v>
      </c>
      <c r="M2624" s="384">
        <f t="shared" ref="M2624:Q2624" si="838">+M2625+M2626</f>
        <v>0</v>
      </c>
      <c r="N2624" s="384">
        <f t="shared" si="838"/>
        <v>0</v>
      </c>
      <c r="O2624" s="384">
        <f t="shared" si="838"/>
        <v>31.31</v>
      </c>
      <c r="P2624" s="384">
        <f t="shared" si="838"/>
        <v>36.093000000000004</v>
      </c>
      <c r="Q2624" s="384">
        <f t="shared" si="838"/>
        <v>0</v>
      </c>
      <c r="R2624" s="386">
        <f t="shared" si="833"/>
        <v>67.403000000000006</v>
      </c>
      <c r="S2624" s="387"/>
      <c r="T2624" s="366"/>
      <c r="U2624" s="366"/>
      <c r="V2624" s="366"/>
      <c r="W2624" s="366"/>
      <c r="X2624" s="366"/>
      <c r="Y2624" s="366"/>
      <c r="Z2624" s="366"/>
    </row>
    <row r="2625" spans="1:26" s="388" customFormat="1" ht="31.5">
      <c r="A2625" s="491"/>
      <c r="B2625" s="518"/>
      <c r="C2625" s="488"/>
      <c r="D2625" s="488"/>
      <c r="E2625" s="488"/>
      <c r="F2625" s="488"/>
      <c r="G2625" s="488"/>
      <c r="H2625" s="488"/>
      <c r="I2625" s="395" t="s">
        <v>16</v>
      </c>
      <c r="J2625" s="515"/>
      <c r="K2625" s="382" t="s">
        <v>12</v>
      </c>
      <c r="L2625" s="383"/>
      <c r="M2625" s="383"/>
      <c r="N2625" s="383"/>
      <c r="O2625" s="384">
        <v>17.309999999999999</v>
      </c>
      <c r="P2625" s="396">
        <v>36.093000000000004</v>
      </c>
      <c r="Q2625" s="397"/>
      <c r="R2625" s="386">
        <f t="shared" si="833"/>
        <v>53.403000000000006</v>
      </c>
      <c r="S2625" s="387"/>
      <c r="T2625" s="366"/>
      <c r="U2625" s="366"/>
      <c r="V2625" s="366"/>
      <c r="W2625" s="366"/>
      <c r="X2625" s="366"/>
      <c r="Y2625" s="366"/>
      <c r="Z2625" s="366"/>
    </row>
    <row r="2626" spans="1:26" s="388" customFormat="1" ht="15" customHeight="1">
      <c r="A2626" s="491"/>
      <c r="B2626" s="518"/>
      <c r="C2626" s="488"/>
      <c r="D2626" s="488"/>
      <c r="E2626" s="488"/>
      <c r="F2626" s="488"/>
      <c r="G2626" s="488"/>
      <c r="H2626" s="488"/>
      <c r="I2626" s="395" t="s">
        <v>183</v>
      </c>
      <c r="J2626" s="516"/>
      <c r="K2626" s="398" t="s">
        <v>188</v>
      </c>
      <c r="L2626" s="386"/>
      <c r="M2626" s="386"/>
      <c r="N2626" s="386"/>
      <c r="O2626" s="386">
        <v>14</v>
      </c>
      <c r="P2626" s="386"/>
      <c r="Q2626" s="386"/>
      <c r="R2626" s="386">
        <f t="shared" si="833"/>
        <v>14</v>
      </c>
      <c r="S2626" s="387"/>
      <c r="T2626" s="366"/>
      <c r="U2626" s="366"/>
      <c r="V2626" s="366"/>
      <c r="W2626" s="366"/>
      <c r="X2626" s="366"/>
      <c r="Y2626" s="366"/>
      <c r="Z2626" s="366"/>
    </row>
    <row r="2627" spans="1:26" s="388" customFormat="1" ht="31.5">
      <c r="A2627" s="491"/>
      <c r="B2627" s="518"/>
      <c r="C2627" s="488"/>
      <c r="D2627" s="488"/>
      <c r="E2627" s="488"/>
      <c r="F2627" s="488"/>
      <c r="G2627" s="488"/>
      <c r="H2627" s="488"/>
      <c r="I2627" s="394" t="s">
        <v>179</v>
      </c>
      <c r="J2627" s="517"/>
      <c r="K2627" s="390" t="s">
        <v>11</v>
      </c>
      <c r="L2627" s="391">
        <f>+L2628+L2629</f>
        <v>0</v>
      </c>
      <c r="M2627" s="391">
        <f t="shared" ref="M2627:Q2627" si="839">+M2628+M2629</f>
        <v>0</v>
      </c>
      <c r="N2627" s="391">
        <f t="shared" si="839"/>
        <v>0</v>
      </c>
      <c r="O2627" s="391">
        <f t="shared" si="839"/>
        <v>80.421000000000006</v>
      </c>
      <c r="P2627" s="391">
        <f t="shared" si="839"/>
        <v>93.10799999999999</v>
      </c>
      <c r="Q2627" s="391">
        <f t="shared" si="839"/>
        <v>39.814</v>
      </c>
      <c r="R2627" s="386">
        <f t="shared" si="833"/>
        <v>213.34299999999999</v>
      </c>
      <c r="S2627" s="387"/>
      <c r="T2627" s="366"/>
      <c r="U2627" s="366"/>
      <c r="V2627" s="366"/>
      <c r="W2627" s="366"/>
      <c r="X2627" s="366"/>
      <c r="Y2627" s="366"/>
      <c r="Z2627" s="366"/>
    </row>
    <row r="2628" spans="1:26" s="388" customFormat="1" ht="31.5">
      <c r="A2628" s="491"/>
      <c r="B2628" s="518"/>
      <c r="C2628" s="488"/>
      <c r="D2628" s="488"/>
      <c r="E2628" s="488"/>
      <c r="F2628" s="488"/>
      <c r="G2628" s="488"/>
      <c r="H2628" s="488"/>
      <c r="I2628" s="395" t="s">
        <v>16</v>
      </c>
      <c r="J2628" s="517"/>
      <c r="K2628" s="382" t="s">
        <v>12</v>
      </c>
      <c r="L2628" s="383"/>
      <c r="M2628" s="383"/>
      <c r="N2628" s="383"/>
      <c r="O2628" s="384">
        <v>11</v>
      </c>
      <c r="P2628" s="396">
        <v>20.492999999999999</v>
      </c>
      <c r="Q2628" s="397">
        <v>20.48</v>
      </c>
      <c r="R2628" s="386">
        <f t="shared" si="833"/>
        <v>51.972999999999999</v>
      </c>
      <c r="S2628" s="387"/>
      <c r="T2628" s="366"/>
      <c r="U2628" s="366"/>
      <c r="V2628" s="366"/>
      <c r="W2628" s="366"/>
      <c r="X2628" s="366"/>
      <c r="Y2628" s="366"/>
      <c r="Z2628" s="366"/>
    </row>
    <row r="2629" spans="1:26" s="388" customFormat="1" ht="47.25">
      <c r="A2629" s="491"/>
      <c r="B2629" s="518"/>
      <c r="C2629" s="488"/>
      <c r="D2629" s="488"/>
      <c r="E2629" s="488"/>
      <c r="F2629" s="488"/>
      <c r="G2629" s="488"/>
      <c r="H2629" s="488"/>
      <c r="I2629" s="395" t="s">
        <v>183</v>
      </c>
      <c r="J2629" s="517"/>
      <c r="K2629" s="382" t="s">
        <v>212</v>
      </c>
      <c r="L2629" s="383"/>
      <c r="M2629" s="383"/>
      <c r="N2629" s="383"/>
      <c r="O2629" s="384">
        <v>69.421000000000006</v>
      </c>
      <c r="P2629" s="385">
        <v>72.614999999999995</v>
      </c>
      <c r="Q2629" s="385">
        <v>19.334</v>
      </c>
      <c r="R2629" s="386">
        <f t="shared" si="833"/>
        <v>161.37</v>
      </c>
      <c r="S2629" s="387"/>
      <c r="T2629" s="366"/>
      <c r="U2629" s="366"/>
      <c r="V2629" s="366"/>
      <c r="W2629" s="366"/>
      <c r="X2629" s="366"/>
      <c r="Y2629" s="366"/>
      <c r="Z2629" s="366"/>
    </row>
    <row r="2630" spans="1:26" s="388" customFormat="1" ht="94.5">
      <c r="A2630" s="491"/>
      <c r="B2630" s="518"/>
      <c r="C2630" s="488"/>
      <c r="D2630" s="488"/>
      <c r="E2630" s="488"/>
      <c r="F2630" s="488"/>
      <c r="G2630" s="488"/>
      <c r="H2630" s="488"/>
      <c r="I2630" s="394" t="s">
        <v>180</v>
      </c>
      <c r="J2630" s="399"/>
      <c r="K2630" s="400" t="s">
        <v>52</v>
      </c>
      <c r="L2630" s="386">
        <f>+L2631+L2632</f>
        <v>0</v>
      </c>
      <c r="M2630" s="386">
        <f t="shared" ref="M2630:Q2630" si="840">+M2631+M2632</f>
        <v>0</v>
      </c>
      <c r="N2630" s="386">
        <f t="shared" si="840"/>
        <v>0</v>
      </c>
      <c r="O2630" s="386">
        <f t="shared" si="840"/>
        <v>66.852999999999994</v>
      </c>
      <c r="P2630" s="386">
        <f t="shared" si="840"/>
        <v>8.0950000000000006</v>
      </c>
      <c r="Q2630" s="386">
        <f t="shared" si="840"/>
        <v>0</v>
      </c>
      <c r="R2630" s="386">
        <f t="shared" si="833"/>
        <v>74.947999999999993</v>
      </c>
      <c r="S2630" s="387"/>
      <c r="T2630" s="366"/>
      <c r="U2630" s="366"/>
      <c r="V2630" s="366"/>
      <c r="W2630" s="366"/>
      <c r="X2630" s="366"/>
      <c r="Y2630" s="366"/>
      <c r="Z2630" s="366"/>
    </row>
    <row r="2631" spans="1:26" s="388" customFormat="1" ht="31.5">
      <c r="A2631" s="491"/>
      <c r="B2631" s="518"/>
      <c r="C2631" s="488"/>
      <c r="D2631" s="488"/>
      <c r="E2631" s="488"/>
      <c r="F2631" s="488"/>
      <c r="G2631" s="488"/>
      <c r="H2631" s="488"/>
      <c r="I2631" s="395" t="s">
        <v>16</v>
      </c>
      <c r="J2631" s="399"/>
      <c r="K2631" s="401" t="s">
        <v>12</v>
      </c>
      <c r="L2631" s="383"/>
      <c r="M2631" s="383"/>
      <c r="N2631" s="383"/>
      <c r="O2631" s="384">
        <v>19.645</v>
      </c>
      <c r="P2631" s="385"/>
      <c r="Q2631" s="385"/>
      <c r="R2631" s="386">
        <f t="shared" si="833"/>
        <v>19.645</v>
      </c>
      <c r="S2631" s="387"/>
      <c r="T2631" s="366"/>
      <c r="U2631" s="366"/>
      <c r="V2631" s="366"/>
      <c r="W2631" s="366"/>
      <c r="X2631" s="366"/>
      <c r="Y2631" s="366"/>
      <c r="Z2631" s="366"/>
    </row>
    <row r="2632" spans="1:26" s="388" customFormat="1" ht="47.25">
      <c r="A2632" s="491"/>
      <c r="B2632" s="518"/>
      <c r="C2632" s="488"/>
      <c r="D2632" s="488"/>
      <c r="E2632" s="488"/>
      <c r="F2632" s="488"/>
      <c r="G2632" s="488"/>
      <c r="H2632" s="488"/>
      <c r="I2632" s="395" t="s">
        <v>183</v>
      </c>
      <c r="J2632" s="399"/>
      <c r="K2632" s="401" t="s">
        <v>188</v>
      </c>
      <c r="L2632" s="383"/>
      <c r="M2632" s="383"/>
      <c r="N2632" s="383"/>
      <c r="O2632" s="384">
        <v>47.207999999999998</v>
      </c>
      <c r="P2632" s="385">
        <v>8.0950000000000006</v>
      </c>
      <c r="Q2632" s="385"/>
      <c r="R2632" s="386">
        <f t="shared" si="833"/>
        <v>55.302999999999997</v>
      </c>
      <c r="S2632" s="387"/>
      <c r="T2632" s="366"/>
      <c r="U2632" s="366"/>
      <c r="V2632" s="366"/>
      <c r="W2632" s="366"/>
      <c r="X2632" s="366"/>
      <c r="Y2632" s="366"/>
      <c r="Z2632" s="366"/>
    </row>
    <row r="2633" spans="1:26" s="388" customFormat="1" ht="31.5">
      <c r="A2633" s="491"/>
      <c r="B2633" s="518"/>
      <c r="C2633" s="488"/>
      <c r="D2633" s="488"/>
      <c r="E2633" s="488"/>
      <c r="F2633" s="488"/>
      <c r="G2633" s="488"/>
      <c r="H2633" s="488"/>
      <c r="I2633" s="394" t="s">
        <v>29</v>
      </c>
      <c r="J2633" s="399"/>
      <c r="K2633" s="400" t="s">
        <v>54</v>
      </c>
      <c r="L2633" s="386">
        <f>+L2634+L2635</f>
        <v>0</v>
      </c>
      <c r="M2633" s="386">
        <f t="shared" ref="M2633:Q2633" si="841">+M2634+M2635</f>
        <v>0</v>
      </c>
      <c r="N2633" s="386">
        <f t="shared" si="841"/>
        <v>0</v>
      </c>
      <c r="O2633" s="386">
        <f t="shared" si="841"/>
        <v>0.89600000000000002</v>
      </c>
      <c r="P2633" s="386">
        <f t="shared" si="841"/>
        <v>1.9930000000000001</v>
      </c>
      <c r="Q2633" s="386">
        <f t="shared" si="841"/>
        <v>0.22800000000000001</v>
      </c>
      <c r="R2633" s="386">
        <f t="shared" si="833"/>
        <v>3.1170000000000004</v>
      </c>
      <c r="S2633" s="387"/>
      <c r="T2633" s="366"/>
      <c r="U2633" s="366"/>
      <c r="V2633" s="366"/>
      <c r="W2633" s="366"/>
      <c r="X2633" s="366"/>
      <c r="Y2633" s="366"/>
      <c r="Z2633" s="366"/>
    </row>
    <row r="2634" spans="1:26" s="388" customFormat="1" ht="31.5">
      <c r="A2634" s="491"/>
      <c r="B2634" s="518"/>
      <c r="C2634" s="488"/>
      <c r="D2634" s="488"/>
      <c r="E2634" s="488"/>
      <c r="F2634" s="488"/>
      <c r="G2634" s="488"/>
      <c r="H2634" s="488"/>
      <c r="I2634" s="395" t="s">
        <v>16</v>
      </c>
      <c r="J2634" s="399"/>
      <c r="K2634" s="401" t="s">
        <v>12</v>
      </c>
      <c r="L2634" s="383"/>
      <c r="M2634" s="383"/>
      <c r="N2634" s="383"/>
      <c r="O2634" s="384">
        <v>0.89600000000000002</v>
      </c>
      <c r="P2634" s="385">
        <v>1.9930000000000001</v>
      </c>
      <c r="Q2634" s="385"/>
      <c r="R2634" s="386">
        <f t="shared" si="833"/>
        <v>2.8890000000000002</v>
      </c>
      <c r="S2634" s="387"/>
      <c r="T2634" s="366"/>
      <c r="U2634" s="366"/>
      <c r="V2634" s="366"/>
      <c r="W2634" s="366"/>
      <c r="X2634" s="366"/>
      <c r="Y2634" s="366"/>
      <c r="Z2634" s="366"/>
    </row>
    <row r="2635" spans="1:26" s="388" customFormat="1" ht="47.25">
      <c r="A2635" s="491"/>
      <c r="B2635" s="518"/>
      <c r="C2635" s="488"/>
      <c r="D2635" s="488"/>
      <c r="E2635" s="488"/>
      <c r="F2635" s="488"/>
      <c r="G2635" s="488"/>
      <c r="H2635" s="488"/>
      <c r="I2635" s="395" t="s">
        <v>183</v>
      </c>
      <c r="J2635" s="399"/>
      <c r="K2635" s="401" t="s">
        <v>188</v>
      </c>
      <c r="L2635" s="383"/>
      <c r="M2635" s="383"/>
      <c r="N2635" s="383"/>
      <c r="O2635" s="384"/>
      <c r="P2635" s="385"/>
      <c r="Q2635" s="385">
        <v>0.22800000000000001</v>
      </c>
      <c r="R2635" s="386">
        <f t="shared" si="833"/>
        <v>0.22800000000000001</v>
      </c>
      <c r="S2635" s="387"/>
      <c r="T2635" s="366"/>
      <c r="U2635" s="366"/>
      <c r="V2635" s="366"/>
      <c r="W2635" s="366"/>
      <c r="X2635" s="366"/>
      <c r="Y2635" s="366"/>
      <c r="Z2635" s="366"/>
    </row>
    <row r="2636" spans="1:26" s="388" customFormat="1" ht="94.5">
      <c r="A2636" s="491"/>
      <c r="B2636" s="518"/>
      <c r="C2636" s="488"/>
      <c r="D2636" s="488"/>
      <c r="E2636" s="488"/>
      <c r="F2636" s="488"/>
      <c r="G2636" s="488"/>
      <c r="H2636" s="488"/>
      <c r="I2636" s="394" t="s">
        <v>263</v>
      </c>
      <c r="J2636" s="399"/>
      <c r="K2636" s="400" t="s">
        <v>155</v>
      </c>
      <c r="L2636" s="386">
        <f>+L2637</f>
        <v>0</v>
      </c>
      <c r="M2636" s="386">
        <f t="shared" ref="M2636:Q2636" si="842">+M2637</f>
        <v>0</v>
      </c>
      <c r="N2636" s="386">
        <f t="shared" si="842"/>
        <v>0</v>
      </c>
      <c r="O2636" s="386">
        <f t="shared" si="842"/>
        <v>33.639000000000003</v>
      </c>
      <c r="P2636" s="386">
        <f t="shared" si="842"/>
        <v>10.130000000000001</v>
      </c>
      <c r="Q2636" s="386">
        <f t="shared" si="842"/>
        <v>0</v>
      </c>
      <c r="R2636" s="386">
        <f t="shared" si="833"/>
        <v>43.769000000000005</v>
      </c>
      <c r="S2636" s="387"/>
      <c r="T2636" s="366"/>
      <c r="U2636" s="366"/>
      <c r="V2636" s="366"/>
      <c r="W2636" s="366"/>
      <c r="X2636" s="366"/>
      <c r="Y2636" s="366"/>
      <c r="Z2636" s="366"/>
    </row>
    <row r="2637" spans="1:26" s="388" customFormat="1" ht="47.25">
      <c r="A2637" s="491"/>
      <c r="B2637" s="518"/>
      <c r="C2637" s="488"/>
      <c r="D2637" s="488"/>
      <c r="E2637" s="488"/>
      <c r="F2637" s="488"/>
      <c r="G2637" s="488"/>
      <c r="H2637" s="488"/>
      <c r="I2637" s="395" t="s">
        <v>183</v>
      </c>
      <c r="J2637" s="399"/>
      <c r="K2637" s="401" t="s">
        <v>188</v>
      </c>
      <c r="L2637" s="383"/>
      <c r="M2637" s="383"/>
      <c r="N2637" s="383"/>
      <c r="O2637" s="384">
        <v>33.639000000000003</v>
      </c>
      <c r="P2637" s="385">
        <v>10.130000000000001</v>
      </c>
      <c r="Q2637" s="385"/>
      <c r="R2637" s="386">
        <f t="shared" si="833"/>
        <v>43.769000000000005</v>
      </c>
      <c r="S2637" s="387"/>
      <c r="T2637" s="366"/>
      <c r="U2637" s="366"/>
      <c r="V2637" s="366"/>
      <c r="W2637" s="366"/>
      <c r="X2637" s="366"/>
      <c r="Y2637" s="366"/>
      <c r="Z2637" s="366"/>
    </row>
    <row r="2638" spans="1:26" s="388" customFormat="1" ht="15.75">
      <c r="A2638" s="491"/>
      <c r="B2638" s="518"/>
      <c r="C2638" s="488"/>
      <c r="D2638" s="488"/>
      <c r="E2638" s="488"/>
      <c r="F2638" s="488"/>
      <c r="G2638" s="488"/>
      <c r="H2638" s="488"/>
      <c r="I2638" s="395" t="s">
        <v>769</v>
      </c>
      <c r="J2638" s="399"/>
      <c r="K2638" s="400" t="s">
        <v>124</v>
      </c>
      <c r="L2638" s="386">
        <f>+L2639</f>
        <v>0</v>
      </c>
      <c r="M2638" s="386">
        <f t="shared" ref="M2638:Q2638" si="843">+M2639</f>
        <v>0</v>
      </c>
      <c r="N2638" s="386">
        <f t="shared" si="843"/>
        <v>0</v>
      </c>
      <c r="O2638" s="386">
        <f t="shared" si="843"/>
        <v>0</v>
      </c>
      <c r="P2638" s="386">
        <f t="shared" si="843"/>
        <v>0</v>
      </c>
      <c r="Q2638" s="386">
        <f t="shared" si="843"/>
        <v>0</v>
      </c>
      <c r="R2638" s="386">
        <f t="shared" si="833"/>
        <v>0</v>
      </c>
      <c r="S2638" s="387"/>
      <c r="T2638" s="366"/>
      <c r="U2638" s="366"/>
      <c r="V2638" s="366"/>
      <c r="W2638" s="366"/>
      <c r="X2638" s="366"/>
      <c r="Y2638" s="366"/>
      <c r="Z2638" s="366"/>
    </row>
    <row r="2639" spans="1:26" s="388" customFormat="1" ht="31.5" hidden="1">
      <c r="A2639" s="402"/>
      <c r="B2639" s="518"/>
      <c r="C2639" s="488"/>
      <c r="D2639" s="488"/>
      <c r="E2639" s="488"/>
      <c r="F2639" s="488"/>
      <c r="G2639" s="488"/>
      <c r="H2639" s="488"/>
      <c r="I2639" s="395" t="s">
        <v>16</v>
      </c>
      <c r="J2639" s="399"/>
      <c r="K2639" s="401" t="s">
        <v>12</v>
      </c>
      <c r="L2639" s="383"/>
      <c r="M2639" s="383"/>
      <c r="N2639" s="383"/>
      <c r="O2639" s="384"/>
      <c r="P2639" s="385"/>
      <c r="Q2639" s="385"/>
      <c r="R2639" s="386">
        <f t="shared" si="833"/>
        <v>0</v>
      </c>
      <c r="S2639" s="387"/>
      <c r="T2639" s="366"/>
      <c r="U2639" s="366"/>
      <c r="V2639" s="366"/>
      <c r="W2639" s="366"/>
      <c r="X2639" s="366"/>
      <c r="Y2639" s="366"/>
      <c r="Z2639" s="366"/>
    </row>
    <row r="2640" spans="1:26" s="388" customFormat="1" ht="11.25" customHeight="1">
      <c r="A2640" s="490">
        <v>18</v>
      </c>
      <c r="B2640" s="511" t="s">
        <v>770</v>
      </c>
      <c r="C2640" s="488"/>
      <c r="D2640" s="488"/>
      <c r="E2640" s="488"/>
      <c r="F2640" s="488"/>
      <c r="G2640" s="488"/>
      <c r="H2640" s="488"/>
      <c r="I2640" s="403" t="s">
        <v>13</v>
      </c>
      <c r="J2640" s="490">
        <v>124</v>
      </c>
      <c r="K2640" s="404"/>
      <c r="L2640" s="405"/>
      <c r="M2640" s="405"/>
      <c r="N2640" s="405"/>
      <c r="O2640" s="405">
        <f>+O2641+O2647+O2650+O2653+O2656+O2658+O2661</f>
        <v>115.619</v>
      </c>
      <c r="P2640" s="405">
        <f>+P2641+P2647+P2650+P2653+P2656+P2658+P2661</f>
        <v>54.957999999999998</v>
      </c>
      <c r="Q2640" s="405">
        <f>+Q2641+Q2647+Q2650+Q2653+Q2656+Q2658+Q2661</f>
        <v>51.222999999999999</v>
      </c>
      <c r="R2640" s="405">
        <f>M2640+N2640+O2640+P2640+Q2640</f>
        <v>221.8</v>
      </c>
      <c r="S2640" s="387"/>
      <c r="T2640" s="366"/>
      <c r="U2640" s="366"/>
      <c r="V2640" s="366"/>
      <c r="W2640" s="366"/>
      <c r="X2640" s="366"/>
      <c r="Y2640" s="366"/>
      <c r="Z2640" s="366"/>
    </row>
    <row r="2641" spans="1:26" s="388" customFormat="1" ht="63">
      <c r="A2641" s="491"/>
      <c r="B2641" s="512"/>
      <c r="C2641" s="488"/>
      <c r="D2641" s="488"/>
      <c r="E2641" s="488"/>
      <c r="F2641" s="488"/>
      <c r="G2641" s="488"/>
      <c r="H2641" s="488"/>
      <c r="I2641" s="406" t="s">
        <v>176</v>
      </c>
      <c r="J2641" s="491"/>
      <c r="K2641" s="407" t="s">
        <v>10</v>
      </c>
      <c r="L2641" s="384"/>
      <c r="M2641" s="384"/>
      <c r="N2641" s="391"/>
      <c r="O2641" s="391">
        <f>SUM(O2642:O2646)</f>
        <v>42.332000000000001</v>
      </c>
      <c r="P2641" s="391">
        <f>SUM(P2642:P2646)</f>
        <v>42.042999999999999</v>
      </c>
      <c r="Q2641" s="391">
        <f>SUM(Q2642:Q2646)</f>
        <v>21.707999999999998</v>
      </c>
      <c r="R2641" s="386">
        <f t="shared" si="833"/>
        <v>106.083</v>
      </c>
      <c r="S2641" s="387"/>
      <c r="T2641" s="366"/>
      <c r="U2641" s="366"/>
      <c r="V2641" s="366"/>
      <c r="W2641" s="366"/>
      <c r="X2641" s="366"/>
      <c r="Y2641" s="366"/>
      <c r="Z2641" s="366"/>
    </row>
    <row r="2642" spans="1:26" s="388" customFormat="1" ht="31.5">
      <c r="A2642" s="491"/>
      <c r="B2642" s="512"/>
      <c r="C2642" s="488"/>
      <c r="D2642" s="488"/>
      <c r="E2642" s="488"/>
      <c r="F2642" s="488"/>
      <c r="G2642" s="488"/>
      <c r="H2642" s="488"/>
      <c r="I2642" s="408" t="s">
        <v>164</v>
      </c>
      <c r="J2642" s="491"/>
      <c r="K2642" s="398" t="s">
        <v>11</v>
      </c>
      <c r="L2642" s="383"/>
      <c r="M2642" s="383"/>
      <c r="N2642" s="383"/>
      <c r="O2642" s="384">
        <v>0.51200000000000001</v>
      </c>
      <c r="P2642" s="385">
        <v>0</v>
      </c>
      <c r="Q2642" s="385">
        <v>0</v>
      </c>
      <c r="R2642" s="386">
        <f t="shared" si="833"/>
        <v>0.51200000000000001</v>
      </c>
      <c r="S2642" s="387"/>
      <c r="T2642" s="366"/>
      <c r="U2642" s="366"/>
      <c r="V2642" s="366"/>
      <c r="W2642" s="366"/>
      <c r="X2642" s="366"/>
      <c r="Y2642" s="366"/>
      <c r="Z2642" s="366"/>
    </row>
    <row r="2643" spans="1:26" s="388" customFormat="1" ht="31.5">
      <c r="A2643" s="491"/>
      <c r="B2643" s="512"/>
      <c r="C2643" s="488"/>
      <c r="D2643" s="488"/>
      <c r="E2643" s="488"/>
      <c r="F2643" s="488"/>
      <c r="G2643" s="488"/>
      <c r="H2643" s="488"/>
      <c r="I2643" s="408" t="s">
        <v>16</v>
      </c>
      <c r="J2643" s="491"/>
      <c r="K2643" s="398" t="s">
        <v>12</v>
      </c>
      <c r="L2643" s="383"/>
      <c r="M2643" s="383"/>
      <c r="N2643" s="383"/>
      <c r="O2643" s="384">
        <v>5.0460000000000003</v>
      </c>
      <c r="P2643" s="384">
        <v>28.128</v>
      </c>
      <c r="Q2643" s="384">
        <v>14.327999999999999</v>
      </c>
      <c r="R2643" s="386">
        <f t="shared" si="833"/>
        <v>47.501999999999995</v>
      </c>
      <c r="S2643" s="387"/>
      <c r="T2643" s="366"/>
      <c r="U2643" s="366"/>
      <c r="V2643" s="366"/>
      <c r="W2643" s="366"/>
      <c r="X2643" s="366"/>
      <c r="Y2643" s="366"/>
      <c r="Z2643" s="366"/>
    </row>
    <row r="2644" spans="1:26" s="388" customFormat="1" ht="47.25">
      <c r="A2644" s="491"/>
      <c r="B2644" s="512"/>
      <c r="C2644" s="488"/>
      <c r="D2644" s="488"/>
      <c r="E2644" s="488"/>
      <c r="F2644" s="488"/>
      <c r="G2644" s="488"/>
      <c r="H2644" s="488"/>
      <c r="I2644" s="408" t="s">
        <v>262</v>
      </c>
      <c r="J2644" s="491"/>
      <c r="K2644" s="398" t="s">
        <v>188</v>
      </c>
      <c r="L2644" s="383"/>
      <c r="M2644" s="383"/>
      <c r="N2644" s="383"/>
      <c r="O2644" s="384">
        <v>9.702</v>
      </c>
      <c r="P2644" s="384">
        <v>13.914999999999999</v>
      </c>
      <c r="Q2644" s="384">
        <v>7.38</v>
      </c>
      <c r="R2644" s="386">
        <f t="shared" si="833"/>
        <v>30.996999999999996</v>
      </c>
      <c r="S2644" s="387"/>
      <c r="T2644" s="366"/>
      <c r="U2644" s="366"/>
      <c r="V2644" s="366"/>
      <c r="W2644" s="366"/>
      <c r="X2644" s="366"/>
      <c r="Y2644" s="366"/>
      <c r="Z2644" s="366"/>
    </row>
    <row r="2645" spans="1:26" s="388" customFormat="1" ht="63">
      <c r="A2645" s="491"/>
      <c r="B2645" s="512"/>
      <c r="C2645" s="488"/>
      <c r="D2645" s="488"/>
      <c r="E2645" s="488"/>
      <c r="F2645" s="488"/>
      <c r="G2645" s="488"/>
      <c r="H2645" s="488"/>
      <c r="I2645" s="408" t="s">
        <v>27</v>
      </c>
      <c r="J2645" s="491"/>
      <c r="K2645" s="398" t="s">
        <v>28</v>
      </c>
      <c r="L2645" s="383"/>
      <c r="M2645" s="383"/>
      <c r="N2645" s="383"/>
      <c r="O2645" s="384">
        <v>26.353000000000002</v>
      </c>
      <c r="P2645" s="385">
        <v>0</v>
      </c>
      <c r="Q2645" s="385">
        <v>0</v>
      </c>
      <c r="R2645" s="386">
        <f t="shared" si="833"/>
        <v>26.353000000000002</v>
      </c>
      <c r="S2645" s="387"/>
      <c r="T2645" s="366"/>
      <c r="U2645" s="366"/>
      <c r="V2645" s="366"/>
      <c r="W2645" s="366"/>
      <c r="X2645" s="366"/>
      <c r="Y2645" s="366"/>
      <c r="Z2645" s="366"/>
    </row>
    <row r="2646" spans="1:26" s="388" customFormat="1" ht="63">
      <c r="A2646" s="491"/>
      <c r="B2646" s="512"/>
      <c r="C2646" s="488"/>
      <c r="D2646" s="488"/>
      <c r="E2646" s="488"/>
      <c r="F2646" s="488"/>
      <c r="G2646" s="488"/>
      <c r="H2646" s="488"/>
      <c r="I2646" s="408" t="s">
        <v>18</v>
      </c>
      <c r="J2646" s="491"/>
      <c r="K2646" s="398" t="s">
        <v>17</v>
      </c>
      <c r="L2646" s="383"/>
      <c r="M2646" s="383"/>
      <c r="N2646" s="383"/>
      <c r="O2646" s="384">
        <v>0.71899999999999997</v>
      </c>
      <c r="P2646" s="385">
        <v>0</v>
      </c>
      <c r="Q2646" s="385">
        <v>0</v>
      </c>
      <c r="R2646" s="386">
        <f t="shared" ref="R2646:R2712" si="844">M2646+N2646+O2646+P2646+Q2646</f>
        <v>0.71899999999999997</v>
      </c>
      <c r="S2646" s="387"/>
      <c r="T2646" s="366"/>
      <c r="U2646" s="366"/>
      <c r="V2646" s="366"/>
      <c r="W2646" s="366"/>
      <c r="X2646" s="366"/>
      <c r="Y2646" s="366"/>
      <c r="Z2646" s="366"/>
    </row>
    <row r="2647" spans="1:26" s="388" customFormat="1" ht="31.5">
      <c r="A2647" s="491"/>
      <c r="B2647" s="512"/>
      <c r="C2647" s="488"/>
      <c r="D2647" s="488"/>
      <c r="E2647" s="488"/>
      <c r="F2647" s="488"/>
      <c r="G2647" s="488"/>
      <c r="H2647" s="488"/>
      <c r="I2647" s="406" t="s">
        <v>177</v>
      </c>
      <c r="J2647" s="491"/>
      <c r="K2647" s="407" t="s">
        <v>51</v>
      </c>
      <c r="L2647" s="384"/>
      <c r="M2647" s="384"/>
      <c r="N2647" s="391"/>
      <c r="O2647" s="391">
        <f>SUM(O2648:O2649)</f>
        <v>0.85</v>
      </c>
      <c r="P2647" s="391">
        <f>SUM(P2648:P2649)</f>
        <v>3.823</v>
      </c>
      <c r="Q2647" s="391">
        <f>SUM(Q2648:Q2649)</f>
        <v>1.774</v>
      </c>
      <c r="R2647" s="386">
        <f t="shared" si="844"/>
        <v>6.4470000000000001</v>
      </c>
      <c r="S2647" s="387"/>
      <c r="T2647" s="366"/>
      <c r="U2647" s="366"/>
      <c r="V2647" s="366"/>
      <c r="W2647" s="366"/>
      <c r="X2647" s="366"/>
      <c r="Y2647" s="366"/>
      <c r="Z2647" s="366"/>
    </row>
    <row r="2648" spans="1:26" s="388" customFormat="1" ht="31.5">
      <c r="A2648" s="491"/>
      <c r="B2648" s="512"/>
      <c r="C2648" s="488"/>
      <c r="D2648" s="488"/>
      <c r="E2648" s="488"/>
      <c r="F2648" s="488"/>
      <c r="G2648" s="488"/>
      <c r="H2648" s="488"/>
      <c r="I2648" s="408" t="s">
        <v>16</v>
      </c>
      <c r="J2648" s="491"/>
      <c r="K2648" s="398" t="s">
        <v>12</v>
      </c>
      <c r="L2648" s="383"/>
      <c r="M2648" s="383"/>
      <c r="N2648" s="383"/>
      <c r="O2648" s="409">
        <v>0</v>
      </c>
      <c r="P2648" s="409">
        <v>0.39</v>
      </c>
      <c r="Q2648" s="409">
        <v>0.182</v>
      </c>
      <c r="R2648" s="386">
        <f t="shared" si="844"/>
        <v>0.57200000000000006</v>
      </c>
      <c r="S2648" s="387"/>
      <c r="T2648" s="366"/>
      <c r="U2648" s="366"/>
      <c r="V2648" s="366"/>
      <c r="W2648" s="366"/>
      <c r="X2648" s="366"/>
      <c r="Y2648" s="366"/>
      <c r="Z2648" s="366"/>
    </row>
    <row r="2649" spans="1:26" s="388" customFormat="1" ht="47.25">
      <c r="A2649" s="491"/>
      <c r="B2649" s="512"/>
      <c r="C2649" s="488"/>
      <c r="D2649" s="488"/>
      <c r="E2649" s="488"/>
      <c r="F2649" s="488"/>
      <c r="G2649" s="488"/>
      <c r="H2649" s="488"/>
      <c r="I2649" s="408" t="s">
        <v>183</v>
      </c>
      <c r="J2649" s="491"/>
      <c r="K2649" s="398" t="s">
        <v>188</v>
      </c>
      <c r="L2649" s="383"/>
      <c r="M2649" s="383"/>
      <c r="N2649" s="383"/>
      <c r="O2649" s="409">
        <v>0.85</v>
      </c>
      <c r="P2649" s="409">
        <v>3.4329999999999998</v>
      </c>
      <c r="Q2649" s="409">
        <v>1.5920000000000001</v>
      </c>
      <c r="R2649" s="386">
        <f t="shared" si="844"/>
        <v>5.875</v>
      </c>
      <c r="S2649" s="387"/>
      <c r="T2649" s="366"/>
      <c r="U2649" s="366"/>
      <c r="V2649" s="366"/>
      <c r="W2649" s="366"/>
      <c r="X2649" s="366"/>
      <c r="Y2649" s="366"/>
      <c r="Z2649" s="366"/>
    </row>
    <row r="2650" spans="1:26" s="388" customFormat="1" ht="47.25">
      <c r="A2650" s="491"/>
      <c r="B2650" s="512"/>
      <c r="C2650" s="488"/>
      <c r="D2650" s="488"/>
      <c r="E2650" s="488"/>
      <c r="F2650" s="488"/>
      <c r="G2650" s="488"/>
      <c r="H2650" s="488"/>
      <c r="I2650" s="406" t="s">
        <v>178</v>
      </c>
      <c r="J2650" s="491"/>
      <c r="K2650" s="407" t="s">
        <v>45</v>
      </c>
      <c r="L2650" s="384"/>
      <c r="M2650" s="384"/>
      <c r="N2650" s="391"/>
      <c r="O2650" s="391">
        <f>SUM(O2652:O2652)+O2651</f>
        <v>0.8</v>
      </c>
      <c r="P2650" s="391">
        <f t="shared" ref="P2650:Q2650" si="845">SUM(P2652:P2652)+P2651</f>
        <v>0.69199999999999995</v>
      </c>
      <c r="Q2650" s="391">
        <f t="shared" si="845"/>
        <v>0</v>
      </c>
      <c r="R2650" s="386">
        <f t="shared" si="844"/>
        <v>1.492</v>
      </c>
      <c r="S2650" s="387"/>
      <c r="T2650" s="366"/>
      <c r="U2650" s="366"/>
      <c r="V2650" s="366"/>
      <c r="W2650" s="366"/>
      <c r="X2650" s="366"/>
      <c r="Y2650" s="366"/>
      <c r="Z2650" s="366"/>
    </row>
    <row r="2651" spans="1:26" s="388" customFormat="1" ht="31.5">
      <c r="A2651" s="491"/>
      <c r="B2651" s="512"/>
      <c r="C2651" s="488"/>
      <c r="D2651" s="488"/>
      <c r="E2651" s="488"/>
      <c r="F2651" s="488"/>
      <c r="G2651" s="488"/>
      <c r="H2651" s="488"/>
      <c r="I2651" s="408" t="s">
        <v>16</v>
      </c>
      <c r="J2651" s="491"/>
      <c r="K2651" s="398" t="s">
        <v>12</v>
      </c>
      <c r="L2651" s="384"/>
      <c r="M2651" s="384"/>
      <c r="N2651" s="391"/>
      <c r="O2651" s="409">
        <v>0</v>
      </c>
      <c r="P2651" s="409">
        <v>0.69199999999999995</v>
      </c>
      <c r="Q2651" s="409">
        <v>0</v>
      </c>
      <c r="R2651" s="386"/>
      <c r="S2651" s="387"/>
      <c r="T2651" s="366"/>
      <c r="U2651" s="366"/>
      <c r="V2651" s="366"/>
      <c r="W2651" s="366"/>
      <c r="X2651" s="366"/>
      <c r="Y2651" s="366"/>
      <c r="Z2651" s="366"/>
    </row>
    <row r="2652" spans="1:26" s="388" customFormat="1" ht="47.25">
      <c r="A2652" s="491"/>
      <c r="B2652" s="512"/>
      <c r="C2652" s="488"/>
      <c r="D2652" s="488"/>
      <c r="E2652" s="488"/>
      <c r="F2652" s="488"/>
      <c r="G2652" s="488"/>
      <c r="H2652" s="488"/>
      <c r="I2652" s="408" t="s">
        <v>183</v>
      </c>
      <c r="J2652" s="491"/>
      <c r="K2652" s="398" t="s">
        <v>188</v>
      </c>
      <c r="L2652" s="383"/>
      <c r="M2652" s="383"/>
      <c r="N2652" s="383"/>
      <c r="O2652" s="409">
        <v>0.8</v>
      </c>
      <c r="P2652" s="409">
        <v>0</v>
      </c>
      <c r="Q2652" s="409">
        <v>0</v>
      </c>
      <c r="R2652" s="386">
        <f t="shared" si="844"/>
        <v>0.8</v>
      </c>
      <c r="S2652" s="387"/>
      <c r="T2652" s="366"/>
      <c r="U2652" s="366"/>
      <c r="V2652" s="366"/>
      <c r="W2652" s="366"/>
      <c r="X2652" s="366"/>
      <c r="Y2652" s="366"/>
      <c r="Z2652" s="366"/>
    </row>
    <row r="2653" spans="1:26" s="388" customFormat="1" ht="31.5">
      <c r="A2653" s="491"/>
      <c r="B2653" s="512"/>
      <c r="C2653" s="488"/>
      <c r="D2653" s="488"/>
      <c r="E2653" s="488"/>
      <c r="F2653" s="488"/>
      <c r="G2653" s="488"/>
      <c r="H2653" s="488"/>
      <c r="I2653" s="406" t="s">
        <v>179</v>
      </c>
      <c r="J2653" s="491"/>
      <c r="K2653" s="407" t="s">
        <v>11</v>
      </c>
      <c r="L2653" s="384"/>
      <c r="M2653" s="384"/>
      <c r="N2653" s="391"/>
      <c r="O2653" s="391">
        <f>O2655+O2654</f>
        <v>11</v>
      </c>
      <c r="P2653" s="391">
        <f t="shared" ref="P2653:Q2653" si="846">P2655+P2654</f>
        <v>8.4</v>
      </c>
      <c r="Q2653" s="391">
        <f t="shared" si="846"/>
        <v>24.741</v>
      </c>
      <c r="R2653" s="386">
        <f t="shared" si="844"/>
        <v>44.140999999999998</v>
      </c>
      <c r="S2653" s="387"/>
      <c r="T2653" s="366"/>
      <c r="U2653" s="366"/>
      <c r="V2653" s="366"/>
      <c r="W2653" s="366"/>
      <c r="X2653" s="366"/>
      <c r="Y2653" s="366"/>
      <c r="Z2653" s="366"/>
    </row>
    <row r="2654" spans="1:26" s="388" customFormat="1" ht="15.75">
      <c r="A2654" s="491"/>
      <c r="B2654" s="512"/>
      <c r="C2654" s="488"/>
      <c r="D2654" s="488"/>
      <c r="E2654" s="488"/>
      <c r="F2654" s="488"/>
      <c r="G2654" s="488"/>
      <c r="H2654" s="488"/>
      <c r="I2654" s="406"/>
      <c r="J2654" s="491"/>
      <c r="K2654" s="398" t="s">
        <v>12</v>
      </c>
      <c r="L2654" s="384"/>
      <c r="M2654" s="384"/>
      <c r="N2654" s="391"/>
      <c r="O2654" s="409">
        <v>0</v>
      </c>
      <c r="P2654" s="409">
        <v>0</v>
      </c>
      <c r="Q2654" s="409">
        <v>3.472</v>
      </c>
      <c r="R2654" s="386"/>
      <c r="S2654" s="387"/>
      <c r="T2654" s="366"/>
      <c r="U2654" s="366"/>
      <c r="V2654" s="366"/>
      <c r="W2654" s="366"/>
      <c r="X2654" s="366"/>
      <c r="Y2654" s="366"/>
      <c r="Z2654" s="366"/>
    </row>
    <row r="2655" spans="1:26" s="3" customFormat="1" ht="25.5">
      <c r="A2655" s="491"/>
      <c r="B2655" s="512"/>
      <c r="C2655" s="488"/>
      <c r="D2655" s="488"/>
      <c r="E2655" s="488"/>
      <c r="F2655" s="488"/>
      <c r="G2655" s="488"/>
      <c r="H2655" s="488"/>
      <c r="I2655" s="299" t="s">
        <v>183</v>
      </c>
      <c r="J2655" s="491"/>
      <c r="K2655" s="170" t="s">
        <v>188</v>
      </c>
      <c r="L2655" s="139"/>
      <c r="M2655" s="139"/>
      <c r="N2655" s="139"/>
      <c r="O2655" s="374">
        <v>11</v>
      </c>
      <c r="P2655" s="374">
        <v>8.4</v>
      </c>
      <c r="Q2655" s="374">
        <v>21.268999999999998</v>
      </c>
      <c r="R2655" s="142">
        <f t="shared" si="844"/>
        <v>40.668999999999997</v>
      </c>
      <c r="S2655" s="321"/>
      <c r="T2655" s="5"/>
      <c r="U2655" s="5"/>
      <c r="V2655" s="5"/>
      <c r="W2655" s="5"/>
      <c r="X2655" s="5"/>
      <c r="Y2655" s="5"/>
      <c r="Z2655" s="5"/>
    </row>
    <row r="2656" spans="1:26" s="3" customFormat="1" ht="25.5">
      <c r="A2656" s="491"/>
      <c r="B2656" s="512"/>
      <c r="C2656" s="488"/>
      <c r="D2656" s="488"/>
      <c r="E2656" s="488"/>
      <c r="F2656" s="488"/>
      <c r="G2656" s="488"/>
      <c r="H2656" s="488"/>
      <c r="I2656" s="302" t="s">
        <v>29</v>
      </c>
      <c r="J2656" s="491"/>
      <c r="K2656" s="169" t="s">
        <v>54</v>
      </c>
      <c r="L2656" s="286"/>
      <c r="M2656" s="286"/>
      <c r="N2656" s="284"/>
      <c r="O2656" s="284">
        <f>SUM(O2657:O2657)</f>
        <v>0.1</v>
      </c>
      <c r="P2656" s="284">
        <f>SUM(P2657:P2657)</f>
        <v>0</v>
      </c>
      <c r="Q2656" s="284">
        <f>SUM(Q2657:Q2657)</f>
        <v>0</v>
      </c>
      <c r="R2656" s="142">
        <f t="shared" si="844"/>
        <v>0.1</v>
      </c>
      <c r="S2656" s="321"/>
      <c r="T2656" s="5"/>
      <c r="U2656" s="5"/>
      <c r="V2656" s="5"/>
      <c r="W2656" s="5"/>
      <c r="X2656" s="5"/>
      <c r="Y2656" s="5"/>
      <c r="Z2656" s="5"/>
    </row>
    <row r="2657" spans="1:26" s="3" customFormat="1" ht="30">
      <c r="A2657" s="491"/>
      <c r="B2657" s="512"/>
      <c r="C2657" s="488"/>
      <c r="D2657" s="488"/>
      <c r="E2657" s="488"/>
      <c r="F2657" s="488"/>
      <c r="G2657" s="488"/>
      <c r="H2657" s="488"/>
      <c r="I2657" s="364" t="s">
        <v>16</v>
      </c>
      <c r="J2657" s="491"/>
      <c r="K2657" s="170">
        <v>15</v>
      </c>
      <c r="L2657" s="139"/>
      <c r="M2657" s="139"/>
      <c r="N2657" s="139"/>
      <c r="O2657" s="286">
        <v>0.1</v>
      </c>
      <c r="P2657" s="244"/>
      <c r="Q2657" s="244"/>
      <c r="R2657" s="142">
        <f t="shared" si="844"/>
        <v>0.1</v>
      </c>
      <c r="S2657" s="321"/>
      <c r="T2657" s="5"/>
      <c r="U2657" s="5"/>
      <c r="V2657" s="5"/>
      <c r="W2657" s="5"/>
      <c r="X2657" s="5"/>
      <c r="Y2657" s="5"/>
      <c r="Z2657" s="5"/>
    </row>
    <row r="2658" spans="1:26" s="3" customFormat="1" ht="51">
      <c r="A2658" s="491"/>
      <c r="B2658" s="512"/>
      <c r="C2658" s="488"/>
      <c r="D2658" s="488"/>
      <c r="E2658" s="488"/>
      <c r="F2658" s="488"/>
      <c r="G2658" s="488"/>
      <c r="H2658" s="488"/>
      <c r="I2658" s="302" t="s">
        <v>263</v>
      </c>
      <c r="J2658" s="491"/>
      <c r="K2658" s="169" t="s">
        <v>155</v>
      </c>
      <c r="L2658" s="286"/>
      <c r="M2658" s="286"/>
      <c r="N2658" s="284"/>
      <c r="O2658" s="284">
        <f>SUM(O2659:O2660)</f>
        <v>60.536999999999999</v>
      </c>
      <c r="P2658" s="284">
        <f>SUM(P2659:P2660)</f>
        <v>0</v>
      </c>
      <c r="Q2658" s="284">
        <f>SUM(Q2659:Q2660)</f>
        <v>3</v>
      </c>
      <c r="R2658" s="142">
        <f t="shared" si="844"/>
        <v>63.536999999999999</v>
      </c>
      <c r="S2658" s="321"/>
      <c r="T2658" s="5"/>
      <c r="U2658" s="5"/>
      <c r="V2658" s="5"/>
      <c r="W2658" s="5"/>
      <c r="X2658" s="5"/>
      <c r="Y2658" s="5"/>
      <c r="Z2658" s="5"/>
    </row>
    <row r="2659" spans="1:26" s="3" customFormat="1">
      <c r="A2659" s="491"/>
      <c r="B2659" s="512"/>
      <c r="C2659" s="488"/>
      <c r="D2659" s="488"/>
      <c r="E2659" s="488"/>
      <c r="F2659" s="488"/>
      <c r="G2659" s="488"/>
      <c r="H2659" s="488"/>
      <c r="I2659" s="299" t="s">
        <v>16</v>
      </c>
      <c r="J2659" s="491"/>
      <c r="K2659" s="170" t="s">
        <v>12</v>
      </c>
      <c r="L2659" s="139"/>
      <c r="M2659" s="139"/>
      <c r="N2659" s="139"/>
      <c r="O2659" s="286">
        <v>1.9179999999999999</v>
      </c>
      <c r="P2659" s="244">
        <v>0</v>
      </c>
      <c r="Q2659" s="244">
        <v>0</v>
      </c>
      <c r="R2659" s="142">
        <f t="shared" si="844"/>
        <v>1.9179999999999999</v>
      </c>
      <c r="S2659" s="321"/>
      <c r="T2659" s="5"/>
      <c r="U2659" s="5"/>
      <c r="V2659" s="5"/>
      <c r="W2659" s="5"/>
      <c r="X2659" s="5"/>
      <c r="Y2659" s="5"/>
      <c r="Z2659" s="5"/>
    </row>
    <row r="2660" spans="1:26" s="3" customFormat="1" ht="25.5">
      <c r="A2660" s="491"/>
      <c r="B2660" s="512"/>
      <c r="C2660" s="488"/>
      <c r="D2660" s="488"/>
      <c r="E2660" s="488"/>
      <c r="F2660" s="488"/>
      <c r="G2660" s="488"/>
      <c r="H2660" s="488"/>
      <c r="I2660" s="299" t="s">
        <v>183</v>
      </c>
      <c r="J2660" s="491"/>
      <c r="K2660" s="170" t="s">
        <v>188</v>
      </c>
      <c r="L2660" s="139"/>
      <c r="M2660" s="139"/>
      <c r="N2660" s="139"/>
      <c r="O2660" s="287">
        <v>58.619</v>
      </c>
      <c r="P2660" s="244">
        <v>0</v>
      </c>
      <c r="Q2660" s="244">
        <v>3</v>
      </c>
      <c r="R2660" s="142">
        <f t="shared" si="844"/>
        <v>61.619</v>
      </c>
      <c r="S2660" s="321"/>
      <c r="T2660" s="5"/>
      <c r="U2660" s="5"/>
      <c r="V2660" s="5"/>
      <c r="W2660" s="5"/>
      <c r="X2660" s="5"/>
      <c r="Y2660" s="5"/>
      <c r="Z2660" s="5"/>
    </row>
    <row r="2661" spans="1:26" s="3" customFormat="1">
      <c r="A2661" s="491"/>
      <c r="B2661" s="512"/>
      <c r="C2661" s="488"/>
      <c r="D2661" s="488"/>
      <c r="E2661" s="488"/>
      <c r="F2661" s="488"/>
      <c r="G2661" s="488"/>
      <c r="H2661" s="488"/>
      <c r="I2661" s="302"/>
      <c r="J2661" s="491"/>
      <c r="K2661" s="48" t="s">
        <v>124</v>
      </c>
      <c r="L2661" s="286"/>
      <c r="M2661" s="286"/>
      <c r="N2661" s="284"/>
      <c r="O2661" s="284">
        <f>O2662</f>
        <v>0</v>
      </c>
      <c r="P2661" s="284">
        <f>P2662</f>
        <v>0</v>
      </c>
      <c r="Q2661" s="284"/>
      <c r="R2661" s="142">
        <f t="shared" si="844"/>
        <v>0</v>
      </c>
      <c r="S2661" s="321"/>
      <c r="T2661" s="5"/>
      <c r="U2661" s="5"/>
      <c r="V2661" s="5"/>
      <c r="W2661" s="5"/>
      <c r="X2661" s="5"/>
      <c r="Y2661" s="5"/>
      <c r="Z2661" s="5"/>
    </row>
    <row r="2662" spans="1:26" s="3" customFormat="1" hidden="1">
      <c r="A2662" s="492"/>
      <c r="B2662" s="513"/>
      <c r="C2662" s="488"/>
      <c r="D2662" s="488"/>
      <c r="E2662" s="488"/>
      <c r="F2662" s="488"/>
      <c r="G2662" s="488"/>
      <c r="H2662" s="488"/>
      <c r="I2662" s="299"/>
      <c r="J2662" s="492"/>
      <c r="K2662" s="340"/>
      <c r="L2662" s="44"/>
      <c r="M2662" s="44"/>
      <c r="N2662" s="44"/>
      <c r="O2662" s="286"/>
      <c r="P2662" s="287"/>
      <c r="Q2662" s="288"/>
      <c r="R2662" s="142"/>
      <c r="S2662" s="321"/>
      <c r="T2662" s="5"/>
      <c r="U2662" s="5"/>
      <c r="V2662" s="5"/>
      <c r="W2662" s="5"/>
      <c r="X2662" s="5"/>
      <c r="Y2662" s="5"/>
      <c r="Z2662" s="5"/>
    </row>
    <row r="2663" spans="1:26" s="3" customFormat="1" ht="15" customHeight="1">
      <c r="A2663" s="490">
        <v>19</v>
      </c>
      <c r="B2663" s="511" t="s">
        <v>771</v>
      </c>
      <c r="C2663" s="488"/>
      <c r="D2663" s="488"/>
      <c r="E2663" s="488"/>
      <c r="F2663" s="488"/>
      <c r="G2663" s="488"/>
      <c r="H2663" s="488"/>
      <c r="I2663" s="147" t="s">
        <v>13</v>
      </c>
      <c r="J2663" s="490">
        <v>124</v>
      </c>
      <c r="K2663" s="13"/>
      <c r="L2663" s="23"/>
      <c r="M2663" s="23"/>
      <c r="N2663" s="23"/>
      <c r="O2663" s="23">
        <f t="shared" ref="O2663:Q2663" si="847">+O2664+O2670+O2673+O2676+O2678+O2681</f>
        <v>120.45490000000001</v>
      </c>
      <c r="P2663" s="23">
        <f t="shared" si="847"/>
        <v>99.551999999999992</v>
      </c>
      <c r="Q2663" s="23">
        <f t="shared" si="847"/>
        <v>25.126000000000001</v>
      </c>
      <c r="R2663" s="23">
        <f t="shared" si="844"/>
        <v>245.13290000000001</v>
      </c>
      <c r="S2663" s="321"/>
      <c r="T2663" s="5"/>
      <c r="U2663" s="5"/>
      <c r="V2663" s="5"/>
      <c r="W2663" s="5"/>
      <c r="X2663" s="5"/>
      <c r="Y2663" s="5"/>
      <c r="Z2663" s="5"/>
    </row>
    <row r="2664" spans="1:26" s="3" customFormat="1" ht="51">
      <c r="A2664" s="491"/>
      <c r="B2664" s="512"/>
      <c r="C2664" s="488"/>
      <c r="D2664" s="488"/>
      <c r="E2664" s="488"/>
      <c r="F2664" s="488"/>
      <c r="G2664" s="488"/>
      <c r="H2664" s="488"/>
      <c r="I2664" s="302" t="s">
        <v>176</v>
      </c>
      <c r="J2664" s="491"/>
      <c r="K2664" s="253" t="s">
        <v>10</v>
      </c>
      <c r="L2664" s="286"/>
      <c r="M2664" s="286"/>
      <c r="N2664" s="284"/>
      <c r="O2664" s="284">
        <f>SUM(O2665:O2669)</f>
        <v>58.872999999999998</v>
      </c>
      <c r="P2664" s="284">
        <f>SUM(P2665:P2669)</f>
        <v>52.283999999999999</v>
      </c>
      <c r="Q2664" s="284">
        <f>SUM(Q2665:Q2669)</f>
        <v>24.866</v>
      </c>
      <c r="R2664" s="142">
        <f t="shared" si="844"/>
        <v>136.023</v>
      </c>
      <c r="S2664" s="321"/>
      <c r="T2664" s="5"/>
      <c r="U2664" s="5"/>
      <c r="V2664" s="5"/>
      <c r="W2664" s="5"/>
      <c r="X2664" s="5"/>
      <c r="Y2664" s="5"/>
      <c r="Z2664" s="5"/>
    </row>
    <row r="2665" spans="1:26" s="3" customFormat="1" ht="25.5">
      <c r="A2665" s="491"/>
      <c r="B2665" s="512"/>
      <c r="C2665" s="488"/>
      <c r="D2665" s="488"/>
      <c r="E2665" s="488"/>
      <c r="F2665" s="488"/>
      <c r="G2665" s="488"/>
      <c r="H2665" s="488"/>
      <c r="I2665" s="299" t="s">
        <v>164</v>
      </c>
      <c r="J2665" s="491"/>
      <c r="K2665" s="249" t="s">
        <v>11</v>
      </c>
      <c r="L2665" s="139"/>
      <c r="M2665" s="139"/>
      <c r="N2665" s="139"/>
      <c r="O2665" s="286">
        <v>0.746</v>
      </c>
      <c r="P2665" s="244">
        <v>0</v>
      </c>
      <c r="Q2665" s="244">
        <v>0</v>
      </c>
      <c r="R2665" s="142">
        <f t="shared" si="844"/>
        <v>0.746</v>
      </c>
      <c r="S2665" s="321"/>
      <c r="T2665" s="5"/>
      <c r="U2665" s="5"/>
      <c r="V2665" s="5"/>
      <c r="W2665" s="5"/>
      <c r="X2665" s="5"/>
      <c r="Y2665" s="5"/>
      <c r="Z2665" s="5"/>
    </row>
    <row r="2666" spans="1:26" s="3" customFormat="1">
      <c r="A2666" s="491"/>
      <c r="B2666" s="512"/>
      <c r="C2666" s="488"/>
      <c r="D2666" s="488"/>
      <c r="E2666" s="488"/>
      <c r="F2666" s="488"/>
      <c r="G2666" s="488"/>
      <c r="H2666" s="488"/>
      <c r="I2666" s="299" t="s">
        <v>16</v>
      </c>
      <c r="J2666" s="491"/>
      <c r="K2666" s="249" t="s">
        <v>12</v>
      </c>
      <c r="L2666" s="139"/>
      <c r="M2666" s="139"/>
      <c r="N2666" s="139"/>
      <c r="O2666" s="287">
        <v>5.92</v>
      </c>
      <c r="P2666" s="287">
        <v>29.896999999999998</v>
      </c>
      <c r="Q2666" s="288">
        <v>19.988</v>
      </c>
      <c r="R2666" s="142">
        <f t="shared" si="844"/>
        <v>55.805</v>
      </c>
      <c r="S2666" s="321"/>
      <c r="T2666" s="5"/>
      <c r="U2666" s="5"/>
      <c r="V2666" s="5"/>
      <c r="W2666" s="5"/>
      <c r="X2666" s="5"/>
      <c r="Y2666" s="5"/>
      <c r="Z2666" s="5"/>
    </row>
    <row r="2667" spans="1:26" s="3" customFormat="1" ht="25.5">
      <c r="A2667" s="491"/>
      <c r="B2667" s="512"/>
      <c r="C2667" s="488"/>
      <c r="D2667" s="488"/>
      <c r="E2667" s="488"/>
      <c r="F2667" s="488"/>
      <c r="G2667" s="488"/>
      <c r="H2667" s="488"/>
      <c r="I2667" s="299" t="s">
        <v>262</v>
      </c>
      <c r="J2667" s="491"/>
      <c r="K2667" s="249" t="s">
        <v>188</v>
      </c>
      <c r="L2667" s="139"/>
      <c r="M2667" s="139"/>
      <c r="N2667" s="139"/>
      <c r="O2667" s="287">
        <v>21.274000000000001</v>
      </c>
      <c r="P2667" s="287">
        <v>22.387</v>
      </c>
      <c r="Q2667" s="288">
        <v>4.8780000000000001</v>
      </c>
      <c r="R2667" s="142">
        <f t="shared" si="844"/>
        <v>48.539000000000001</v>
      </c>
      <c r="S2667" s="321"/>
      <c r="T2667" s="5"/>
      <c r="U2667" s="5"/>
      <c r="V2667" s="5"/>
      <c r="W2667" s="5"/>
      <c r="X2667" s="5"/>
      <c r="Y2667" s="5"/>
      <c r="Z2667" s="5"/>
    </row>
    <row r="2668" spans="1:26" s="3" customFormat="1" ht="38.25">
      <c r="A2668" s="491"/>
      <c r="B2668" s="512"/>
      <c r="C2668" s="488"/>
      <c r="D2668" s="488"/>
      <c r="E2668" s="488"/>
      <c r="F2668" s="488"/>
      <c r="G2668" s="488"/>
      <c r="H2668" s="488"/>
      <c r="I2668" s="299" t="s">
        <v>27</v>
      </c>
      <c r="J2668" s="491"/>
      <c r="K2668" s="249" t="s">
        <v>28</v>
      </c>
      <c r="L2668" s="139"/>
      <c r="M2668" s="139"/>
      <c r="N2668" s="139"/>
      <c r="O2668" s="287">
        <v>29.882999999999999</v>
      </c>
      <c r="P2668" s="244">
        <v>0</v>
      </c>
      <c r="Q2668" s="244">
        <v>0</v>
      </c>
      <c r="R2668" s="142">
        <f t="shared" si="844"/>
        <v>29.882999999999999</v>
      </c>
      <c r="S2668" s="321"/>
      <c r="T2668" s="5"/>
      <c r="U2668" s="5"/>
      <c r="V2668" s="5"/>
      <c r="W2668" s="5"/>
      <c r="X2668" s="5"/>
      <c r="Y2668" s="5"/>
      <c r="Z2668" s="5"/>
    </row>
    <row r="2669" spans="1:26" s="3" customFormat="1" ht="38.25">
      <c r="A2669" s="491"/>
      <c r="B2669" s="512"/>
      <c r="C2669" s="488"/>
      <c r="D2669" s="488"/>
      <c r="E2669" s="488"/>
      <c r="F2669" s="488"/>
      <c r="G2669" s="488"/>
      <c r="H2669" s="488"/>
      <c r="I2669" s="299" t="s">
        <v>18</v>
      </c>
      <c r="J2669" s="491"/>
      <c r="K2669" s="249" t="s">
        <v>17</v>
      </c>
      <c r="L2669" s="139"/>
      <c r="M2669" s="139"/>
      <c r="N2669" s="139"/>
      <c r="O2669" s="286">
        <v>1.05</v>
      </c>
      <c r="P2669" s="244">
        <v>0</v>
      </c>
      <c r="Q2669" s="244">
        <v>0</v>
      </c>
      <c r="R2669" s="142">
        <f t="shared" si="844"/>
        <v>1.05</v>
      </c>
      <c r="S2669" s="321"/>
      <c r="T2669" s="5"/>
      <c r="U2669" s="5"/>
      <c r="V2669" s="5"/>
      <c r="W2669" s="5"/>
      <c r="X2669" s="5"/>
      <c r="Y2669" s="5"/>
      <c r="Z2669" s="5"/>
    </row>
    <row r="2670" spans="1:26" s="3" customFormat="1" ht="25.5">
      <c r="A2670" s="491"/>
      <c r="B2670" s="512"/>
      <c r="C2670" s="488"/>
      <c r="D2670" s="488"/>
      <c r="E2670" s="488"/>
      <c r="F2670" s="488"/>
      <c r="G2670" s="488"/>
      <c r="H2670" s="488"/>
      <c r="I2670" s="302" t="s">
        <v>177</v>
      </c>
      <c r="J2670" s="491"/>
      <c r="K2670" s="253" t="s">
        <v>51</v>
      </c>
      <c r="L2670" s="286"/>
      <c r="M2670" s="286"/>
      <c r="N2670" s="284"/>
      <c r="O2670" s="284">
        <f>SUM(O2671:O2672)</f>
        <v>0.09</v>
      </c>
      <c r="P2670" s="284">
        <f>SUM(P2671:P2672)</f>
        <v>29.468</v>
      </c>
      <c r="Q2670" s="284">
        <f>SUM(Q2671:Q2672)</f>
        <v>0.26</v>
      </c>
      <c r="R2670" s="142">
        <f t="shared" si="844"/>
        <v>29.818000000000001</v>
      </c>
      <c r="S2670" s="321"/>
      <c r="T2670" s="5"/>
      <c r="U2670" s="5"/>
      <c r="V2670" s="5"/>
      <c r="W2670" s="5"/>
      <c r="X2670" s="5"/>
      <c r="Y2670" s="5"/>
      <c r="Z2670" s="5"/>
    </row>
    <row r="2671" spans="1:26" s="3" customFormat="1" ht="15">
      <c r="A2671" s="491"/>
      <c r="B2671" s="512"/>
      <c r="C2671" s="488"/>
      <c r="D2671" s="488"/>
      <c r="E2671" s="488"/>
      <c r="F2671" s="488"/>
      <c r="G2671" s="488"/>
      <c r="H2671" s="488"/>
      <c r="I2671" s="299" t="s">
        <v>16</v>
      </c>
      <c r="J2671" s="491"/>
      <c r="K2671" s="249" t="s">
        <v>12</v>
      </c>
      <c r="L2671" s="139"/>
      <c r="M2671" s="139"/>
      <c r="N2671" s="139"/>
      <c r="O2671" s="375"/>
      <c r="P2671" s="375">
        <v>0.5</v>
      </c>
      <c r="Q2671" s="375">
        <v>0.26</v>
      </c>
      <c r="R2671" s="142">
        <f t="shared" si="844"/>
        <v>0.76</v>
      </c>
      <c r="S2671" s="321"/>
      <c r="T2671" s="5"/>
      <c r="U2671" s="5"/>
      <c r="V2671" s="5"/>
      <c r="W2671" s="5"/>
      <c r="X2671" s="5"/>
      <c r="Y2671" s="5"/>
      <c r="Z2671" s="5"/>
    </row>
    <row r="2672" spans="1:26" s="3" customFormat="1" ht="25.5">
      <c r="A2672" s="491"/>
      <c r="B2672" s="512"/>
      <c r="C2672" s="488"/>
      <c r="D2672" s="488"/>
      <c r="E2672" s="488"/>
      <c r="F2672" s="488"/>
      <c r="G2672" s="488"/>
      <c r="H2672" s="488"/>
      <c r="I2672" s="299" t="s">
        <v>183</v>
      </c>
      <c r="J2672" s="491"/>
      <c r="K2672" s="249" t="s">
        <v>188</v>
      </c>
      <c r="L2672" s="139"/>
      <c r="M2672" s="139"/>
      <c r="N2672" s="139"/>
      <c r="O2672" s="375">
        <v>0.09</v>
      </c>
      <c r="P2672" s="375">
        <v>28.968</v>
      </c>
      <c r="Q2672" s="375">
        <v>0</v>
      </c>
      <c r="R2672" s="142">
        <f t="shared" si="844"/>
        <v>29.058</v>
      </c>
      <c r="S2672" s="321"/>
      <c r="T2672" s="5"/>
      <c r="U2672" s="5"/>
      <c r="V2672" s="5"/>
      <c r="W2672" s="5"/>
      <c r="X2672" s="5"/>
      <c r="Y2672" s="5"/>
      <c r="Z2672" s="5"/>
    </row>
    <row r="2673" spans="1:26" s="3" customFormat="1" ht="25.5">
      <c r="A2673" s="491"/>
      <c r="B2673" s="512"/>
      <c r="C2673" s="488"/>
      <c r="D2673" s="488"/>
      <c r="E2673" s="488"/>
      <c r="F2673" s="488"/>
      <c r="G2673" s="488"/>
      <c r="H2673" s="488"/>
      <c r="I2673" s="302" t="s">
        <v>178</v>
      </c>
      <c r="J2673" s="491"/>
      <c r="K2673" s="253" t="s">
        <v>45</v>
      </c>
      <c r="L2673" s="286"/>
      <c r="M2673" s="286"/>
      <c r="N2673" s="284"/>
      <c r="O2673" s="284">
        <f>SUM(O2674:O2675)</f>
        <v>0.8</v>
      </c>
      <c r="P2673" s="284">
        <f t="shared" ref="P2673:Q2673" si="848">SUM(P2674:P2675)</f>
        <v>0.8</v>
      </c>
      <c r="Q2673" s="284">
        <f t="shared" si="848"/>
        <v>0</v>
      </c>
      <c r="R2673" s="142">
        <f t="shared" si="844"/>
        <v>1.6</v>
      </c>
      <c r="S2673" s="321"/>
      <c r="T2673" s="5"/>
      <c r="U2673" s="5"/>
      <c r="V2673" s="5"/>
      <c r="W2673" s="5"/>
      <c r="X2673" s="5"/>
      <c r="Y2673" s="5"/>
      <c r="Z2673" s="5"/>
    </row>
    <row r="2674" spans="1:26" s="3" customFormat="1">
      <c r="A2674" s="491"/>
      <c r="B2674" s="512"/>
      <c r="C2674" s="488"/>
      <c r="D2674" s="488"/>
      <c r="E2674" s="488"/>
      <c r="F2674" s="488"/>
      <c r="G2674" s="488"/>
      <c r="H2674" s="488"/>
      <c r="I2674" s="299" t="s">
        <v>16</v>
      </c>
      <c r="J2674" s="491"/>
      <c r="K2674" s="249" t="s">
        <v>12</v>
      </c>
      <c r="L2674" s="139"/>
      <c r="M2674" s="139"/>
      <c r="N2674" s="139"/>
      <c r="O2674" s="286">
        <v>0</v>
      </c>
      <c r="P2674" s="287">
        <v>0.8</v>
      </c>
      <c r="Q2674" s="288">
        <v>0</v>
      </c>
      <c r="R2674" s="142">
        <f t="shared" si="844"/>
        <v>0.8</v>
      </c>
      <c r="S2674" s="321"/>
      <c r="T2674" s="5"/>
      <c r="U2674" s="5"/>
      <c r="V2674" s="5"/>
      <c r="W2674" s="5"/>
      <c r="X2674" s="5"/>
      <c r="Y2674" s="5"/>
      <c r="Z2674" s="5"/>
    </row>
    <row r="2675" spans="1:26" s="3" customFormat="1" ht="25.5">
      <c r="A2675" s="491"/>
      <c r="B2675" s="512"/>
      <c r="C2675" s="488"/>
      <c r="D2675" s="488"/>
      <c r="E2675" s="488"/>
      <c r="F2675" s="488"/>
      <c r="G2675" s="488"/>
      <c r="H2675" s="488"/>
      <c r="I2675" s="299" t="s">
        <v>183</v>
      </c>
      <c r="J2675" s="491"/>
      <c r="K2675" s="249" t="s">
        <v>188</v>
      </c>
      <c r="L2675" s="139"/>
      <c r="M2675" s="139"/>
      <c r="N2675" s="139"/>
      <c r="O2675" s="286">
        <v>0.8</v>
      </c>
      <c r="P2675" s="244">
        <v>0</v>
      </c>
      <c r="Q2675" s="244">
        <v>0</v>
      </c>
      <c r="R2675" s="142">
        <f t="shared" si="844"/>
        <v>0.8</v>
      </c>
      <c r="S2675" s="321"/>
      <c r="T2675" s="5"/>
      <c r="U2675" s="5"/>
      <c r="V2675" s="5"/>
      <c r="W2675" s="5"/>
      <c r="X2675" s="5"/>
      <c r="Y2675" s="5"/>
      <c r="Z2675" s="5"/>
    </row>
    <row r="2676" spans="1:26" s="3" customFormat="1" ht="25.5">
      <c r="A2676" s="491"/>
      <c r="B2676" s="512"/>
      <c r="C2676" s="488"/>
      <c r="D2676" s="488"/>
      <c r="E2676" s="488"/>
      <c r="F2676" s="488"/>
      <c r="G2676" s="488"/>
      <c r="H2676" s="488"/>
      <c r="I2676" s="302" t="s">
        <v>179</v>
      </c>
      <c r="J2676" s="491"/>
      <c r="K2676" s="253" t="s">
        <v>11</v>
      </c>
      <c r="L2676" s="286"/>
      <c r="M2676" s="286"/>
      <c r="N2676" s="284"/>
      <c r="O2676" s="284">
        <f>O2677</f>
        <v>33.942</v>
      </c>
      <c r="P2676" s="284">
        <f>P2677</f>
        <v>17</v>
      </c>
      <c r="Q2676" s="284">
        <f>Q2677</f>
        <v>0</v>
      </c>
      <c r="R2676" s="142">
        <f t="shared" si="844"/>
        <v>50.942</v>
      </c>
      <c r="S2676" s="321"/>
      <c r="T2676" s="5"/>
      <c r="U2676" s="5"/>
      <c r="V2676" s="5"/>
      <c r="W2676" s="5"/>
      <c r="X2676" s="5"/>
      <c r="Y2676" s="5"/>
      <c r="Z2676" s="5"/>
    </row>
    <row r="2677" spans="1:26" s="3" customFormat="1" ht="25.5">
      <c r="A2677" s="491"/>
      <c r="B2677" s="512"/>
      <c r="C2677" s="488"/>
      <c r="D2677" s="488"/>
      <c r="E2677" s="488"/>
      <c r="F2677" s="488"/>
      <c r="G2677" s="488"/>
      <c r="H2677" s="488"/>
      <c r="I2677" s="299" t="s">
        <v>183</v>
      </c>
      <c r="J2677" s="491"/>
      <c r="K2677" s="249" t="s">
        <v>188</v>
      </c>
      <c r="L2677" s="139"/>
      <c r="M2677" s="139"/>
      <c r="N2677" s="139"/>
      <c r="O2677" s="287">
        <v>33.942</v>
      </c>
      <c r="P2677" s="287">
        <v>17</v>
      </c>
      <c r="Q2677" s="288">
        <v>0</v>
      </c>
      <c r="R2677" s="142">
        <f t="shared" si="844"/>
        <v>50.942</v>
      </c>
      <c r="S2677" s="321"/>
      <c r="T2677" s="5"/>
      <c r="U2677" s="5"/>
      <c r="V2677" s="5"/>
      <c r="W2677" s="5"/>
      <c r="X2677" s="5"/>
      <c r="Y2677" s="5"/>
      <c r="Z2677" s="5"/>
    </row>
    <row r="2678" spans="1:26" s="3" customFormat="1" ht="25.5">
      <c r="A2678" s="491"/>
      <c r="B2678" s="512"/>
      <c r="C2678" s="488"/>
      <c r="D2678" s="488"/>
      <c r="E2678" s="488"/>
      <c r="F2678" s="488"/>
      <c r="G2678" s="488"/>
      <c r="H2678" s="488"/>
      <c r="I2678" s="302" t="s">
        <v>29</v>
      </c>
      <c r="J2678" s="491"/>
      <c r="K2678" s="253" t="s">
        <v>54</v>
      </c>
      <c r="L2678" s="286"/>
      <c r="M2678" s="286"/>
      <c r="N2678" s="284"/>
      <c r="O2678" s="284">
        <f>SUM(O2679:O2680)</f>
        <v>0.23</v>
      </c>
      <c r="P2678" s="284">
        <f>SUM(P2679:P2680)</f>
        <v>0</v>
      </c>
      <c r="Q2678" s="284">
        <f>SUM(Q2679:Q2680)</f>
        <v>0</v>
      </c>
      <c r="R2678" s="142">
        <f t="shared" si="844"/>
        <v>0.23</v>
      </c>
      <c r="S2678" s="321"/>
      <c r="T2678" s="5"/>
      <c r="U2678" s="5"/>
      <c r="V2678" s="5"/>
      <c r="W2678" s="5"/>
      <c r="X2678" s="5"/>
      <c r="Y2678" s="5"/>
      <c r="Z2678" s="5"/>
    </row>
    <row r="2679" spans="1:26" s="3" customFormat="1" hidden="1">
      <c r="A2679" s="491"/>
      <c r="B2679" s="512"/>
      <c r="C2679" s="488"/>
      <c r="D2679" s="488"/>
      <c r="E2679" s="488"/>
      <c r="F2679" s="488"/>
      <c r="G2679" s="488"/>
      <c r="H2679" s="488"/>
      <c r="I2679" s="299"/>
      <c r="J2679" s="491"/>
      <c r="K2679" s="249" t="s">
        <v>28</v>
      </c>
      <c r="L2679" s="139"/>
      <c r="M2679" s="139"/>
      <c r="N2679" s="139"/>
      <c r="O2679" s="286"/>
      <c r="P2679" s="286"/>
      <c r="Q2679" s="286"/>
      <c r="R2679" s="142">
        <f t="shared" si="844"/>
        <v>0</v>
      </c>
      <c r="S2679" s="321"/>
      <c r="T2679" s="5"/>
      <c r="U2679" s="5"/>
      <c r="V2679" s="5"/>
      <c r="W2679" s="5"/>
      <c r="X2679" s="5"/>
      <c r="Y2679" s="5"/>
      <c r="Z2679" s="5"/>
    </row>
    <row r="2680" spans="1:26" s="3" customFormat="1" ht="25.5">
      <c r="A2680" s="491"/>
      <c r="B2680" s="512"/>
      <c r="C2680" s="488"/>
      <c r="D2680" s="488"/>
      <c r="E2680" s="488"/>
      <c r="F2680" s="488"/>
      <c r="G2680" s="488"/>
      <c r="H2680" s="488"/>
      <c r="I2680" s="299" t="s">
        <v>262</v>
      </c>
      <c r="J2680" s="491"/>
      <c r="K2680" s="249" t="s">
        <v>188</v>
      </c>
      <c r="L2680" s="139"/>
      <c r="M2680" s="139"/>
      <c r="N2680" s="139"/>
      <c r="O2680" s="286">
        <v>0.23</v>
      </c>
      <c r="P2680" s="244"/>
      <c r="Q2680" s="244"/>
      <c r="R2680" s="142">
        <f t="shared" si="844"/>
        <v>0.23</v>
      </c>
      <c r="S2680" s="321"/>
      <c r="T2680" s="5"/>
      <c r="U2680" s="5"/>
      <c r="V2680" s="5"/>
      <c r="W2680" s="5"/>
      <c r="X2680" s="5"/>
      <c r="Y2680" s="5"/>
      <c r="Z2680" s="5"/>
    </row>
    <row r="2681" spans="1:26" s="3" customFormat="1" ht="51">
      <c r="A2681" s="491"/>
      <c r="B2681" s="512"/>
      <c r="C2681" s="488"/>
      <c r="D2681" s="488"/>
      <c r="E2681" s="488"/>
      <c r="F2681" s="488"/>
      <c r="G2681" s="488"/>
      <c r="H2681" s="488"/>
      <c r="I2681" s="302" t="s">
        <v>263</v>
      </c>
      <c r="J2681" s="491"/>
      <c r="K2681" s="253" t="s">
        <v>155</v>
      </c>
      <c r="L2681" s="286"/>
      <c r="M2681" s="286"/>
      <c r="N2681" s="284"/>
      <c r="O2681" s="284">
        <f>O2682</f>
        <v>26.5199</v>
      </c>
      <c r="P2681" s="284">
        <f>P2682</f>
        <v>0</v>
      </c>
      <c r="Q2681" s="284">
        <f>Q2682</f>
        <v>0</v>
      </c>
      <c r="R2681" s="142">
        <f t="shared" si="844"/>
        <v>26.5199</v>
      </c>
      <c r="S2681" s="321"/>
      <c r="T2681" s="5"/>
      <c r="U2681" s="5"/>
      <c r="V2681" s="5"/>
      <c r="W2681" s="5"/>
      <c r="X2681" s="5"/>
      <c r="Y2681" s="5"/>
      <c r="Z2681" s="5"/>
    </row>
    <row r="2682" spans="1:26" s="3" customFormat="1" ht="25.5">
      <c r="A2682" s="491"/>
      <c r="B2682" s="512"/>
      <c r="C2682" s="488"/>
      <c r="D2682" s="488"/>
      <c r="E2682" s="488"/>
      <c r="F2682" s="488"/>
      <c r="G2682" s="488"/>
      <c r="H2682" s="488"/>
      <c r="I2682" s="299" t="s">
        <v>183</v>
      </c>
      <c r="J2682" s="491"/>
      <c r="K2682" s="249" t="s">
        <v>188</v>
      </c>
      <c r="L2682" s="139"/>
      <c r="M2682" s="139"/>
      <c r="N2682" s="139"/>
      <c r="O2682" s="287">
        <v>26.5199</v>
      </c>
      <c r="P2682" s="244"/>
      <c r="Q2682" s="244"/>
      <c r="R2682" s="142">
        <f t="shared" si="844"/>
        <v>26.5199</v>
      </c>
      <c r="S2682" s="321"/>
      <c r="T2682" s="5"/>
      <c r="U2682" s="5"/>
      <c r="V2682" s="5"/>
      <c r="W2682" s="5"/>
      <c r="X2682" s="5"/>
      <c r="Y2682" s="5"/>
      <c r="Z2682" s="5"/>
    </row>
    <row r="2683" spans="1:26" s="3" customFormat="1" ht="15" customHeight="1">
      <c r="A2683" s="490">
        <v>20</v>
      </c>
      <c r="B2683" s="511" t="s">
        <v>264</v>
      </c>
      <c r="C2683" s="488"/>
      <c r="D2683" s="488"/>
      <c r="E2683" s="488"/>
      <c r="F2683" s="488"/>
      <c r="G2683" s="488"/>
      <c r="H2683" s="488"/>
      <c r="I2683" s="147" t="s">
        <v>13</v>
      </c>
      <c r="J2683" s="490">
        <v>124</v>
      </c>
      <c r="K2683" s="13"/>
      <c r="L2683" s="23"/>
      <c r="M2683" s="23"/>
      <c r="N2683" s="23"/>
      <c r="O2683" s="23">
        <f>+O2684+O2690+O2693+O2696+O2698+O2700</f>
        <v>191.91500000000002</v>
      </c>
      <c r="P2683" s="23">
        <f>+P2684+P2690+P2693+P2696+P2698+P2700</f>
        <v>68.328000000000003</v>
      </c>
      <c r="Q2683" s="23">
        <f>+Q2684+Q2690+Q2693+Q2696+Q2698+Q2700</f>
        <v>38.321999999999996</v>
      </c>
      <c r="R2683" s="23">
        <f t="shared" si="844"/>
        <v>298.56500000000005</v>
      </c>
      <c r="S2683" s="321"/>
      <c r="T2683" s="5"/>
      <c r="U2683" s="5"/>
      <c r="V2683" s="5"/>
      <c r="W2683" s="5"/>
      <c r="X2683" s="5"/>
      <c r="Y2683" s="5"/>
      <c r="Z2683" s="5"/>
    </row>
    <row r="2684" spans="1:26" s="3" customFormat="1" ht="51">
      <c r="A2684" s="491"/>
      <c r="B2684" s="512"/>
      <c r="C2684" s="488"/>
      <c r="D2684" s="488"/>
      <c r="E2684" s="488"/>
      <c r="F2684" s="488"/>
      <c r="G2684" s="488"/>
      <c r="H2684" s="488"/>
      <c r="I2684" s="302" t="s">
        <v>176</v>
      </c>
      <c r="J2684" s="491"/>
      <c r="K2684" s="253" t="s">
        <v>10</v>
      </c>
      <c r="L2684" s="286"/>
      <c r="M2684" s="286"/>
      <c r="N2684" s="284"/>
      <c r="O2684" s="284">
        <f>SUM(O2685:O2689)</f>
        <v>62.815000000000005</v>
      </c>
      <c r="P2684" s="284">
        <f>SUM(P2685:P2689)</f>
        <v>49.81</v>
      </c>
      <c r="Q2684" s="284">
        <f>SUM(Q2685:Q2689)</f>
        <v>28.222999999999999</v>
      </c>
      <c r="R2684" s="142">
        <f t="shared" si="844"/>
        <v>140.84800000000001</v>
      </c>
      <c r="S2684" s="321"/>
      <c r="T2684" s="5"/>
      <c r="U2684" s="5"/>
      <c r="V2684" s="5"/>
      <c r="W2684" s="5"/>
      <c r="X2684" s="5"/>
      <c r="Y2684" s="5"/>
      <c r="Z2684" s="5"/>
    </row>
    <row r="2685" spans="1:26" s="3" customFormat="1" ht="25.5">
      <c r="A2685" s="491"/>
      <c r="B2685" s="512"/>
      <c r="C2685" s="488"/>
      <c r="D2685" s="488"/>
      <c r="E2685" s="488"/>
      <c r="F2685" s="488"/>
      <c r="G2685" s="488"/>
      <c r="H2685" s="488"/>
      <c r="I2685" s="299" t="s">
        <v>164</v>
      </c>
      <c r="J2685" s="491"/>
      <c r="K2685" s="249" t="s">
        <v>11</v>
      </c>
      <c r="L2685" s="139"/>
      <c r="M2685" s="139"/>
      <c r="N2685" s="139"/>
      <c r="O2685" s="376">
        <v>0.73899999999999999</v>
      </c>
      <c r="P2685" s="377">
        <v>0</v>
      </c>
      <c r="Q2685" s="377">
        <v>0</v>
      </c>
      <c r="R2685" s="376">
        <f t="shared" ref="R2685:R2689" si="849">Q2685+P2685+O2685</f>
        <v>0.73899999999999999</v>
      </c>
      <c r="S2685" s="321"/>
      <c r="T2685" s="5"/>
      <c r="U2685" s="5"/>
      <c r="V2685" s="5"/>
      <c r="W2685" s="5"/>
      <c r="X2685" s="5"/>
      <c r="Y2685" s="5"/>
      <c r="Z2685" s="5"/>
    </row>
    <row r="2686" spans="1:26" s="3" customFormat="1" ht="15">
      <c r="A2686" s="491"/>
      <c r="B2686" s="512"/>
      <c r="C2686" s="488"/>
      <c r="D2686" s="488"/>
      <c r="E2686" s="488"/>
      <c r="F2686" s="488"/>
      <c r="G2686" s="488"/>
      <c r="H2686" s="488"/>
      <c r="I2686" s="299" t="s">
        <v>16</v>
      </c>
      <c r="J2686" s="491"/>
      <c r="K2686" s="249" t="s">
        <v>12</v>
      </c>
      <c r="L2686" s="139"/>
      <c r="M2686" s="139"/>
      <c r="N2686" s="139"/>
      <c r="O2686" s="376">
        <v>5.7460000000000004</v>
      </c>
      <c r="P2686" s="377">
        <v>29.588000000000001</v>
      </c>
      <c r="Q2686" s="377">
        <v>20.936</v>
      </c>
      <c r="R2686" s="376">
        <f t="shared" si="849"/>
        <v>56.27</v>
      </c>
      <c r="S2686" s="321"/>
      <c r="T2686" s="5"/>
      <c r="U2686" s="5"/>
      <c r="V2686" s="5"/>
      <c r="W2686" s="5"/>
      <c r="X2686" s="5"/>
      <c r="Y2686" s="5"/>
      <c r="Z2686" s="5"/>
    </row>
    <row r="2687" spans="1:26" s="3" customFormat="1" ht="25.5">
      <c r="A2687" s="491"/>
      <c r="B2687" s="512"/>
      <c r="C2687" s="488"/>
      <c r="D2687" s="488"/>
      <c r="E2687" s="488"/>
      <c r="F2687" s="488"/>
      <c r="G2687" s="488"/>
      <c r="H2687" s="488"/>
      <c r="I2687" s="299" t="s">
        <v>262</v>
      </c>
      <c r="J2687" s="491"/>
      <c r="K2687" s="249" t="s">
        <v>188</v>
      </c>
      <c r="L2687" s="139"/>
      <c r="M2687" s="139"/>
      <c r="N2687" s="139"/>
      <c r="O2687" s="376">
        <v>22.795000000000002</v>
      </c>
      <c r="P2687" s="377">
        <v>20.222000000000001</v>
      </c>
      <c r="Q2687" s="377">
        <v>7.2869999999999999</v>
      </c>
      <c r="R2687" s="376">
        <f t="shared" si="849"/>
        <v>50.304000000000002</v>
      </c>
      <c r="S2687" s="321"/>
      <c r="T2687" s="5"/>
      <c r="U2687" s="5"/>
      <c r="V2687" s="5"/>
      <c r="W2687" s="5"/>
      <c r="X2687" s="5"/>
      <c r="Y2687" s="5"/>
      <c r="Z2687" s="5"/>
    </row>
    <row r="2688" spans="1:26" s="3" customFormat="1" ht="38.25">
      <c r="A2688" s="491"/>
      <c r="B2688" s="512"/>
      <c r="C2688" s="488"/>
      <c r="D2688" s="488"/>
      <c r="E2688" s="488"/>
      <c r="F2688" s="488"/>
      <c r="G2688" s="488"/>
      <c r="H2688" s="488"/>
      <c r="I2688" s="299" t="s">
        <v>27</v>
      </c>
      <c r="J2688" s="491"/>
      <c r="K2688" s="249" t="s">
        <v>28</v>
      </c>
      <c r="L2688" s="139"/>
      <c r="M2688" s="139"/>
      <c r="N2688" s="139"/>
      <c r="O2688" s="376">
        <v>32.499000000000002</v>
      </c>
      <c r="P2688" s="377">
        <v>0</v>
      </c>
      <c r="Q2688" s="377">
        <v>0</v>
      </c>
      <c r="R2688" s="376">
        <f t="shared" si="849"/>
        <v>32.499000000000002</v>
      </c>
      <c r="S2688" s="321"/>
      <c r="T2688" s="5"/>
      <c r="U2688" s="5"/>
      <c r="V2688" s="5"/>
      <c r="W2688" s="5"/>
      <c r="X2688" s="5"/>
      <c r="Y2688" s="5"/>
      <c r="Z2688" s="5"/>
    </row>
    <row r="2689" spans="1:26" s="3" customFormat="1" ht="38.25">
      <c r="A2689" s="491"/>
      <c r="B2689" s="512"/>
      <c r="C2689" s="488"/>
      <c r="D2689" s="488"/>
      <c r="E2689" s="488"/>
      <c r="F2689" s="488"/>
      <c r="G2689" s="488"/>
      <c r="H2689" s="488"/>
      <c r="I2689" s="299" t="s">
        <v>18</v>
      </c>
      <c r="J2689" s="491"/>
      <c r="K2689" s="249" t="s">
        <v>17</v>
      </c>
      <c r="L2689" s="139"/>
      <c r="M2689" s="139"/>
      <c r="N2689" s="139"/>
      <c r="O2689" s="376">
        <v>1.036</v>
      </c>
      <c r="P2689" s="377">
        <v>0</v>
      </c>
      <c r="Q2689" s="377">
        <v>0</v>
      </c>
      <c r="R2689" s="376">
        <f t="shared" si="849"/>
        <v>1.036</v>
      </c>
      <c r="S2689" s="321"/>
      <c r="T2689" s="5"/>
      <c r="U2689" s="5"/>
      <c r="V2689" s="5"/>
      <c r="W2689" s="5"/>
      <c r="X2689" s="5"/>
      <c r="Y2689" s="5"/>
      <c r="Z2689" s="5"/>
    </row>
    <row r="2690" spans="1:26" s="3" customFormat="1" ht="25.5">
      <c r="A2690" s="491"/>
      <c r="B2690" s="512"/>
      <c r="C2690" s="488"/>
      <c r="D2690" s="488"/>
      <c r="E2690" s="488"/>
      <c r="F2690" s="488"/>
      <c r="G2690" s="488"/>
      <c r="H2690" s="488"/>
      <c r="I2690" s="302" t="s">
        <v>177</v>
      </c>
      <c r="J2690" s="491"/>
      <c r="K2690" s="253" t="s">
        <v>51</v>
      </c>
      <c r="L2690" s="286"/>
      <c r="M2690" s="286"/>
      <c r="N2690" s="284"/>
      <c r="O2690" s="284">
        <f>SUM(O2691:O2692)</f>
        <v>0.35000000000000003</v>
      </c>
      <c r="P2690" s="284">
        <f>SUM(P2691:P2692)</f>
        <v>0.8</v>
      </c>
      <c r="Q2690" s="284">
        <f>SUM(Q2691:Q2692)</f>
        <v>0.27500000000000002</v>
      </c>
      <c r="R2690" s="142">
        <f t="shared" si="844"/>
        <v>1.4250000000000003</v>
      </c>
      <c r="S2690" s="46"/>
      <c r="T2690" s="5"/>
      <c r="U2690" s="5"/>
      <c r="V2690" s="5"/>
      <c r="W2690" s="5"/>
      <c r="X2690" s="5"/>
      <c r="Y2690" s="5"/>
      <c r="Z2690" s="5"/>
    </row>
    <row r="2691" spans="1:26" s="3" customFormat="1" ht="15">
      <c r="A2691" s="491"/>
      <c r="B2691" s="512"/>
      <c r="C2691" s="488"/>
      <c r="D2691" s="488"/>
      <c r="E2691" s="488"/>
      <c r="F2691" s="488"/>
      <c r="G2691" s="488"/>
      <c r="H2691" s="488"/>
      <c r="I2691" s="299" t="s">
        <v>16</v>
      </c>
      <c r="J2691" s="491"/>
      <c r="K2691" s="249" t="s">
        <v>12</v>
      </c>
      <c r="L2691" s="139"/>
      <c r="M2691" s="139"/>
      <c r="N2691" s="139"/>
      <c r="O2691" s="376">
        <v>0.01</v>
      </c>
      <c r="P2691" s="376">
        <v>0.8</v>
      </c>
      <c r="Q2691" s="377">
        <v>0.27500000000000002</v>
      </c>
      <c r="R2691" s="142">
        <f t="shared" si="844"/>
        <v>1.085</v>
      </c>
      <c r="S2691" s="321"/>
      <c r="T2691" s="5"/>
      <c r="U2691" s="5"/>
      <c r="V2691" s="5"/>
      <c r="W2691" s="5"/>
      <c r="X2691" s="5"/>
      <c r="Y2691" s="5"/>
      <c r="Z2691" s="5"/>
    </row>
    <row r="2692" spans="1:26" s="3" customFormat="1" ht="25.5">
      <c r="A2692" s="491"/>
      <c r="B2692" s="512"/>
      <c r="C2692" s="488"/>
      <c r="D2692" s="488"/>
      <c r="E2692" s="488"/>
      <c r="F2692" s="488"/>
      <c r="G2692" s="488"/>
      <c r="H2692" s="488"/>
      <c r="I2692" s="299" t="s">
        <v>183</v>
      </c>
      <c r="J2692" s="491"/>
      <c r="K2692" s="249" t="s">
        <v>188</v>
      </c>
      <c r="L2692" s="139"/>
      <c r="M2692" s="139"/>
      <c r="N2692" s="139"/>
      <c r="O2692" s="376">
        <v>0.34</v>
      </c>
      <c r="P2692" s="376">
        <v>0</v>
      </c>
      <c r="Q2692" s="377">
        <v>0</v>
      </c>
      <c r="R2692" s="142">
        <f t="shared" si="844"/>
        <v>0.34</v>
      </c>
      <c r="S2692" s="321"/>
      <c r="T2692" s="5"/>
      <c r="U2692" s="5"/>
      <c r="V2692" s="5"/>
      <c r="W2692" s="5"/>
      <c r="X2692" s="5"/>
      <c r="Y2692" s="5"/>
      <c r="Z2692" s="5"/>
    </row>
    <row r="2693" spans="1:26" s="3" customFormat="1" ht="25.5">
      <c r="A2693" s="491"/>
      <c r="B2693" s="512"/>
      <c r="C2693" s="488"/>
      <c r="D2693" s="488"/>
      <c r="E2693" s="488"/>
      <c r="F2693" s="488"/>
      <c r="G2693" s="488"/>
      <c r="H2693" s="488"/>
      <c r="I2693" s="302" t="s">
        <v>178</v>
      </c>
      <c r="J2693" s="491"/>
      <c r="K2693" s="253" t="s">
        <v>45</v>
      </c>
      <c r="L2693" s="286"/>
      <c r="M2693" s="286"/>
      <c r="N2693" s="284"/>
      <c r="O2693" s="284">
        <f>SUM(O2694:O2695)</f>
        <v>2.8</v>
      </c>
      <c r="P2693" s="284">
        <f>SUM(P2694:P2695)</f>
        <v>1</v>
      </c>
      <c r="Q2693" s="284">
        <f>SUM(Q2694:Q2695)</f>
        <v>0</v>
      </c>
      <c r="R2693" s="142">
        <f t="shared" si="844"/>
        <v>3.8</v>
      </c>
      <c r="S2693" s="321"/>
      <c r="T2693" s="5"/>
      <c r="U2693" s="5"/>
      <c r="V2693" s="5"/>
      <c r="W2693" s="5"/>
      <c r="X2693" s="5"/>
      <c r="Y2693" s="5"/>
      <c r="Z2693" s="5"/>
    </row>
    <row r="2694" spans="1:26" s="3" customFormat="1">
      <c r="A2694" s="491"/>
      <c r="B2694" s="512"/>
      <c r="C2694" s="488"/>
      <c r="D2694" s="488"/>
      <c r="E2694" s="488"/>
      <c r="F2694" s="488"/>
      <c r="G2694" s="488"/>
      <c r="H2694" s="488"/>
      <c r="I2694" s="299" t="s">
        <v>16</v>
      </c>
      <c r="J2694" s="491"/>
      <c r="K2694" s="249" t="s">
        <v>12</v>
      </c>
      <c r="L2694" s="139"/>
      <c r="M2694" s="139"/>
      <c r="N2694" s="139"/>
      <c r="O2694" s="286">
        <v>0</v>
      </c>
      <c r="P2694" s="287">
        <v>1</v>
      </c>
      <c r="Q2694" s="288">
        <v>0</v>
      </c>
      <c r="R2694" s="142">
        <f t="shared" si="844"/>
        <v>1</v>
      </c>
      <c r="S2694" s="321"/>
      <c r="T2694" s="5"/>
      <c r="U2694" s="5"/>
      <c r="V2694" s="5"/>
      <c r="W2694" s="5"/>
      <c r="X2694" s="5"/>
      <c r="Y2694" s="5"/>
      <c r="Z2694" s="5"/>
    </row>
    <row r="2695" spans="1:26" s="3" customFormat="1" ht="25.5">
      <c r="A2695" s="491"/>
      <c r="B2695" s="512"/>
      <c r="C2695" s="488"/>
      <c r="D2695" s="488"/>
      <c r="E2695" s="488"/>
      <c r="F2695" s="488"/>
      <c r="G2695" s="488"/>
      <c r="H2695" s="488"/>
      <c r="I2695" s="299" t="s">
        <v>183</v>
      </c>
      <c r="J2695" s="491"/>
      <c r="K2695" s="249" t="s">
        <v>188</v>
      </c>
      <c r="L2695" s="139"/>
      <c r="M2695" s="139"/>
      <c r="N2695" s="139"/>
      <c r="O2695" s="286">
        <v>2.8</v>
      </c>
      <c r="P2695" s="244">
        <v>0</v>
      </c>
      <c r="Q2695" s="244">
        <v>0</v>
      </c>
      <c r="R2695" s="142">
        <f t="shared" si="844"/>
        <v>2.8</v>
      </c>
      <c r="S2695" s="321"/>
      <c r="T2695" s="5"/>
      <c r="U2695" s="5"/>
      <c r="V2695" s="5"/>
      <c r="W2695" s="5"/>
      <c r="X2695" s="5"/>
      <c r="Y2695" s="5"/>
      <c r="Z2695" s="5"/>
    </row>
    <row r="2696" spans="1:26" s="3" customFormat="1" ht="25.5">
      <c r="A2696" s="491"/>
      <c r="B2696" s="512"/>
      <c r="C2696" s="488"/>
      <c r="D2696" s="488"/>
      <c r="E2696" s="488"/>
      <c r="F2696" s="488"/>
      <c r="G2696" s="488"/>
      <c r="H2696" s="488"/>
      <c r="I2696" s="302" t="s">
        <v>179</v>
      </c>
      <c r="J2696" s="491"/>
      <c r="K2696" s="253" t="s">
        <v>11</v>
      </c>
      <c r="L2696" s="286"/>
      <c r="M2696" s="286"/>
      <c r="N2696" s="284"/>
      <c r="O2696" s="284">
        <f>O2697</f>
        <v>56.466999999999999</v>
      </c>
      <c r="P2696" s="284">
        <f>P2697</f>
        <v>15.718</v>
      </c>
      <c r="Q2696" s="284">
        <f>Q2697</f>
        <v>0</v>
      </c>
      <c r="R2696" s="142">
        <f t="shared" si="844"/>
        <v>72.185000000000002</v>
      </c>
      <c r="S2696" s="321"/>
      <c r="T2696" s="5"/>
      <c r="U2696" s="5"/>
      <c r="V2696" s="5"/>
      <c r="W2696" s="5"/>
      <c r="X2696" s="5"/>
      <c r="Y2696" s="5"/>
      <c r="Z2696" s="5"/>
    </row>
    <row r="2697" spans="1:26" s="3" customFormat="1" ht="25.5">
      <c r="A2697" s="491"/>
      <c r="B2697" s="512"/>
      <c r="C2697" s="488"/>
      <c r="D2697" s="488"/>
      <c r="E2697" s="488"/>
      <c r="F2697" s="488"/>
      <c r="G2697" s="488"/>
      <c r="H2697" s="488"/>
      <c r="I2697" s="299" t="s">
        <v>183</v>
      </c>
      <c r="J2697" s="491"/>
      <c r="K2697" s="249" t="s">
        <v>188</v>
      </c>
      <c r="L2697" s="139"/>
      <c r="M2697" s="139"/>
      <c r="N2697" s="139"/>
      <c r="O2697" s="286">
        <v>56.466999999999999</v>
      </c>
      <c r="P2697" s="287">
        <v>15.718</v>
      </c>
      <c r="Q2697" s="288">
        <v>0</v>
      </c>
      <c r="R2697" s="142">
        <f t="shared" si="844"/>
        <v>72.185000000000002</v>
      </c>
      <c r="S2697" s="321"/>
      <c r="T2697" s="5"/>
      <c r="U2697" s="5"/>
      <c r="V2697" s="5"/>
      <c r="W2697" s="5"/>
      <c r="X2697" s="5"/>
      <c r="Y2697" s="5"/>
      <c r="Z2697" s="5"/>
    </row>
    <row r="2698" spans="1:26" s="3" customFormat="1" ht="25.5">
      <c r="A2698" s="491"/>
      <c r="B2698" s="512"/>
      <c r="C2698" s="488"/>
      <c r="D2698" s="488"/>
      <c r="E2698" s="488"/>
      <c r="F2698" s="488"/>
      <c r="G2698" s="488"/>
      <c r="H2698" s="488"/>
      <c r="I2698" s="302" t="s">
        <v>29</v>
      </c>
      <c r="J2698" s="491"/>
      <c r="K2698" s="253" t="s">
        <v>54</v>
      </c>
      <c r="L2698" s="286"/>
      <c r="M2698" s="286"/>
      <c r="N2698" s="284"/>
      <c r="O2698" s="284">
        <f>O2699</f>
        <v>0.5</v>
      </c>
      <c r="P2698" s="284">
        <f>P2699</f>
        <v>1</v>
      </c>
      <c r="Q2698" s="284">
        <f>Q2699</f>
        <v>0</v>
      </c>
      <c r="R2698" s="142">
        <f t="shared" si="844"/>
        <v>1.5</v>
      </c>
      <c r="S2698" s="321"/>
      <c r="T2698" s="5"/>
      <c r="U2698" s="5"/>
      <c r="V2698" s="5"/>
      <c r="W2698" s="5"/>
      <c r="X2698" s="5"/>
      <c r="Y2698" s="5"/>
      <c r="Z2698" s="5"/>
    </row>
    <row r="2699" spans="1:26" s="3" customFormat="1">
      <c r="A2699" s="491"/>
      <c r="B2699" s="512"/>
      <c r="C2699" s="488"/>
      <c r="D2699" s="488"/>
      <c r="E2699" s="488"/>
      <c r="F2699" s="488"/>
      <c r="G2699" s="488"/>
      <c r="H2699" s="488"/>
      <c r="I2699" s="299" t="s">
        <v>16</v>
      </c>
      <c r="J2699" s="491"/>
      <c r="K2699" s="249" t="s">
        <v>12</v>
      </c>
      <c r="L2699" s="139"/>
      <c r="M2699" s="139"/>
      <c r="N2699" s="139"/>
      <c r="O2699" s="286">
        <v>0.5</v>
      </c>
      <c r="P2699" s="287">
        <v>1</v>
      </c>
      <c r="Q2699" s="288"/>
      <c r="R2699" s="142">
        <f t="shared" si="844"/>
        <v>1.5</v>
      </c>
      <c r="S2699" s="321"/>
      <c r="T2699" s="5"/>
      <c r="U2699" s="5"/>
      <c r="V2699" s="5"/>
      <c r="W2699" s="5"/>
      <c r="X2699" s="5"/>
      <c r="Y2699" s="5"/>
      <c r="Z2699" s="5"/>
    </row>
    <row r="2700" spans="1:26" s="3" customFormat="1" ht="51">
      <c r="A2700" s="491"/>
      <c r="B2700" s="512"/>
      <c r="C2700" s="488"/>
      <c r="D2700" s="488"/>
      <c r="E2700" s="488"/>
      <c r="F2700" s="488"/>
      <c r="G2700" s="488"/>
      <c r="H2700" s="488"/>
      <c r="I2700" s="302" t="s">
        <v>263</v>
      </c>
      <c r="J2700" s="491"/>
      <c r="K2700" s="253" t="s">
        <v>155</v>
      </c>
      <c r="L2700" s="286"/>
      <c r="M2700" s="286"/>
      <c r="N2700" s="284"/>
      <c r="O2700" s="284">
        <f>O2702+O2701</f>
        <v>68.983000000000004</v>
      </c>
      <c r="P2700" s="284">
        <f t="shared" ref="P2700:Q2700" si="850">P2702+P2701</f>
        <v>0</v>
      </c>
      <c r="Q2700" s="284">
        <f t="shared" si="850"/>
        <v>9.8239999999999998</v>
      </c>
      <c r="R2700" s="142">
        <f t="shared" si="844"/>
        <v>78.807000000000002</v>
      </c>
      <c r="S2700" s="321"/>
      <c r="T2700" s="5"/>
      <c r="U2700" s="5"/>
      <c r="V2700" s="5"/>
      <c r="W2700" s="5"/>
      <c r="X2700" s="5"/>
      <c r="Y2700" s="5"/>
      <c r="Z2700" s="5"/>
    </row>
    <row r="2701" spans="1:26" s="3" customFormat="1" ht="15">
      <c r="A2701" s="491"/>
      <c r="B2701" s="512"/>
      <c r="C2701" s="488"/>
      <c r="D2701" s="488"/>
      <c r="E2701" s="488"/>
      <c r="F2701" s="488"/>
      <c r="G2701" s="488"/>
      <c r="H2701" s="488"/>
      <c r="I2701" s="299" t="s">
        <v>16</v>
      </c>
      <c r="J2701" s="491"/>
      <c r="K2701" s="249" t="s">
        <v>12</v>
      </c>
      <c r="L2701" s="286"/>
      <c r="M2701" s="286"/>
      <c r="N2701" s="284"/>
      <c r="O2701" s="376">
        <v>0</v>
      </c>
      <c r="P2701" s="376">
        <v>0</v>
      </c>
      <c r="Q2701" s="377">
        <v>7.6040000000000001</v>
      </c>
      <c r="R2701" s="142"/>
      <c r="S2701" s="321"/>
      <c r="T2701" s="5"/>
      <c r="U2701" s="5"/>
      <c r="V2701" s="5"/>
      <c r="W2701" s="5"/>
      <c r="X2701" s="5"/>
      <c r="Y2701" s="5"/>
      <c r="Z2701" s="5"/>
    </row>
    <row r="2702" spans="1:26" s="3" customFormat="1" ht="25.5">
      <c r="A2702" s="492"/>
      <c r="B2702" s="513"/>
      <c r="C2702" s="488"/>
      <c r="D2702" s="488"/>
      <c r="E2702" s="488"/>
      <c r="F2702" s="488"/>
      <c r="G2702" s="488"/>
      <c r="H2702" s="488"/>
      <c r="I2702" s="299" t="s">
        <v>183</v>
      </c>
      <c r="J2702" s="492"/>
      <c r="K2702" s="249" t="s">
        <v>188</v>
      </c>
      <c r="L2702" s="139"/>
      <c r="M2702" s="139"/>
      <c r="N2702" s="139"/>
      <c r="O2702" s="376">
        <v>68.983000000000004</v>
      </c>
      <c r="P2702" s="376">
        <v>0</v>
      </c>
      <c r="Q2702" s="377">
        <v>2.2200000000000002</v>
      </c>
      <c r="R2702" s="142">
        <f t="shared" si="844"/>
        <v>71.203000000000003</v>
      </c>
      <c r="S2702" s="321"/>
      <c r="T2702" s="5"/>
      <c r="U2702" s="5"/>
      <c r="V2702" s="5"/>
      <c r="W2702" s="5"/>
      <c r="X2702" s="5"/>
      <c r="Y2702" s="5"/>
      <c r="Z2702" s="5"/>
    </row>
    <row r="2703" spans="1:26" s="3" customFormat="1" ht="11.25" customHeight="1">
      <c r="A2703" s="490">
        <v>21</v>
      </c>
      <c r="B2703" s="511" t="s">
        <v>772</v>
      </c>
      <c r="C2703" s="488"/>
      <c r="D2703" s="488"/>
      <c r="E2703" s="488"/>
      <c r="F2703" s="488"/>
      <c r="G2703" s="488"/>
      <c r="H2703" s="488"/>
      <c r="I2703" s="147" t="s">
        <v>13</v>
      </c>
      <c r="J2703" s="490">
        <v>124</v>
      </c>
      <c r="K2703" s="13"/>
      <c r="L2703" s="23"/>
      <c r="M2703" s="23"/>
      <c r="N2703" s="23"/>
      <c r="O2703" s="23">
        <f>+O2704+O2710+O2713+O2716+O2718+O2723+O2726+O2721</f>
        <v>97.738200000000006</v>
      </c>
      <c r="P2703" s="23">
        <f t="shared" ref="P2703:Q2703" si="851">+P2704+P2710+P2713+P2716+P2718+P2723+P2726+P2721</f>
        <v>60.210999999999999</v>
      </c>
      <c r="Q2703" s="23">
        <f t="shared" si="851"/>
        <v>43.274999999999999</v>
      </c>
      <c r="R2703" s="23">
        <f t="shared" si="844"/>
        <v>201.22420000000002</v>
      </c>
      <c r="S2703" s="321"/>
      <c r="T2703" s="5"/>
      <c r="U2703" s="5"/>
      <c r="V2703" s="5"/>
      <c r="W2703" s="5"/>
      <c r="X2703" s="5"/>
      <c r="Y2703" s="5"/>
      <c r="Z2703" s="5"/>
    </row>
    <row r="2704" spans="1:26" s="3" customFormat="1" ht="51">
      <c r="A2704" s="491"/>
      <c r="B2704" s="512"/>
      <c r="C2704" s="488"/>
      <c r="D2704" s="488"/>
      <c r="E2704" s="488"/>
      <c r="F2704" s="488"/>
      <c r="G2704" s="488"/>
      <c r="H2704" s="488"/>
      <c r="I2704" s="302" t="s">
        <v>176</v>
      </c>
      <c r="J2704" s="491"/>
      <c r="K2704" s="253" t="s">
        <v>10</v>
      </c>
      <c r="L2704" s="286"/>
      <c r="M2704" s="286"/>
      <c r="N2704" s="284"/>
      <c r="O2704" s="284">
        <f>SUM(O2705:O2709)</f>
        <v>49.936000000000007</v>
      </c>
      <c r="P2704" s="284">
        <f>SUM(P2705:P2709)</f>
        <v>51.481999999999999</v>
      </c>
      <c r="Q2704" s="284">
        <f>SUM(Q2705:Q2709)</f>
        <v>25.128999999999998</v>
      </c>
      <c r="R2704" s="142">
        <f t="shared" si="844"/>
        <v>126.547</v>
      </c>
      <c r="S2704" s="321"/>
      <c r="T2704" s="5"/>
      <c r="U2704" s="5"/>
      <c r="V2704" s="5"/>
      <c r="W2704" s="5"/>
      <c r="X2704" s="5"/>
      <c r="Y2704" s="5"/>
      <c r="Z2704" s="5"/>
    </row>
    <row r="2705" spans="1:26" s="3" customFormat="1" ht="25.5">
      <c r="A2705" s="491"/>
      <c r="B2705" s="512"/>
      <c r="C2705" s="488"/>
      <c r="D2705" s="488"/>
      <c r="E2705" s="488"/>
      <c r="F2705" s="488"/>
      <c r="G2705" s="488"/>
      <c r="H2705" s="488"/>
      <c r="I2705" s="299" t="s">
        <v>164</v>
      </c>
      <c r="J2705" s="491"/>
      <c r="K2705" s="249" t="s">
        <v>11</v>
      </c>
      <c r="L2705" s="139"/>
      <c r="M2705" s="139"/>
      <c r="N2705" s="139"/>
      <c r="O2705" s="375">
        <v>0.89300000000000002</v>
      </c>
      <c r="P2705" s="375"/>
      <c r="Q2705" s="375"/>
      <c r="R2705" s="142">
        <f t="shared" si="844"/>
        <v>0.89300000000000002</v>
      </c>
      <c r="S2705" s="321"/>
      <c r="T2705" s="5"/>
      <c r="U2705" s="5"/>
      <c r="V2705" s="5"/>
      <c r="W2705" s="5"/>
      <c r="X2705" s="5"/>
      <c r="Y2705" s="5"/>
      <c r="Z2705" s="5"/>
    </row>
    <row r="2706" spans="1:26" s="3" customFormat="1" ht="15">
      <c r="A2706" s="491"/>
      <c r="B2706" s="512"/>
      <c r="C2706" s="488"/>
      <c r="D2706" s="488"/>
      <c r="E2706" s="488"/>
      <c r="F2706" s="488"/>
      <c r="G2706" s="488"/>
      <c r="H2706" s="488"/>
      <c r="I2706" s="299" t="s">
        <v>16</v>
      </c>
      <c r="J2706" s="491"/>
      <c r="K2706" s="249" t="s">
        <v>12</v>
      </c>
      <c r="L2706" s="139"/>
      <c r="M2706" s="139"/>
      <c r="N2706" s="139"/>
      <c r="O2706" s="375">
        <v>3.8</v>
      </c>
      <c r="P2706" s="375">
        <v>29.888999999999999</v>
      </c>
      <c r="Q2706" s="375">
        <v>16.876999999999999</v>
      </c>
      <c r="R2706" s="142">
        <f t="shared" si="844"/>
        <v>50.566000000000003</v>
      </c>
      <c r="S2706" s="321"/>
      <c r="T2706" s="5"/>
      <c r="U2706" s="5"/>
      <c r="V2706" s="5"/>
      <c r="W2706" s="5"/>
      <c r="X2706" s="5"/>
      <c r="Y2706" s="5"/>
      <c r="Z2706" s="5"/>
    </row>
    <row r="2707" spans="1:26" s="3" customFormat="1" ht="25.5">
      <c r="A2707" s="491"/>
      <c r="B2707" s="512"/>
      <c r="C2707" s="488"/>
      <c r="D2707" s="488"/>
      <c r="E2707" s="488"/>
      <c r="F2707" s="488"/>
      <c r="G2707" s="488"/>
      <c r="H2707" s="488"/>
      <c r="I2707" s="299" t="s">
        <v>262</v>
      </c>
      <c r="J2707" s="491"/>
      <c r="K2707" s="249" t="s">
        <v>188</v>
      </c>
      <c r="L2707" s="139"/>
      <c r="M2707" s="139"/>
      <c r="N2707" s="139"/>
      <c r="O2707" s="375">
        <v>10.787000000000001</v>
      </c>
      <c r="P2707" s="375">
        <v>21.593</v>
      </c>
      <c r="Q2707" s="375">
        <v>8.2520000000000007</v>
      </c>
      <c r="R2707" s="142">
        <f t="shared" si="844"/>
        <v>40.632000000000005</v>
      </c>
      <c r="S2707" s="321"/>
      <c r="T2707" s="5"/>
      <c r="U2707" s="5"/>
      <c r="V2707" s="5"/>
      <c r="W2707" s="5"/>
      <c r="X2707" s="5"/>
      <c r="Y2707" s="5"/>
      <c r="Z2707" s="5"/>
    </row>
    <row r="2708" spans="1:26" s="3" customFormat="1" ht="38.25">
      <c r="A2708" s="491"/>
      <c r="B2708" s="512"/>
      <c r="C2708" s="488"/>
      <c r="D2708" s="488"/>
      <c r="E2708" s="488"/>
      <c r="F2708" s="488"/>
      <c r="G2708" s="488"/>
      <c r="H2708" s="488"/>
      <c r="I2708" s="299" t="s">
        <v>27</v>
      </c>
      <c r="J2708" s="491"/>
      <c r="K2708" s="249" t="s">
        <v>28</v>
      </c>
      <c r="L2708" s="139"/>
      <c r="M2708" s="139"/>
      <c r="N2708" s="139"/>
      <c r="O2708" s="375">
        <v>33.203000000000003</v>
      </c>
      <c r="P2708" s="375"/>
      <c r="Q2708" s="375"/>
      <c r="R2708" s="142">
        <f t="shared" si="844"/>
        <v>33.203000000000003</v>
      </c>
      <c r="S2708" s="321"/>
      <c r="T2708" s="5"/>
      <c r="U2708" s="5"/>
      <c r="V2708" s="5"/>
      <c r="W2708" s="5"/>
      <c r="X2708" s="5"/>
      <c r="Y2708" s="5"/>
      <c r="Z2708" s="5"/>
    </row>
    <row r="2709" spans="1:26" s="3" customFormat="1" ht="38.25">
      <c r="A2709" s="491"/>
      <c r="B2709" s="512"/>
      <c r="C2709" s="488"/>
      <c r="D2709" s="488"/>
      <c r="E2709" s="488"/>
      <c r="F2709" s="488"/>
      <c r="G2709" s="488"/>
      <c r="H2709" s="488"/>
      <c r="I2709" s="299" t="s">
        <v>18</v>
      </c>
      <c r="J2709" s="491"/>
      <c r="K2709" s="249" t="s">
        <v>17</v>
      </c>
      <c r="L2709" s="139"/>
      <c r="M2709" s="139"/>
      <c r="N2709" s="139"/>
      <c r="O2709" s="375">
        <v>1.2529999999999999</v>
      </c>
      <c r="P2709" s="375"/>
      <c r="Q2709" s="375"/>
      <c r="R2709" s="142">
        <f t="shared" si="844"/>
        <v>1.2529999999999999</v>
      </c>
      <c r="S2709" s="321"/>
      <c r="T2709" s="5"/>
      <c r="U2709" s="5"/>
      <c r="V2709" s="5"/>
      <c r="W2709" s="5"/>
      <c r="X2709" s="5"/>
      <c r="Y2709" s="5"/>
      <c r="Z2709" s="5"/>
    </row>
    <row r="2710" spans="1:26" s="3" customFormat="1" ht="25.5">
      <c r="A2710" s="491"/>
      <c r="B2710" s="512"/>
      <c r="C2710" s="488"/>
      <c r="D2710" s="488"/>
      <c r="E2710" s="488"/>
      <c r="F2710" s="488"/>
      <c r="G2710" s="488"/>
      <c r="H2710" s="488"/>
      <c r="I2710" s="302" t="s">
        <v>177</v>
      </c>
      <c r="J2710" s="491"/>
      <c r="K2710" s="253" t="s">
        <v>51</v>
      </c>
      <c r="L2710" s="286"/>
      <c r="M2710" s="286"/>
      <c r="N2710" s="284"/>
      <c r="O2710" s="284">
        <f>SUM(O2711:O2712)</f>
        <v>0.5</v>
      </c>
      <c r="P2710" s="284">
        <f>SUM(P2711:P2712)</f>
        <v>0.30199999999999999</v>
      </c>
      <c r="Q2710" s="284">
        <f>SUM(Q2711:Q2712)</f>
        <v>0.29099999999999998</v>
      </c>
      <c r="R2710" s="142">
        <f t="shared" si="844"/>
        <v>1.093</v>
      </c>
      <c r="S2710" s="321"/>
      <c r="T2710" s="5"/>
      <c r="U2710" s="5"/>
      <c r="V2710" s="5"/>
      <c r="W2710" s="5"/>
      <c r="X2710" s="5"/>
      <c r="Y2710" s="5"/>
      <c r="Z2710" s="5"/>
    </row>
    <row r="2711" spans="1:26" s="3" customFormat="1" ht="15">
      <c r="A2711" s="491"/>
      <c r="B2711" s="512"/>
      <c r="C2711" s="488"/>
      <c r="D2711" s="488"/>
      <c r="E2711" s="488"/>
      <c r="F2711" s="488"/>
      <c r="G2711" s="488"/>
      <c r="H2711" s="488"/>
      <c r="I2711" s="299" t="s">
        <v>16</v>
      </c>
      <c r="J2711" s="491"/>
      <c r="K2711" s="249" t="s">
        <v>12</v>
      </c>
      <c r="L2711" s="139"/>
      <c r="M2711" s="139"/>
      <c r="N2711" s="139"/>
      <c r="O2711" s="375"/>
      <c r="P2711" s="375">
        <v>0.30199999999999999</v>
      </c>
      <c r="Q2711" s="375">
        <v>0.29099999999999998</v>
      </c>
      <c r="R2711" s="142">
        <f t="shared" si="844"/>
        <v>0.59299999999999997</v>
      </c>
      <c r="S2711" s="321"/>
      <c r="T2711" s="5"/>
      <c r="U2711" s="5"/>
      <c r="V2711" s="5"/>
      <c r="W2711" s="5"/>
      <c r="X2711" s="5"/>
      <c r="Y2711" s="5"/>
      <c r="Z2711" s="5"/>
    </row>
    <row r="2712" spans="1:26" s="3" customFormat="1" ht="25.5">
      <c r="A2712" s="491"/>
      <c r="B2712" s="512"/>
      <c r="C2712" s="488"/>
      <c r="D2712" s="488"/>
      <c r="E2712" s="488"/>
      <c r="F2712" s="488"/>
      <c r="G2712" s="488"/>
      <c r="H2712" s="488"/>
      <c r="I2712" s="299" t="s">
        <v>183</v>
      </c>
      <c r="J2712" s="491"/>
      <c r="K2712" s="249" t="s">
        <v>188</v>
      </c>
      <c r="L2712" s="139"/>
      <c r="M2712" s="139"/>
      <c r="N2712" s="139"/>
      <c r="O2712" s="375">
        <v>0.5</v>
      </c>
      <c r="P2712" s="375"/>
      <c r="Q2712" s="375"/>
      <c r="R2712" s="142">
        <f t="shared" si="844"/>
        <v>0.5</v>
      </c>
      <c r="S2712" s="321"/>
      <c r="T2712" s="5"/>
      <c r="U2712" s="5"/>
      <c r="V2712" s="5"/>
      <c r="W2712" s="5"/>
      <c r="X2712" s="5"/>
      <c r="Y2712" s="5"/>
      <c r="Z2712" s="5"/>
    </row>
    <row r="2713" spans="1:26" s="3" customFormat="1" ht="25.5">
      <c r="A2713" s="491"/>
      <c r="B2713" s="512"/>
      <c r="C2713" s="488"/>
      <c r="D2713" s="488"/>
      <c r="E2713" s="488"/>
      <c r="F2713" s="488"/>
      <c r="G2713" s="488"/>
      <c r="H2713" s="488"/>
      <c r="I2713" s="302" t="s">
        <v>178</v>
      </c>
      <c r="J2713" s="491"/>
      <c r="K2713" s="253" t="s">
        <v>45</v>
      </c>
      <c r="L2713" s="286"/>
      <c r="M2713" s="286"/>
      <c r="N2713" s="284"/>
      <c r="O2713" s="284">
        <f>SUM(O2714:O2715)</f>
        <v>0.71499999999999997</v>
      </c>
      <c r="P2713" s="284">
        <f>SUM(P2714:P2715)</f>
        <v>0.4</v>
      </c>
      <c r="Q2713" s="284">
        <f>SUM(Q2714:Q2715)</f>
        <v>0.79800000000000004</v>
      </c>
      <c r="R2713" s="142">
        <f t="shared" ref="R2713:R2779" si="852">M2713+N2713+O2713+P2713+Q2713</f>
        <v>1.913</v>
      </c>
      <c r="S2713" s="321"/>
      <c r="T2713" s="5"/>
      <c r="U2713" s="5"/>
      <c r="V2713" s="5"/>
      <c r="W2713" s="5"/>
      <c r="X2713" s="5"/>
      <c r="Y2713" s="5"/>
      <c r="Z2713" s="5"/>
    </row>
    <row r="2714" spans="1:26" s="3" customFormat="1">
      <c r="A2714" s="491"/>
      <c r="B2714" s="512"/>
      <c r="C2714" s="488"/>
      <c r="D2714" s="488"/>
      <c r="E2714" s="488"/>
      <c r="F2714" s="488"/>
      <c r="G2714" s="488"/>
      <c r="H2714" s="488"/>
      <c r="I2714" s="299" t="s">
        <v>16</v>
      </c>
      <c r="J2714" s="491"/>
      <c r="K2714" s="249" t="s">
        <v>12</v>
      </c>
      <c r="L2714" s="139"/>
      <c r="M2714" s="139"/>
      <c r="N2714" s="139"/>
      <c r="O2714" s="286"/>
      <c r="P2714" s="287">
        <v>0.4</v>
      </c>
      <c r="Q2714" s="288"/>
      <c r="R2714" s="142">
        <f t="shared" si="852"/>
        <v>0.4</v>
      </c>
      <c r="S2714" s="321"/>
      <c r="T2714" s="5"/>
      <c r="U2714" s="5"/>
      <c r="V2714" s="5"/>
      <c r="W2714" s="5"/>
      <c r="X2714" s="5"/>
      <c r="Y2714" s="5"/>
      <c r="Z2714" s="5"/>
    </row>
    <row r="2715" spans="1:26" s="3" customFormat="1" ht="25.5">
      <c r="A2715" s="491"/>
      <c r="B2715" s="512"/>
      <c r="C2715" s="488"/>
      <c r="D2715" s="488"/>
      <c r="E2715" s="488"/>
      <c r="F2715" s="488"/>
      <c r="G2715" s="488"/>
      <c r="H2715" s="488"/>
      <c r="I2715" s="299" t="s">
        <v>183</v>
      </c>
      <c r="J2715" s="491"/>
      <c r="K2715" s="249" t="s">
        <v>188</v>
      </c>
      <c r="L2715" s="139"/>
      <c r="M2715" s="139"/>
      <c r="N2715" s="139"/>
      <c r="O2715" s="287">
        <v>0.71499999999999997</v>
      </c>
      <c r="P2715" s="244"/>
      <c r="Q2715" s="244">
        <v>0.79800000000000004</v>
      </c>
      <c r="R2715" s="142">
        <f t="shared" si="852"/>
        <v>1.5129999999999999</v>
      </c>
      <c r="S2715" s="321"/>
      <c r="T2715" s="5"/>
      <c r="U2715" s="5"/>
      <c r="V2715" s="5"/>
      <c r="W2715" s="5"/>
      <c r="X2715" s="5"/>
      <c r="Y2715" s="5"/>
      <c r="Z2715" s="5"/>
    </row>
    <row r="2716" spans="1:26" s="3" customFormat="1" ht="25.5">
      <c r="A2716" s="491"/>
      <c r="B2716" s="512"/>
      <c r="C2716" s="488"/>
      <c r="D2716" s="488"/>
      <c r="E2716" s="488"/>
      <c r="F2716" s="488"/>
      <c r="G2716" s="488"/>
      <c r="H2716" s="488"/>
      <c r="I2716" s="302" t="s">
        <v>179</v>
      </c>
      <c r="J2716" s="491"/>
      <c r="K2716" s="253" t="s">
        <v>11</v>
      </c>
      <c r="L2716" s="286"/>
      <c r="M2716" s="286"/>
      <c r="N2716" s="284"/>
      <c r="O2716" s="284">
        <f>O2717</f>
        <v>9</v>
      </c>
      <c r="P2716" s="284">
        <f>P2717</f>
        <v>8.0269999999999992</v>
      </c>
      <c r="Q2716" s="284">
        <f>Q2717</f>
        <v>8.8620000000000001</v>
      </c>
      <c r="R2716" s="142">
        <f t="shared" si="852"/>
        <v>25.889000000000003</v>
      </c>
      <c r="S2716" s="321"/>
      <c r="T2716" s="5"/>
      <c r="U2716" s="5"/>
      <c r="V2716" s="5"/>
      <c r="W2716" s="5"/>
      <c r="X2716" s="5"/>
      <c r="Y2716" s="5"/>
      <c r="Z2716" s="5"/>
    </row>
    <row r="2717" spans="1:26" s="3" customFormat="1" ht="25.5">
      <c r="A2717" s="491"/>
      <c r="B2717" s="512"/>
      <c r="C2717" s="488"/>
      <c r="D2717" s="488"/>
      <c r="E2717" s="488"/>
      <c r="F2717" s="488"/>
      <c r="G2717" s="488"/>
      <c r="H2717" s="488"/>
      <c r="I2717" s="299" t="s">
        <v>183</v>
      </c>
      <c r="J2717" s="491"/>
      <c r="K2717" s="249" t="s">
        <v>188</v>
      </c>
      <c r="L2717" s="139"/>
      <c r="M2717" s="139"/>
      <c r="N2717" s="139"/>
      <c r="O2717" s="286">
        <v>9</v>
      </c>
      <c r="P2717" s="287">
        <v>8.0269999999999992</v>
      </c>
      <c r="Q2717" s="288">
        <v>8.8620000000000001</v>
      </c>
      <c r="R2717" s="142">
        <f t="shared" si="852"/>
        <v>25.889000000000003</v>
      </c>
      <c r="S2717" s="321"/>
      <c r="T2717" s="5"/>
      <c r="U2717" s="5"/>
      <c r="V2717" s="5"/>
      <c r="W2717" s="5"/>
      <c r="X2717" s="5"/>
      <c r="Y2717" s="5"/>
      <c r="Z2717" s="5"/>
    </row>
    <row r="2718" spans="1:26" s="3" customFormat="1" ht="25.5">
      <c r="A2718" s="491"/>
      <c r="B2718" s="512"/>
      <c r="C2718" s="488"/>
      <c r="D2718" s="488"/>
      <c r="E2718" s="488"/>
      <c r="F2718" s="488"/>
      <c r="G2718" s="488"/>
      <c r="H2718" s="488"/>
      <c r="I2718" s="302" t="s">
        <v>29</v>
      </c>
      <c r="J2718" s="491"/>
      <c r="K2718" s="253" t="s">
        <v>54</v>
      </c>
      <c r="L2718" s="286"/>
      <c r="M2718" s="286"/>
      <c r="N2718" s="284"/>
      <c r="O2718" s="284">
        <f>SUM(O2719:O2720)</f>
        <v>0.5</v>
      </c>
      <c r="P2718" s="284">
        <f>SUM(P2719:P2720)</f>
        <v>0</v>
      </c>
      <c r="Q2718" s="284">
        <f>SUM(Q2719:Q2720)</f>
        <v>0.19500000000000001</v>
      </c>
      <c r="R2718" s="142">
        <f t="shared" si="852"/>
        <v>0.69500000000000006</v>
      </c>
      <c r="S2718" s="321"/>
      <c r="T2718" s="5"/>
      <c r="U2718" s="5"/>
      <c r="V2718" s="5"/>
      <c r="W2718" s="5"/>
      <c r="X2718" s="5"/>
      <c r="Y2718" s="5"/>
      <c r="Z2718" s="5"/>
    </row>
    <row r="2719" spans="1:26" s="3" customFormat="1">
      <c r="A2719" s="491"/>
      <c r="B2719" s="512"/>
      <c r="C2719" s="488"/>
      <c r="D2719" s="488"/>
      <c r="E2719" s="488"/>
      <c r="F2719" s="488"/>
      <c r="G2719" s="488"/>
      <c r="H2719" s="488"/>
      <c r="I2719" s="299" t="s">
        <v>16</v>
      </c>
      <c r="J2719" s="491"/>
      <c r="K2719" s="249" t="s">
        <v>12</v>
      </c>
      <c r="L2719" s="139"/>
      <c r="M2719" s="139"/>
      <c r="N2719" s="139"/>
      <c r="O2719" s="286"/>
      <c r="P2719" s="286"/>
      <c r="Q2719" s="286">
        <v>0.19500000000000001</v>
      </c>
      <c r="R2719" s="142">
        <f t="shared" si="852"/>
        <v>0.19500000000000001</v>
      </c>
      <c r="S2719" s="321"/>
      <c r="T2719" s="5"/>
      <c r="U2719" s="5"/>
      <c r="V2719" s="5"/>
      <c r="W2719" s="5"/>
      <c r="X2719" s="5"/>
      <c r="Y2719" s="5"/>
      <c r="Z2719" s="5"/>
    </row>
    <row r="2720" spans="1:26" s="3" customFormat="1" ht="25.5">
      <c r="A2720" s="491"/>
      <c r="B2720" s="512"/>
      <c r="C2720" s="488"/>
      <c r="D2720" s="488"/>
      <c r="E2720" s="488"/>
      <c r="F2720" s="488"/>
      <c r="G2720" s="488"/>
      <c r="H2720" s="488"/>
      <c r="I2720" s="299" t="s">
        <v>262</v>
      </c>
      <c r="J2720" s="491"/>
      <c r="K2720" s="249" t="s">
        <v>188</v>
      </c>
      <c r="L2720" s="139"/>
      <c r="M2720" s="139"/>
      <c r="N2720" s="139"/>
      <c r="O2720" s="286">
        <v>0.5</v>
      </c>
      <c r="P2720" s="246"/>
      <c r="Q2720" s="246"/>
      <c r="R2720" s="142">
        <f t="shared" si="852"/>
        <v>0.5</v>
      </c>
      <c r="S2720" s="321"/>
      <c r="T2720" s="5"/>
      <c r="U2720" s="5"/>
      <c r="V2720" s="5"/>
      <c r="W2720" s="5"/>
      <c r="X2720" s="5"/>
      <c r="Y2720" s="5"/>
      <c r="Z2720" s="5"/>
    </row>
    <row r="2721" spans="1:26" s="3" customFormat="1" ht="89.25">
      <c r="A2721" s="491"/>
      <c r="B2721" s="512"/>
      <c r="C2721" s="488"/>
      <c r="D2721" s="488"/>
      <c r="E2721" s="488"/>
      <c r="F2721" s="488"/>
      <c r="G2721" s="488"/>
      <c r="H2721" s="488"/>
      <c r="I2721" s="302" t="s">
        <v>265</v>
      </c>
      <c r="J2721" s="491"/>
      <c r="K2721" s="253" t="s">
        <v>136</v>
      </c>
      <c r="L2721" s="142">
        <f>+L2722</f>
        <v>0</v>
      </c>
      <c r="M2721" s="142">
        <f t="shared" ref="M2721:Q2721" si="853">+M2722</f>
        <v>0</v>
      </c>
      <c r="N2721" s="142">
        <f t="shared" si="853"/>
        <v>0</v>
      </c>
      <c r="O2721" s="142">
        <f t="shared" si="853"/>
        <v>0</v>
      </c>
      <c r="P2721" s="142">
        <f t="shared" si="853"/>
        <v>0</v>
      </c>
      <c r="Q2721" s="142">
        <f t="shared" si="853"/>
        <v>8</v>
      </c>
      <c r="R2721" s="142">
        <f t="shared" si="852"/>
        <v>8</v>
      </c>
      <c r="S2721" s="321"/>
      <c r="T2721" s="5"/>
      <c r="U2721" s="5"/>
      <c r="V2721" s="5"/>
      <c r="W2721" s="5"/>
      <c r="X2721" s="5"/>
      <c r="Y2721" s="5"/>
      <c r="Z2721" s="5"/>
    </row>
    <row r="2722" spans="1:26" s="3" customFormat="1">
      <c r="A2722" s="491"/>
      <c r="B2722" s="512"/>
      <c r="C2722" s="488"/>
      <c r="D2722" s="488"/>
      <c r="E2722" s="488"/>
      <c r="F2722" s="488"/>
      <c r="G2722" s="488"/>
      <c r="H2722" s="488"/>
      <c r="I2722" s="299" t="s">
        <v>16</v>
      </c>
      <c r="J2722" s="491"/>
      <c r="K2722" s="249" t="s">
        <v>12</v>
      </c>
      <c r="L2722" s="139"/>
      <c r="M2722" s="139"/>
      <c r="N2722" s="139"/>
      <c r="O2722" s="286"/>
      <c r="P2722" s="246"/>
      <c r="Q2722" s="246">
        <v>8</v>
      </c>
      <c r="R2722" s="142">
        <f t="shared" si="852"/>
        <v>8</v>
      </c>
      <c r="S2722" s="321"/>
      <c r="T2722" s="5"/>
      <c r="U2722" s="5"/>
      <c r="V2722" s="5"/>
      <c r="W2722" s="5"/>
      <c r="X2722" s="5"/>
      <c r="Y2722" s="5"/>
      <c r="Z2722" s="5"/>
    </row>
    <row r="2723" spans="1:26" s="3" customFormat="1" ht="51">
      <c r="A2723" s="491"/>
      <c r="B2723" s="512"/>
      <c r="C2723" s="488"/>
      <c r="D2723" s="488"/>
      <c r="E2723" s="488"/>
      <c r="F2723" s="488"/>
      <c r="G2723" s="488"/>
      <c r="H2723" s="488"/>
      <c r="I2723" s="302" t="s">
        <v>263</v>
      </c>
      <c r="J2723" s="491"/>
      <c r="K2723" s="253" t="s">
        <v>155</v>
      </c>
      <c r="L2723" s="286"/>
      <c r="M2723" s="286"/>
      <c r="N2723" s="284"/>
      <c r="O2723" s="284">
        <f t="shared" ref="O2723:P2723" si="854">O2725+O2724</f>
        <v>37.087200000000003</v>
      </c>
      <c r="P2723" s="284">
        <f t="shared" si="854"/>
        <v>0</v>
      </c>
      <c r="Q2723" s="284"/>
      <c r="R2723" s="142">
        <f t="shared" si="852"/>
        <v>37.087200000000003</v>
      </c>
      <c r="S2723" s="321"/>
      <c r="T2723" s="5"/>
      <c r="U2723" s="5"/>
      <c r="V2723" s="5"/>
      <c r="W2723" s="5"/>
      <c r="X2723" s="5"/>
      <c r="Y2723" s="5"/>
      <c r="Z2723" s="5"/>
    </row>
    <row r="2724" spans="1:26" s="3" customFormat="1" hidden="1">
      <c r="A2724" s="491"/>
      <c r="B2724" s="512"/>
      <c r="C2724" s="488"/>
      <c r="D2724" s="488"/>
      <c r="E2724" s="488"/>
      <c r="F2724" s="488"/>
      <c r="G2724" s="488"/>
      <c r="H2724" s="488"/>
      <c r="I2724" s="299" t="s">
        <v>16</v>
      </c>
      <c r="J2724" s="491"/>
      <c r="K2724" s="249" t="s">
        <v>12</v>
      </c>
      <c r="L2724" s="139"/>
      <c r="M2724" s="139"/>
      <c r="N2724" s="139"/>
      <c r="O2724" s="288"/>
      <c r="P2724" s="286"/>
      <c r="Q2724" s="286"/>
      <c r="R2724" s="142">
        <f t="shared" si="852"/>
        <v>0</v>
      </c>
      <c r="S2724" s="321"/>
      <c r="T2724" s="5"/>
      <c r="U2724" s="5"/>
      <c r="V2724" s="5"/>
      <c r="W2724" s="5"/>
      <c r="X2724" s="5"/>
      <c r="Y2724" s="5"/>
      <c r="Z2724" s="5"/>
    </row>
    <row r="2725" spans="1:26" s="3" customFormat="1" ht="25.5">
      <c r="A2725" s="491"/>
      <c r="B2725" s="512"/>
      <c r="C2725" s="488"/>
      <c r="D2725" s="488"/>
      <c r="E2725" s="488"/>
      <c r="F2725" s="488"/>
      <c r="G2725" s="488"/>
      <c r="H2725" s="488"/>
      <c r="I2725" s="299" t="s">
        <v>183</v>
      </c>
      <c r="J2725" s="491"/>
      <c r="K2725" s="249" t="s">
        <v>188</v>
      </c>
      <c r="L2725" s="139"/>
      <c r="M2725" s="139"/>
      <c r="N2725" s="139"/>
      <c r="O2725" s="287">
        <v>37.087200000000003</v>
      </c>
      <c r="P2725" s="246"/>
      <c r="Q2725" s="246"/>
      <c r="R2725" s="142">
        <f t="shared" si="852"/>
        <v>37.087200000000003</v>
      </c>
      <c r="S2725" s="321"/>
      <c r="T2725" s="5"/>
      <c r="U2725" s="5"/>
      <c r="V2725" s="5"/>
      <c r="W2725" s="5"/>
      <c r="X2725" s="5"/>
      <c r="Y2725" s="5"/>
      <c r="Z2725" s="5"/>
    </row>
    <row r="2726" spans="1:26" s="3" customFormat="1" ht="38.25">
      <c r="A2726" s="491"/>
      <c r="B2726" s="512"/>
      <c r="C2726" s="488"/>
      <c r="D2726" s="488"/>
      <c r="E2726" s="488"/>
      <c r="F2726" s="488"/>
      <c r="G2726" s="488"/>
      <c r="H2726" s="488"/>
      <c r="I2726" s="302" t="s">
        <v>257</v>
      </c>
      <c r="J2726" s="491"/>
      <c r="K2726" s="253" t="s">
        <v>124</v>
      </c>
      <c r="L2726" s="139"/>
      <c r="M2726" s="139"/>
      <c r="N2726" s="142"/>
      <c r="O2726" s="284">
        <f>O2727</f>
        <v>0</v>
      </c>
      <c r="P2726" s="284">
        <f>P2727</f>
        <v>0</v>
      </c>
      <c r="Q2726" s="284"/>
      <c r="R2726" s="142">
        <f t="shared" si="852"/>
        <v>0</v>
      </c>
      <c r="S2726" s="321"/>
      <c r="T2726" s="5"/>
      <c r="U2726" s="5"/>
      <c r="V2726" s="5"/>
      <c r="W2726" s="5"/>
      <c r="X2726" s="5"/>
      <c r="Y2726" s="5"/>
      <c r="Z2726" s="5"/>
    </row>
    <row r="2727" spans="1:26" s="3" customFormat="1" hidden="1">
      <c r="A2727" s="492"/>
      <c r="B2727" s="513"/>
      <c r="C2727" s="488"/>
      <c r="D2727" s="488"/>
      <c r="E2727" s="488"/>
      <c r="F2727" s="488"/>
      <c r="G2727" s="488"/>
      <c r="H2727" s="488"/>
      <c r="I2727" s="299" t="s">
        <v>16</v>
      </c>
      <c r="J2727" s="492"/>
      <c r="K2727" s="249" t="s">
        <v>12</v>
      </c>
      <c r="L2727" s="139"/>
      <c r="M2727" s="139"/>
      <c r="N2727" s="139"/>
      <c r="O2727" s="286"/>
      <c r="P2727" s="287"/>
      <c r="Q2727" s="288"/>
      <c r="R2727" s="142">
        <f t="shared" si="852"/>
        <v>0</v>
      </c>
      <c r="S2727" s="321"/>
      <c r="T2727" s="5"/>
      <c r="U2727" s="5"/>
      <c r="V2727" s="5"/>
      <c r="W2727" s="5"/>
      <c r="X2727" s="5"/>
      <c r="Y2727" s="5"/>
      <c r="Z2727" s="5"/>
    </row>
    <row r="2728" spans="1:26" s="3" customFormat="1" ht="15" customHeight="1">
      <c r="A2728" s="490">
        <v>22</v>
      </c>
      <c r="B2728" s="511" t="s">
        <v>779</v>
      </c>
      <c r="C2728" s="488"/>
      <c r="D2728" s="488"/>
      <c r="E2728" s="488"/>
      <c r="F2728" s="488"/>
      <c r="G2728" s="488"/>
      <c r="H2728" s="488"/>
      <c r="I2728" s="147" t="s">
        <v>13</v>
      </c>
      <c r="J2728" s="490">
        <v>124</v>
      </c>
      <c r="K2728" s="13"/>
      <c r="L2728" s="23"/>
      <c r="M2728" s="23"/>
      <c r="N2728" s="23"/>
      <c r="O2728" s="23">
        <f t="shared" ref="O2728:Q2728" si="855">+O2729+O2735+O2738+O2741+O2744+O2747</f>
        <v>140.21289999999999</v>
      </c>
      <c r="P2728" s="23">
        <f t="shared" si="855"/>
        <v>74.451000000000022</v>
      </c>
      <c r="Q2728" s="23">
        <f t="shared" si="855"/>
        <v>35.18</v>
      </c>
      <c r="R2728" s="23">
        <f t="shared" si="852"/>
        <v>249.84390000000002</v>
      </c>
      <c r="S2728" s="321"/>
      <c r="T2728" s="5"/>
      <c r="U2728" s="5"/>
      <c r="V2728" s="5"/>
      <c r="W2728" s="5"/>
      <c r="X2728" s="5"/>
      <c r="Y2728" s="5"/>
      <c r="Z2728" s="5"/>
    </row>
    <row r="2729" spans="1:26" s="3" customFormat="1" ht="51">
      <c r="A2729" s="491"/>
      <c r="B2729" s="512"/>
      <c r="C2729" s="488"/>
      <c r="D2729" s="488"/>
      <c r="E2729" s="488"/>
      <c r="F2729" s="488"/>
      <c r="G2729" s="488"/>
      <c r="H2729" s="488"/>
      <c r="I2729" s="302" t="s">
        <v>176</v>
      </c>
      <c r="J2729" s="491"/>
      <c r="K2729" s="253" t="s">
        <v>10</v>
      </c>
      <c r="L2729" s="286"/>
      <c r="M2729" s="286"/>
      <c r="N2729" s="284"/>
      <c r="O2729" s="284">
        <f>SUM(O2730:O2734)</f>
        <v>53.445</v>
      </c>
      <c r="P2729" s="284">
        <f>SUM(P2730:P2734)</f>
        <v>64.64500000000001</v>
      </c>
      <c r="Q2729" s="284">
        <f>SUM(Q2730:Q2734)</f>
        <v>30.697000000000003</v>
      </c>
      <c r="R2729" s="142">
        <f t="shared" si="852"/>
        <v>148.78700000000001</v>
      </c>
      <c r="S2729" s="321"/>
      <c r="T2729" s="5"/>
      <c r="U2729" s="5"/>
      <c r="V2729" s="5"/>
      <c r="W2729" s="5"/>
      <c r="X2729" s="5"/>
      <c r="Y2729" s="5"/>
      <c r="Z2729" s="5"/>
    </row>
    <row r="2730" spans="1:26" s="3" customFormat="1" ht="25.5">
      <c r="A2730" s="491"/>
      <c r="B2730" s="512"/>
      <c r="C2730" s="488"/>
      <c r="D2730" s="488"/>
      <c r="E2730" s="488"/>
      <c r="F2730" s="488"/>
      <c r="G2730" s="488"/>
      <c r="H2730" s="488"/>
      <c r="I2730" s="299" t="s">
        <v>164</v>
      </c>
      <c r="J2730" s="491"/>
      <c r="K2730" s="249" t="s">
        <v>11</v>
      </c>
      <c r="L2730" s="139"/>
      <c r="M2730" s="139"/>
      <c r="N2730" s="139"/>
      <c r="O2730" s="286">
        <v>0.86499999999999999</v>
      </c>
      <c r="P2730" s="246">
        <v>0</v>
      </c>
      <c r="Q2730" s="246">
        <v>0</v>
      </c>
      <c r="R2730" s="142">
        <f t="shared" si="852"/>
        <v>0.86499999999999999</v>
      </c>
      <c r="S2730" s="321"/>
      <c r="T2730" s="5"/>
      <c r="U2730" s="5"/>
      <c r="V2730" s="5"/>
      <c r="W2730" s="5"/>
      <c r="X2730" s="5"/>
      <c r="Y2730" s="5"/>
      <c r="Z2730" s="5"/>
    </row>
    <row r="2731" spans="1:26" s="3" customFormat="1">
      <c r="A2731" s="491"/>
      <c r="B2731" s="512"/>
      <c r="C2731" s="488"/>
      <c r="D2731" s="488"/>
      <c r="E2731" s="488"/>
      <c r="F2731" s="488"/>
      <c r="G2731" s="488"/>
      <c r="H2731" s="488"/>
      <c r="I2731" s="299" t="s">
        <v>16</v>
      </c>
      <c r="J2731" s="491"/>
      <c r="K2731" s="249" t="s">
        <v>12</v>
      </c>
      <c r="L2731" s="139"/>
      <c r="M2731" s="139"/>
      <c r="N2731" s="139"/>
      <c r="O2731" s="287">
        <v>15.08</v>
      </c>
      <c r="P2731" s="287">
        <v>49.505000000000003</v>
      </c>
      <c r="Q2731" s="288">
        <v>27.071000000000002</v>
      </c>
      <c r="R2731" s="142">
        <f t="shared" si="852"/>
        <v>91.656000000000006</v>
      </c>
      <c r="S2731" s="321"/>
      <c r="T2731" s="5"/>
      <c r="U2731" s="5"/>
      <c r="V2731" s="5"/>
      <c r="W2731" s="5"/>
      <c r="X2731" s="5"/>
      <c r="Y2731" s="5"/>
      <c r="Z2731" s="5"/>
    </row>
    <row r="2732" spans="1:26" s="3" customFormat="1" ht="25.5">
      <c r="A2732" s="491"/>
      <c r="B2732" s="512"/>
      <c r="C2732" s="488"/>
      <c r="D2732" s="488"/>
      <c r="E2732" s="488"/>
      <c r="F2732" s="488"/>
      <c r="G2732" s="488"/>
      <c r="H2732" s="488"/>
      <c r="I2732" s="299" t="s">
        <v>262</v>
      </c>
      <c r="J2732" s="491"/>
      <c r="K2732" s="249" t="s">
        <v>188</v>
      </c>
      <c r="L2732" s="139"/>
      <c r="M2732" s="139"/>
      <c r="N2732" s="139"/>
      <c r="O2732" s="287">
        <v>3.6030000000000002</v>
      </c>
      <c r="P2732" s="357">
        <v>15.14</v>
      </c>
      <c r="Q2732" s="286">
        <v>3.6259999999999999</v>
      </c>
      <c r="R2732" s="142">
        <f t="shared" si="852"/>
        <v>22.369000000000003</v>
      </c>
      <c r="S2732" s="321"/>
      <c r="T2732" s="5"/>
      <c r="U2732" s="5"/>
      <c r="V2732" s="5"/>
      <c r="W2732" s="5"/>
      <c r="X2732" s="5"/>
      <c r="Y2732" s="5"/>
      <c r="Z2732" s="5"/>
    </row>
    <row r="2733" spans="1:26" s="3" customFormat="1" ht="38.25">
      <c r="A2733" s="491"/>
      <c r="B2733" s="512"/>
      <c r="C2733" s="488"/>
      <c r="D2733" s="488"/>
      <c r="E2733" s="488"/>
      <c r="F2733" s="488"/>
      <c r="G2733" s="488"/>
      <c r="H2733" s="488"/>
      <c r="I2733" s="299" t="s">
        <v>27</v>
      </c>
      <c r="J2733" s="491"/>
      <c r="K2733" s="249" t="s">
        <v>28</v>
      </c>
      <c r="L2733" s="139"/>
      <c r="M2733" s="139"/>
      <c r="N2733" s="139"/>
      <c r="O2733" s="286">
        <v>32.692</v>
      </c>
      <c r="P2733" s="246">
        <v>0</v>
      </c>
      <c r="Q2733" s="246">
        <v>0</v>
      </c>
      <c r="R2733" s="142">
        <f t="shared" si="852"/>
        <v>32.692</v>
      </c>
      <c r="S2733" s="321"/>
      <c r="T2733" s="5"/>
      <c r="U2733" s="5"/>
      <c r="V2733" s="5"/>
      <c r="W2733" s="5"/>
      <c r="X2733" s="5"/>
      <c r="Y2733" s="5"/>
      <c r="Z2733" s="5"/>
    </row>
    <row r="2734" spans="1:26" s="3" customFormat="1" ht="38.25">
      <c r="A2734" s="491"/>
      <c r="B2734" s="512"/>
      <c r="C2734" s="488"/>
      <c r="D2734" s="488"/>
      <c r="E2734" s="488"/>
      <c r="F2734" s="488"/>
      <c r="G2734" s="488"/>
      <c r="H2734" s="488"/>
      <c r="I2734" s="299" t="s">
        <v>18</v>
      </c>
      <c r="J2734" s="491"/>
      <c r="K2734" s="249" t="s">
        <v>17</v>
      </c>
      <c r="L2734" s="139"/>
      <c r="M2734" s="139"/>
      <c r="N2734" s="139"/>
      <c r="O2734" s="286">
        <v>1.2050000000000001</v>
      </c>
      <c r="P2734" s="246">
        <v>0</v>
      </c>
      <c r="Q2734" s="246">
        <v>0</v>
      </c>
      <c r="R2734" s="142">
        <f t="shared" si="852"/>
        <v>1.2050000000000001</v>
      </c>
      <c r="S2734" s="321"/>
      <c r="T2734" s="5"/>
      <c r="U2734" s="5"/>
      <c r="V2734" s="5"/>
      <c r="W2734" s="5"/>
      <c r="X2734" s="5"/>
      <c r="Y2734" s="5"/>
      <c r="Z2734" s="5"/>
    </row>
    <row r="2735" spans="1:26" s="3" customFormat="1" ht="25.5">
      <c r="A2735" s="491"/>
      <c r="B2735" s="512"/>
      <c r="C2735" s="488"/>
      <c r="D2735" s="488"/>
      <c r="E2735" s="488"/>
      <c r="F2735" s="488"/>
      <c r="G2735" s="488"/>
      <c r="H2735" s="488"/>
      <c r="I2735" s="302" t="s">
        <v>177</v>
      </c>
      <c r="J2735" s="491"/>
      <c r="K2735" s="253" t="s">
        <v>51</v>
      </c>
      <c r="L2735" s="286"/>
      <c r="M2735" s="286"/>
      <c r="N2735" s="284"/>
      <c r="O2735" s="284">
        <f>SUM(O2736:O2737)</f>
        <v>0.92999999999999994</v>
      </c>
      <c r="P2735" s="284">
        <f>SUM(P2736:P2737)</f>
        <v>2.5</v>
      </c>
      <c r="Q2735" s="284">
        <f>SUM(Q2736:Q2737)</f>
        <v>4.4829999999999997</v>
      </c>
      <c r="R2735" s="142">
        <f t="shared" si="852"/>
        <v>7.9129999999999994</v>
      </c>
      <c r="S2735" s="321"/>
      <c r="T2735" s="5"/>
      <c r="U2735" s="5"/>
      <c r="V2735" s="5"/>
      <c r="W2735" s="5"/>
      <c r="X2735" s="5"/>
      <c r="Y2735" s="5"/>
      <c r="Z2735" s="5"/>
    </row>
    <row r="2736" spans="1:26" s="3" customFormat="1" ht="15">
      <c r="A2736" s="491"/>
      <c r="B2736" s="512"/>
      <c r="C2736" s="488"/>
      <c r="D2736" s="488"/>
      <c r="E2736" s="488"/>
      <c r="F2736" s="488"/>
      <c r="G2736" s="488"/>
      <c r="H2736" s="488"/>
      <c r="I2736" s="299" t="s">
        <v>16</v>
      </c>
      <c r="J2736" s="491"/>
      <c r="K2736" s="249" t="s">
        <v>12</v>
      </c>
      <c r="L2736" s="139"/>
      <c r="M2736" s="139"/>
      <c r="N2736" s="139"/>
      <c r="O2736" s="376">
        <v>0.7</v>
      </c>
      <c r="P2736" s="377">
        <v>1.3</v>
      </c>
      <c r="Q2736" s="377">
        <v>4.4829999999999997</v>
      </c>
      <c r="R2736" s="142">
        <f t="shared" si="852"/>
        <v>6.4829999999999997</v>
      </c>
      <c r="S2736" s="321"/>
      <c r="T2736" s="5"/>
      <c r="U2736" s="5"/>
      <c r="V2736" s="5"/>
      <c r="W2736" s="5"/>
      <c r="X2736" s="5"/>
      <c r="Y2736" s="5"/>
      <c r="Z2736" s="5"/>
    </row>
    <row r="2737" spans="1:26" s="3" customFormat="1" ht="25.5">
      <c r="A2737" s="491"/>
      <c r="B2737" s="512"/>
      <c r="C2737" s="488"/>
      <c r="D2737" s="488"/>
      <c r="E2737" s="488"/>
      <c r="F2737" s="488"/>
      <c r="G2737" s="488"/>
      <c r="H2737" s="488"/>
      <c r="I2737" s="299" t="s">
        <v>183</v>
      </c>
      <c r="J2737" s="491"/>
      <c r="K2737" s="249" t="s">
        <v>188</v>
      </c>
      <c r="L2737" s="139"/>
      <c r="M2737" s="139"/>
      <c r="N2737" s="139"/>
      <c r="O2737" s="376">
        <v>0.23</v>
      </c>
      <c r="P2737" s="377">
        <v>1.2</v>
      </c>
      <c r="Q2737" s="377"/>
      <c r="R2737" s="142">
        <f t="shared" si="852"/>
        <v>1.43</v>
      </c>
      <c r="S2737" s="321"/>
      <c r="T2737" s="5"/>
      <c r="U2737" s="5"/>
      <c r="V2737" s="5"/>
      <c r="W2737" s="5"/>
      <c r="X2737" s="5"/>
      <c r="Y2737" s="5"/>
      <c r="Z2737" s="5"/>
    </row>
    <row r="2738" spans="1:26" s="3" customFormat="1" ht="25.5">
      <c r="A2738" s="491"/>
      <c r="B2738" s="512"/>
      <c r="C2738" s="488"/>
      <c r="D2738" s="488"/>
      <c r="E2738" s="488"/>
      <c r="F2738" s="488"/>
      <c r="G2738" s="488"/>
      <c r="H2738" s="488"/>
      <c r="I2738" s="302" t="s">
        <v>178</v>
      </c>
      <c r="J2738" s="491"/>
      <c r="K2738" s="253" t="s">
        <v>45</v>
      </c>
      <c r="L2738" s="286"/>
      <c r="M2738" s="286"/>
      <c r="N2738" s="284"/>
      <c r="O2738" s="284">
        <f>SUM(O2739:O2740)</f>
        <v>1.32</v>
      </c>
      <c r="P2738" s="284">
        <f>SUM(P2739:P2740)</f>
        <v>1.075</v>
      </c>
      <c r="Q2738" s="284">
        <f>SUM(Q2739:Q2740)</f>
        <v>0</v>
      </c>
      <c r="R2738" s="142">
        <f t="shared" si="852"/>
        <v>2.395</v>
      </c>
      <c r="S2738" s="321"/>
      <c r="T2738" s="5"/>
      <c r="U2738" s="5"/>
      <c r="V2738" s="5"/>
      <c r="W2738" s="5"/>
      <c r="X2738" s="5"/>
      <c r="Y2738" s="5"/>
      <c r="Z2738" s="5"/>
    </row>
    <row r="2739" spans="1:26" s="3" customFormat="1">
      <c r="A2739" s="491"/>
      <c r="B2739" s="512"/>
      <c r="C2739" s="488"/>
      <c r="D2739" s="488"/>
      <c r="E2739" s="488"/>
      <c r="F2739" s="488"/>
      <c r="G2739" s="488"/>
      <c r="H2739" s="488"/>
      <c r="I2739" s="299" t="s">
        <v>16</v>
      </c>
      <c r="J2739" s="491"/>
      <c r="K2739" s="249" t="s">
        <v>12</v>
      </c>
      <c r="L2739" s="139"/>
      <c r="M2739" s="139"/>
      <c r="N2739" s="139"/>
      <c r="O2739" s="286"/>
      <c r="P2739" s="287">
        <v>1.075</v>
      </c>
      <c r="Q2739" s="288"/>
      <c r="R2739" s="142">
        <f t="shared" si="852"/>
        <v>1.075</v>
      </c>
      <c r="S2739" s="321"/>
      <c r="T2739" s="5"/>
      <c r="U2739" s="5"/>
      <c r="V2739" s="5"/>
      <c r="W2739" s="5"/>
      <c r="X2739" s="5"/>
      <c r="Y2739" s="5"/>
      <c r="Z2739" s="5"/>
    </row>
    <row r="2740" spans="1:26" s="3" customFormat="1" ht="25.5">
      <c r="A2740" s="491"/>
      <c r="B2740" s="512"/>
      <c r="C2740" s="488"/>
      <c r="D2740" s="488"/>
      <c r="E2740" s="488"/>
      <c r="F2740" s="488"/>
      <c r="G2740" s="488"/>
      <c r="H2740" s="488"/>
      <c r="I2740" s="299" t="s">
        <v>183</v>
      </c>
      <c r="J2740" s="491"/>
      <c r="K2740" s="249" t="s">
        <v>188</v>
      </c>
      <c r="L2740" s="139"/>
      <c r="M2740" s="139"/>
      <c r="N2740" s="139"/>
      <c r="O2740" s="287">
        <v>1.32</v>
      </c>
      <c r="P2740" s="246"/>
      <c r="Q2740" s="246">
        <v>0</v>
      </c>
      <c r="R2740" s="142">
        <f t="shared" si="852"/>
        <v>1.32</v>
      </c>
      <c r="S2740" s="321"/>
      <c r="T2740" s="5"/>
      <c r="U2740" s="5"/>
      <c r="V2740" s="5"/>
      <c r="W2740" s="5"/>
      <c r="X2740" s="5"/>
      <c r="Y2740" s="5"/>
      <c r="Z2740" s="5"/>
    </row>
    <row r="2741" spans="1:26" s="3" customFormat="1" ht="25.5">
      <c r="A2741" s="491"/>
      <c r="B2741" s="512"/>
      <c r="C2741" s="488"/>
      <c r="D2741" s="488"/>
      <c r="E2741" s="488"/>
      <c r="F2741" s="488"/>
      <c r="G2741" s="488"/>
      <c r="H2741" s="488"/>
      <c r="I2741" s="302" t="s">
        <v>179</v>
      </c>
      <c r="J2741" s="491"/>
      <c r="K2741" s="253" t="s">
        <v>11</v>
      </c>
      <c r="L2741" s="286"/>
      <c r="M2741" s="286"/>
      <c r="N2741" s="284"/>
      <c r="O2741" s="284">
        <f t="shared" ref="O2741:Q2741" si="856">O2743+O2742</f>
        <v>41.125</v>
      </c>
      <c r="P2741" s="284">
        <f t="shared" si="856"/>
        <v>0</v>
      </c>
      <c r="Q2741" s="284">
        <f t="shared" si="856"/>
        <v>0</v>
      </c>
      <c r="R2741" s="142">
        <f t="shared" si="852"/>
        <v>41.125</v>
      </c>
      <c r="S2741" s="321"/>
      <c r="T2741" s="5"/>
      <c r="U2741" s="5"/>
      <c r="V2741" s="5"/>
      <c r="W2741" s="5"/>
      <c r="X2741" s="5"/>
      <c r="Y2741" s="5"/>
      <c r="Z2741" s="5"/>
    </row>
    <row r="2742" spans="1:26" s="3" customFormat="1">
      <c r="A2742" s="491"/>
      <c r="B2742" s="512"/>
      <c r="C2742" s="488"/>
      <c r="D2742" s="488"/>
      <c r="E2742" s="488"/>
      <c r="F2742" s="488"/>
      <c r="G2742" s="488"/>
      <c r="H2742" s="488"/>
      <c r="I2742" s="299" t="s">
        <v>16</v>
      </c>
      <c r="J2742" s="491"/>
      <c r="K2742" s="249" t="s">
        <v>12</v>
      </c>
      <c r="L2742" s="139"/>
      <c r="M2742" s="139"/>
      <c r="N2742" s="139"/>
      <c r="O2742" s="287"/>
      <c r="P2742" s="246"/>
      <c r="Q2742" s="246"/>
      <c r="R2742" s="142">
        <f t="shared" si="852"/>
        <v>0</v>
      </c>
      <c r="S2742" s="321"/>
      <c r="T2742" s="5"/>
      <c r="U2742" s="5"/>
      <c r="V2742" s="5"/>
      <c r="W2742" s="5"/>
      <c r="X2742" s="5"/>
      <c r="Y2742" s="5"/>
      <c r="Z2742" s="5"/>
    </row>
    <row r="2743" spans="1:26" s="3" customFormat="1" ht="25.5">
      <c r="A2743" s="491"/>
      <c r="B2743" s="512"/>
      <c r="C2743" s="488"/>
      <c r="D2743" s="488"/>
      <c r="E2743" s="488"/>
      <c r="F2743" s="488"/>
      <c r="G2743" s="488"/>
      <c r="H2743" s="488"/>
      <c r="I2743" s="299" t="s">
        <v>183</v>
      </c>
      <c r="J2743" s="491"/>
      <c r="K2743" s="249" t="s">
        <v>188</v>
      </c>
      <c r="L2743" s="139"/>
      <c r="M2743" s="139"/>
      <c r="N2743" s="139"/>
      <c r="O2743" s="287">
        <v>41.125</v>
      </c>
      <c r="P2743" s="246"/>
      <c r="Q2743" s="246"/>
      <c r="R2743" s="142">
        <f t="shared" si="852"/>
        <v>41.125</v>
      </c>
      <c r="S2743" s="321"/>
      <c r="T2743" s="5"/>
      <c r="U2743" s="5"/>
      <c r="V2743" s="5"/>
      <c r="W2743" s="5"/>
      <c r="X2743" s="5"/>
      <c r="Y2743" s="5"/>
      <c r="Z2743" s="5"/>
    </row>
    <row r="2744" spans="1:26" s="3" customFormat="1" ht="25.5">
      <c r="A2744" s="491"/>
      <c r="B2744" s="512"/>
      <c r="C2744" s="488"/>
      <c r="D2744" s="488"/>
      <c r="E2744" s="488"/>
      <c r="F2744" s="488"/>
      <c r="G2744" s="488"/>
      <c r="H2744" s="488"/>
      <c r="I2744" s="303" t="s">
        <v>29</v>
      </c>
      <c r="J2744" s="491"/>
      <c r="K2744" s="253" t="s">
        <v>54</v>
      </c>
      <c r="L2744" s="286"/>
      <c r="M2744" s="286"/>
      <c r="N2744" s="284"/>
      <c r="O2744" s="284">
        <f>SUM(O2745:O2746)</f>
        <v>0</v>
      </c>
      <c r="P2744" s="284">
        <f>SUM(P2745:P2746)</f>
        <v>0.20899999999999999</v>
      </c>
      <c r="Q2744" s="284">
        <f>SUM(Q2745:Q2746)</f>
        <v>0</v>
      </c>
      <c r="R2744" s="142">
        <f t="shared" si="852"/>
        <v>0.20899999999999999</v>
      </c>
      <c r="S2744" s="321"/>
      <c r="T2744" s="5"/>
      <c r="U2744" s="5"/>
      <c r="V2744" s="5"/>
      <c r="W2744" s="5"/>
      <c r="X2744" s="5"/>
      <c r="Y2744" s="5"/>
      <c r="Z2744" s="5"/>
    </row>
    <row r="2745" spans="1:26" s="3" customFormat="1">
      <c r="A2745" s="491"/>
      <c r="B2745" s="512"/>
      <c r="C2745" s="488"/>
      <c r="D2745" s="488"/>
      <c r="E2745" s="488"/>
      <c r="F2745" s="488"/>
      <c r="G2745" s="488"/>
      <c r="H2745" s="488"/>
      <c r="I2745" s="299" t="s">
        <v>16</v>
      </c>
      <c r="J2745" s="491"/>
      <c r="K2745" s="249" t="s">
        <v>12</v>
      </c>
      <c r="L2745" s="139"/>
      <c r="M2745" s="139"/>
      <c r="N2745" s="139"/>
      <c r="O2745" s="286"/>
      <c r="P2745" s="287">
        <v>0.20899999999999999</v>
      </c>
      <c r="Q2745" s="288"/>
      <c r="R2745" s="142">
        <f t="shared" si="852"/>
        <v>0.20899999999999999</v>
      </c>
      <c r="S2745" s="321"/>
      <c r="T2745" s="5"/>
      <c r="U2745" s="5"/>
      <c r="V2745" s="5"/>
      <c r="W2745" s="5"/>
      <c r="X2745" s="5"/>
      <c r="Y2745" s="5"/>
      <c r="Z2745" s="5"/>
    </row>
    <row r="2746" spans="1:26" s="3" customFormat="1" ht="25.5" hidden="1">
      <c r="A2746" s="491"/>
      <c r="B2746" s="512"/>
      <c r="C2746" s="488"/>
      <c r="D2746" s="488"/>
      <c r="E2746" s="488"/>
      <c r="F2746" s="488"/>
      <c r="G2746" s="488"/>
      <c r="H2746" s="488"/>
      <c r="I2746" s="299" t="s">
        <v>183</v>
      </c>
      <c r="J2746" s="491"/>
      <c r="K2746" s="249" t="s">
        <v>188</v>
      </c>
      <c r="L2746" s="139"/>
      <c r="M2746" s="139"/>
      <c r="N2746" s="139"/>
      <c r="O2746" s="286"/>
      <c r="P2746" s="246"/>
      <c r="Q2746" s="246"/>
      <c r="R2746" s="142">
        <f t="shared" si="852"/>
        <v>0</v>
      </c>
      <c r="S2746" s="321"/>
      <c r="T2746" s="5"/>
      <c r="U2746" s="5"/>
      <c r="V2746" s="5"/>
      <c r="W2746" s="5"/>
      <c r="X2746" s="5"/>
      <c r="Y2746" s="5"/>
      <c r="Z2746" s="5"/>
    </row>
    <row r="2747" spans="1:26" s="3" customFormat="1" ht="51">
      <c r="A2747" s="491"/>
      <c r="B2747" s="512"/>
      <c r="C2747" s="488"/>
      <c r="D2747" s="488"/>
      <c r="E2747" s="488"/>
      <c r="F2747" s="488"/>
      <c r="G2747" s="488"/>
      <c r="H2747" s="488"/>
      <c r="I2747" s="302" t="s">
        <v>263</v>
      </c>
      <c r="J2747" s="491"/>
      <c r="K2747" s="253" t="s">
        <v>155</v>
      </c>
      <c r="L2747" s="286"/>
      <c r="M2747" s="286"/>
      <c r="N2747" s="284"/>
      <c r="O2747" s="284">
        <f>SUM(O2748:O2749)</f>
        <v>43.392899999999997</v>
      </c>
      <c r="P2747" s="284">
        <f>SUM(P2748:P2749)</f>
        <v>6.0220000000000002</v>
      </c>
      <c r="Q2747" s="411">
        <f>SUM(Q2748:Q2749)</f>
        <v>0</v>
      </c>
      <c r="R2747" s="142">
        <f t="shared" si="852"/>
        <v>49.414899999999996</v>
      </c>
      <c r="S2747" s="321"/>
      <c r="T2747" s="5"/>
      <c r="U2747" s="5"/>
      <c r="V2747" s="5"/>
      <c r="W2747" s="5"/>
      <c r="X2747" s="5"/>
      <c r="Y2747" s="5"/>
      <c r="Z2747" s="5"/>
    </row>
    <row r="2748" spans="1:26" s="3" customFormat="1">
      <c r="A2748" s="491"/>
      <c r="B2748" s="512"/>
      <c r="C2748" s="488"/>
      <c r="D2748" s="488"/>
      <c r="E2748" s="488"/>
      <c r="F2748" s="488"/>
      <c r="G2748" s="488"/>
      <c r="H2748" s="488"/>
      <c r="I2748" s="299" t="s">
        <v>16</v>
      </c>
      <c r="J2748" s="491"/>
      <c r="K2748" s="249" t="s">
        <v>12</v>
      </c>
      <c r="L2748" s="139"/>
      <c r="M2748" s="139"/>
      <c r="N2748" s="139"/>
      <c r="O2748" s="286"/>
      <c r="P2748" s="287">
        <v>6.0220000000000002</v>
      </c>
      <c r="Q2748" s="288"/>
      <c r="R2748" s="142">
        <f t="shared" si="852"/>
        <v>6.0220000000000002</v>
      </c>
      <c r="S2748" s="321"/>
      <c r="T2748" s="5"/>
      <c r="U2748" s="5"/>
      <c r="V2748" s="5"/>
      <c r="W2748" s="5"/>
      <c r="X2748" s="5"/>
      <c r="Y2748" s="5"/>
      <c r="Z2748" s="5"/>
    </row>
    <row r="2749" spans="1:26" s="3" customFormat="1" ht="25.5">
      <c r="A2749" s="491"/>
      <c r="B2749" s="512"/>
      <c r="C2749" s="488"/>
      <c r="D2749" s="488"/>
      <c r="E2749" s="488"/>
      <c r="F2749" s="488"/>
      <c r="G2749" s="488"/>
      <c r="H2749" s="488"/>
      <c r="I2749" s="299" t="s">
        <v>183</v>
      </c>
      <c r="J2749" s="491"/>
      <c r="K2749" s="249" t="s">
        <v>188</v>
      </c>
      <c r="L2749" s="139"/>
      <c r="M2749" s="139"/>
      <c r="N2749" s="139"/>
      <c r="O2749" s="287">
        <v>43.392899999999997</v>
      </c>
      <c r="P2749" s="246"/>
      <c r="Q2749" s="246"/>
      <c r="R2749" s="142">
        <f t="shared" si="852"/>
        <v>43.392899999999997</v>
      </c>
      <c r="S2749" s="321"/>
      <c r="T2749" s="5"/>
      <c r="U2749" s="5"/>
      <c r="V2749" s="5"/>
      <c r="W2749" s="5"/>
      <c r="X2749" s="5"/>
      <c r="Y2749" s="5"/>
      <c r="Z2749" s="5"/>
    </row>
    <row r="2750" spans="1:26" s="3" customFormat="1" ht="11.25" customHeight="1">
      <c r="A2750" s="490">
        <v>23</v>
      </c>
      <c r="B2750" s="511" t="s">
        <v>773</v>
      </c>
      <c r="C2750" s="488"/>
      <c r="D2750" s="488"/>
      <c r="E2750" s="488"/>
      <c r="F2750" s="488"/>
      <c r="G2750" s="488"/>
      <c r="H2750" s="488"/>
      <c r="I2750" s="147" t="s">
        <v>13</v>
      </c>
      <c r="J2750" s="490">
        <v>124</v>
      </c>
      <c r="K2750" s="13"/>
      <c r="L2750" s="23"/>
      <c r="M2750" s="23"/>
      <c r="N2750" s="23"/>
      <c r="O2750" s="23">
        <f t="shared" ref="O2750:Q2750" si="857">+O2751+O2757+O2760+O2768+O2763+O2766</f>
        <v>93.987599999999986</v>
      </c>
      <c r="P2750" s="23">
        <f t="shared" si="857"/>
        <v>88.138000000000005</v>
      </c>
      <c r="Q2750" s="23">
        <f t="shared" si="857"/>
        <v>34.451000000000008</v>
      </c>
      <c r="R2750" s="23">
        <f t="shared" si="852"/>
        <v>216.57659999999998</v>
      </c>
      <c r="S2750" s="321"/>
      <c r="T2750" s="5"/>
      <c r="U2750" s="5"/>
      <c r="V2750" s="5"/>
      <c r="W2750" s="5"/>
      <c r="X2750" s="5"/>
      <c r="Y2750" s="5"/>
      <c r="Z2750" s="5"/>
    </row>
    <row r="2751" spans="1:26" s="3" customFormat="1" ht="51">
      <c r="A2751" s="491"/>
      <c r="B2751" s="512"/>
      <c r="C2751" s="488"/>
      <c r="D2751" s="488"/>
      <c r="E2751" s="488"/>
      <c r="F2751" s="488"/>
      <c r="G2751" s="488"/>
      <c r="H2751" s="488"/>
      <c r="I2751" s="302" t="s">
        <v>176</v>
      </c>
      <c r="J2751" s="491"/>
      <c r="K2751" s="253" t="s">
        <v>10</v>
      </c>
      <c r="L2751" s="286"/>
      <c r="M2751" s="286"/>
      <c r="N2751" s="284"/>
      <c r="O2751" s="284">
        <f>SUM(O2752:O2756)</f>
        <v>45.785999999999994</v>
      </c>
      <c r="P2751" s="284">
        <f>SUM(P2752:P2756)</f>
        <v>44.186999999999998</v>
      </c>
      <c r="Q2751" s="284">
        <f>SUM(Q2752:Q2756)</f>
        <v>24.312000000000001</v>
      </c>
      <c r="R2751" s="142">
        <f t="shared" si="852"/>
        <v>114.28499999999998</v>
      </c>
      <c r="S2751" s="321"/>
      <c r="T2751" s="5"/>
      <c r="U2751" s="5"/>
      <c r="V2751" s="5"/>
      <c r="W2751" s="5"/>
      <c r="X2751" s="5"/>
      <c r="Y2751" s="5"/>
      <c r="Z2751" s="5"/>
    </row>
    <row r="2752" spans="1:26" s="3" customFormat="1" ht="25.5">
      <c r="A2752" s="491"/>
      <c r="B2752" s="512"/>
      <c r="C2752" s="488"/>
      <c r="D2752" s="488"/>
      <c r="E2752" s="488"/>
      <c r="F2752" s="488"/>
      <c r="G2752" s="488"/>
      <c r="H2752" s="488"/>
      <c r="I2752" s="299" t="s">
        <v>164</v>
      </c>
      <c r="J2752" s="491"/>
      <c r="K2752" s="249" t="s">
        <v>11</v>
      </c>
      <c r="L2752" s="139"/>
      <c r="M2752" s="139"/>
      <c r="N2752" s="139"/>
      <c r="O2752" s="286">
        <v>0.54400000000000004</v>
      </c>
      <c r="P2752" s="246">
        <v>0</v>
      </c>
      <c r="Q2752" s="246">
        <v>0</v>
      </c>
      <c r="R2752" s="142">
        <f t="shared" si="852"/>
        <v>0.54400000000000004</v>
      </c>
      <c r="S2752" s="321"/>
      <c r="T2752" s="5"/>
      <c r="U2752" s="5"/>
      <c r="V2752" s="5"/>
      <c r="W2752" s="5"/>
      <c r="X2752" s="5"/>
      <c r="Y2752" s="5"/>
      <c r="Z2752" s="5"/>
    </row>
    <row r="2753" spans="1:26" s="3" customFormat="1">
      <c r="A2753" s="491"/>
      <c r="B2753" s="512"/>
      <c r="C2753" s="488"/>
      <c r="D2753" s="488"/>
      <c r="E2753" s="488"/>
      <c r="F2753" s="488"/>
      <c r="G2753" s="488"/>
      <c r="H2753" s="488"/>
      <c r="I2753" s="299" t="s">
        <v>16</v>
      </c>
      <c r="J2753" s="491"/>
      <c r="K2753" s="249" t="s">
        <v>12</v>
      </c>
      <c r="L2753" s="139"/>
      <c r="M2753" s="139"/>
      <c r="N2753" s="139"/>
      <c r="O2753" s="286">
        <v>8.0009999999999994</v>
      </c>
      <c r="P2753" s="357">
        <v>37.11</v>
      </c>
      <c r="Q2753" s="286">
        <v>20.440000000000001</v>
      </c>
      <c r="R2753" s="142">
        <f t="shared" si="852"/>
        <v>65.551000000000002</v>
      </c>
      <c r="S2753" s="321"/>
      <c r="T2753" s="5"/>
      <c r="U2753" s="5"/>
      <c r="V2753" s="5"/>
      <c r="W2753" s="5"/>
      <c r="X2753" s="5"/>
      <c r="Y2753" s="5"/>
      <c r="Z2753" s="5"/>
    </row>
    <row r="2754" spans="1:26" s="3" customFormat="1" ht="25.5">
      <c r="A2754" s="491"/>
      <c r="B2754" s="512"/>
      <c r="C2754" s="488"/>
      <c r="D2754" s="488"/>
      <c r="E2754" s="488"/>
      <c r="F2754" s="488"/>
      <c r="G2754" s="488"/>
      <c r="H2754" s="488"/>
      <c r="I2754" s="299" t="s">
        <v>262</v>
      </c>
      <c r="J2754" s="491"/>
      <c r="K2754" s="249" t="s">
        <v>188</v>
      </c>
      <c r="L2754" s="139"/>
      <c r="M2754" s="139"/>
      <c r="N2754" s="139"/>
      <c r="O2754" s="286">
        <v>6.952</v>
      </c>
      <c r="P2754" s="357">
        <v>7.077</v>
      </c>
      <c r="Q2754" s="286">
        <v>3.8719999999999999</v>
      </c>
      <c r="R2754" s="142">
        <f t="shared" si="852"/>
        <v>17.901</v>
      </c>
      <c r="S2754" s="321"/>
      <c r="T2754" s="5"/>
      <c r="U2754" s="5"/>
      <c r="V2754" s="5"/>
      <c r="W2754" s="5"/>
      <c r="X2754" s="5"/>
      <c r="Y2754" s="5"/>
      <c r="Z2754" s="5"/>
    </row>
    <row r="2755" spans="1:26" s="3" customFormat="1" ht="38.25">
      <c r="A2755" s="491"/>
      <c r="B2755" s="512"/>
      <c r="C2755" s="488"/>
      <c r="D2755" s="488"/>
      <c r="E2755" s="488"/>
      <c r="F2755" s="488"/>
      <c r="G2755" s="488"/>
      <c r="H2755" s="488"/>
      <c r="I2755" s="299" t="s">
        <v>27</v>
      </c>
      <c r="J2755" s="491"/>
      <c r="K2755" s="249" t="s">
        <v>28</v>
      </c>
      <c r="L2755" s="139"/>
      <c r="M2755" s="139"/>
      <c r="N2755" s="139"/>
      <c r="O2755" s="286">
        <v>29.526</v>
      </c>
      <c r="P2755" s="378">
        <v>0</v>
      </c>
      <c r="Q2755" s="246">
        <v>0</v>
      </c>
      <c r="R2755" s="142">
        <f t="shared" si="852"/>
        <v>29.526</v>
      </c>
      <c r="S2755" s="321"/>
      <c r="T2755" s="5"/>
      <c r="U2755" s="5"/>
      <c r="V2755" s="5"/>
      <c r="W2755" s="5"/>
      <c r="X2755" s="5"/>
      <c r="Y2755" s="5"/>
      <c r="Z2755" s="5"/>
    </row>
    <row r="2756" spans="1:26" s="3" customFormat="1" ht="38.25">
      <c r="A2756" s="491"/>
      <c r="B2756" s="512"/>
      <c r="C2756" s="488"/>
      <c r="D2756" s="488"/>
      <c r="E2756" s="488"/>
      <c r="F2756" s="488"/>
      <c r="G2756" s="488"/>
      <c r="H2756" s="488"/>
      <c r="I2756" s="299" t="s">
        <v>18</v>
      </c>
      <c r="J2756" s="491"/>
      <c r="K2756" s="249" t="s">
        <v>17</v>
      </c>
      <c r="L2756" s="139"/>
      <c r="M2756" s="139"/>
      <c r="N2756" s="139"/>
      <c r="O2756" s="286">
        <v>0.76300000000000001</v>
      </c>
      <c r="P2756" s="246">
        <v>0</v>
      </c>
      <c r="Q2756" s="246">
        <v>0</v>
      </c>
      <c r="R2756" s="142">
        <f t="shared" si="852"/>
        <v>0.76300000000000001</v>
      </c>
      <c r="S2756" s="321"/>
      <c r="T2756" s="5"/>
      <c r="U2756" s="5"/>
      <c r="V2756" s="5"/>
      <c r="W2756" s="5"/>
      <c r="X2756" s="5"/>
      <c r="Y2756" s="5"/>
      <c r="Z2756" s="5"/>
    </row>
    <row r="2757" spans="1:26" s="3" customFormat="1" ht="25.5">
      <c r="A2757" s="491"/>
      <c r="B2757" s="512"/>
      <c r="C2757" s="488"/>
      <c r="D2757" s="488"/>
      <c r="E2757" s="488"/>
      <c r="F2757" s="488"/>
      <c r="G2757" s="488"/>
      <c r="H2757" s="488"/>
      <c r="I2757" s="302" t="s">
        <v>177</v>
      </c>
      <c r="J2757" s="491"/>
      <c r="K2757" s="253" t="s">
        <v>51</v>
      </c>
      <c r="L2757" s="286"/>
      <c r="M2757" s="286"/>
      <c r="N2757" s="284"/>
      <c r="O2757" s="284">
        <f>SUM(O2758:O2759)</f>
        <v>0.16900000000000001</v>
      </c>
      <c r="P2757" s="284">
        <f>SUM(P2758:P2759)</f>
        <v>30.45</v>
      </c>
      <c r="Q2757" s="284">
        <f>SUM(Q2758:Q2759)</f>
        <v>0.89</v>
      </c>
      <c r="R2757" s="142">
        <f t="shared" si="852"/>
        <v>31.509</v>
      </c>
      <c r="S2757" s="321"/>
      <c r="T2757" s="5"/>
      <c r="U2757" s="5"/>
      <c r="V2757" s="5"/>
      <c r="W2757" s="5"/>
      <c r="X2757" s="5"/>
      <c r="Y2757" s="5"/>
      <c r="Z2757" s="5"/>
    </row>
    <row r="2758" spans="1:26" s="3" customFormat="1">
      <c r="A2758" s="491"/>
      <c r="B2758" s="512"/>
      <c r="C2758" s="488"/>
      <c r="D2758" s="488"/>
      <c r="E2758" s="488"/>
      <c r="F2758" s="488"/>
      <c r="G2758" s="488"/>
      <c r="H2758" s="488"/>
      <c r="I2758" s="299" t="s">
        <v>16</v>
      </c>
      <c r="J2758" s="491"/>
      <c r="K2758" s="249" t="s">
        <v>12</v>
      </c>
      <c r="L2758" s="139"/>
      <c r="M2758" s="139"/>
      <c r="N2758" s="139"/>
      <c r="O2758" s="286">
        <v>0</v>
      </c>
      <c r="P2758" s="287">
        <v>0.7</v>
      </c>
      <c r="Q2758" s="288">
        <v>0.89</v>
      </c>
      <c r="R2758" s="142">
        <f t="shared" si="852"/>
        <v>1.5899999999999999</v>
      </c>
      <c r="S2758" s="321"/>
      <c r="T2758" s="5"/>
      <c r="U2758" s="5"/>
      <c r="V2758" s="5"/>
      <c r="W2758" s="5"/>
      <c r="X2758" s="5"/>
      <c r="Y2758" s="5"/>
      <c r="Z2758" s="5"/>
    </row>
    <row r="2759" spans="1:26" s="3" customFormat="1" ht="25.5">
      <c r="A2759" s="491"/>
      <c r="B2759" s="512"/>
      <c r="C2759" s="488"/>
      <c r="D2759" s="488"/>
      <c r="E2759" s="488"/>
      <c r="F2759" s="488"/>
      <c r="G2759" s="488"/>
      <c r="H2759" s="488"/>
      <c r="I2759" s="299" t="s">
        <v>183</v>
      </c>
      <c r="J2759" s="491"/>
      <c r="K2759" s="249" t="s">
        <v>188</v>
      </c>
      <c r="L2759" s="139"/>
      <c r="M2759" s="139"/>
      <c r="N2759" s="139"/>
      <c r="O2759" s="286">
        <v>0.16900000000000001</v>
      </c>
      <c r="P2759" s="287">
        <v>29.75</v>
      </c>
      <c r="Q2759" s="288">
        <v>0</v>
      </c>
      <c r="R2759" s="142">
        <f t="shared" si="852"/>
        <v>29.919</v>
      </c>
      <c r="S2759" s="321"/>
      <c r="T2759" s="5"/>
      <c r="U2759" s="5"/>
      <c r="V2759" s="5"/>
      <c r="W2759" s="5"/>
      <c r="X2759" s="5"/>
      <c r="Y2759" s="5"/>
      <c r="Z2759" s="5"/>
    </row>
    <row r="2760" spans="1:26" s="3" customFormat="1" ht="25.5">
      <c r="A2760" s="491"/>
      <c r="B2760" s="512"/>
      <c r="C2760" s="488"/>
      <c r="D2760" s="488"/>
      <c r="E2760" s="488"/>
      <c r="F2760" s="488"/>
      <c r="G2760" s="488"/>
      <c r="H2760" s="488"/>
      <c r="I2760" s="302" t="s">
        <v>178</v>
      </c>
      <c r="J2760" s="491"/>
      <c r="K2760" s="253" t="s">
        <v>45</v>
      </c>
      <c r="L2760" s="286"/>
      <c r="M2760" s="286"/>
      <c r="N2760" s="284"/>
      <c r="O2760" s="284">
        <f>SUM(O2761:O2762)</f>
        <v>2.8929999999999998</v>
      </c>
      <c r="P2760" s="284">
        <f>SUM(P2761:P2762)</f>
        <v>3.5009999999999999</v>
      </c>
      <c r="Q2760" s="284">
        <f>SUM(Q2761:Q2762)</f>
        <v>0.76600000000000001</v>
      </c>
      <c r="R2760" s="142">
        <f t="shared" si="852"/>
        <v>7.16</v>
      </c>
      <c r="S2760" s="321"/>
      <c r="T2760" s="5"/>
      <c r="U2760" s="5"/>
      <c r="V2760" s="5"/>
      <c r="W2760" s="5"/>
      <c r="X2760" s="5"/>
      <c r="Y2760" s="5"/>
      <c r="Z2760" s="5"/>
    </row>
    <row r="2761" spans="1:26" s="3" customFormat="1">
      <c r="A2761" s="491"/>
      <c r="B2761" s="512"/>
      <c r="C2761" s="488"/>
      <c r="D2761" s="488"/>
      <c r="E2761" s="488"/>
      <c r="F2761" s="488"/>
      <c r="G2761" s="488"/>
      <c r="H2761" s="488"/>
      <c r="I2761" s="299" t="s">
        <v>16</v>
      </c>
      <c r="J2761" s="491"/>
      <c r="K2761" s="249" t="s">
        <v>12</v>
      </c>
      <c r="L2761" s="139"/>
      <c r="M2761" s="139"/>
      <c r="N2761" s="139"/>
      <c r="O2761" s="286"/>
      <c r="P2761" s="287">
        <v>3.5009999999999999</v>
      </c>
      <c r="Q2761" s="288">
        <v>0.76600000000000001</v>
      </c>
      <c r="R2761" s="142">
        <f t="shared" si="852"/>
        <v>4.2669999999999995</v>
      </c>
      <c r="S2761" s="321"/>
      <c r="T2761" s="5"/>
      <c r="U2761" s="5"/>
      <c r="V2761" s="5"/>
      <c r="W2761" s="5"/>
      <c r="X2761" s="5"/>
      <c r="Y2761" s="5"/>
      <c r="Z2761" s="5"/>
    </row>
    <row r="2762" spans="1:26" s="3" customFormat="1" ht="25.5">
      <c r="A2762" s="491"/>
      <c r="B2762" s="512"/>
      <c r="C2762" s="488"/>
      <c r="D2762" s="488"/>
      <c r="E2762" s="488"/>
      <c r="F2762" s="488"/>
      <c r="G2762" s="488"/>
      <c r="H2762" s="488"/>
      <c r="I2762" s="299" t="s">
        <v>183</v>
      </c>
      <c r="J2762" s="491"/>
      <c r="K2762" s="249" t="s">
        <v>188</v>
      </c>
      <c r="L2762" s="139"/>
      <c r="M2762" s="139"/>
      <c r="N2762" s="139"/>
      <c r="O2762" s="287">
        <v>2.8929999999999998</v>
      </c>
      <c r="P2762" s="246">
        <v>0</v>
      </c>
      <c r="Q2762" s="246">
        <v>0</v>
      </c>
      <c r="R2762" s="142">
        <f t="shared" si="852"/>
        <v>2.8929999999999998</v>
      </c>
      <c r="S2762" s="321"/>
      <c r="T2762" s="5"/>
      <c r="U2762" s="5"/>
      <c r="V2762" s="5"/>
      <c r="W2762" s="5"/>
      <c r="X2762" s="5"/>
      <c r="Y2762" s="5"/>
      <c r="Z2762" s="5"/>
    </row>
    <row r="2763" spans="1:26" s="3" customFormat="1" ht="25.5">
      <c r="A2763" s="491"/>
      <c r="B2763" s="512"/>
      <c r="C2763" s="488"/>
      <c r="D2763" s="488"/>
      <c r="E2763" s="488"/>
      <c r="F2763" s="488"/>
      <c r="G2763" s="488"/>
      <c r="H2763" s="488"/>
      <c r="I2763" s="302" t="s">
        <v>179</v>
      </c>
      <c r="J2763" s="491"/>
      <c r="K2763" s="253" t="s">
        <v>11</v>
      </c>
      <c r="L2763" s="284">
        <f>+L2764+L2765</f>
        <v>0</v>
      </c>
      <c r="M2763" s="284">
        <f t="shared" ref="M2763:Q2763" si="858">+M2764+M2765</f>
        <v>0</v>
      </c>
      <c r="N2763" s="284">
        <f t="shared" si="858"/>
        <v>0</v>
      </c>
      <c r="O2763" s="284">
        <f t="shared" si="858"/>
        <v>13</v>
      </c>
      <c r="P2763" s="284">
        <f t="shared" si="858"/>
        <v>10</v>
      </c>
      <c r="Q2763" s="284">
        <f t="shared" si="858"/>
        <v>8.4830000000000005</v>
      </c>
      <c r="R2763" s="142">
        <f t="shared" si="852"/>
        <v>31.483000000000001</v>
      </c>
      <c r="S2763" s="321"/>
      <c r="T2763" s="5"/>
      <c r="U2763" s="5"/>
      <c r="V2763" s="5"/>
      <c r="W2763" s="5"/>
      <c r="X2763" s="5"/>
      <c r="Y2763" s="5"/>
      <c r="Z2763" s="5"/>
    </row>
    <row r="2764" spans="1:26" s="3" customFormat="1">
      <c r="A2764" s="491"/>
      <c r="B2764" s="512"/>
      <c r="C2764" s="488"/>
      <c r="D2764" s="488"/>
      <c r="E2764" s="488"/>
      <c r="F2764" s="488"/>
      <c r="G2764" s="488"/>
      <c r="H2764" s="488"/>
      <c r="I2764" s="299" t="s">
        <v>16</v>
      </c>
      <c r="J2764" s="491"/>
      <c r="K2764" s="249" t="s">
        <v>12</v>
      </c>
      <c r="L2764" s="286"/>
      <c r="M2764" s="286"/>
      <c r="N2764" s="284"/>
      <c r="O2764" s="284">
        <v>0</v>
      </c>
      <c r="P2764" s="284">
        <v>0</v>
      </c>
      <c r="Q2764" s="284">
        <v>8.4830000000000005</v>
      </c>
      <c r="R2764" s="142">
        <f t="shared" si="852"/>
        <v>8.4830000000000005</v>
      </c>
      <c r="S2764" s="321"/>
      <c r="T2764" s="5"/>
      <c r="U2764" s="5"/>
      <c r="V2764" s="5"/>
      <c r="W2764" s="5"/>
      <c r="X2764" s="5"/>
      <c r="Y2764" s="5"/>
      <c r="Z2764" s="5"/>
    </row>
    <row r="2765" spans="1:26" s="3" customFormat="1" ht="25.5">
      <c r="A2765" s="491"/>
      <c r="B2765" s="512"/>
      <c r="C2765" s="488"/>
      <c r="D2765" s="488"/>
      <c r="E2765" s="488"/>
      <c r="F2765" s="488"/>
      <c r="G2765" s="488"/>
      <c r="H2765" s="488"/>
      <c r="I2765" s="299" t="s">
        <v>183</v>
      </c>
      <c r="J2765" s="491"/>
      <c r="K2765" s="249" t="s">
        <v>188</v>
      </c>
      <c r="L2765" s="139"/>
      <c r="M2765" s="139"/>
      <c r="N2765" s="139"/>
      <c r="O2765" s="286">
        <v>13</v>
      </c>
      <c r="P2765" s="286">
        <v>10</v>
      </c>
      <c r="Q2765" s="286">
        <v>0</v>
      </c>
      <c r="R2765" s="142">
        <f t="shared" si="852"/>
        <v>23</v>
      </c>
      <c r="S2765" s="321"/>
      <c r="T2765" s="5"/>
      <c r="U2765" s="5"/>
      <c r="V2765" s="5"/>
      <c r="W2765" s="5"/>
      <c r="X2765" s="5"/>
      <c r="Y2765" s="5"/>
      <c r="Z2765" s="5"/>
    </row>
    <row r="2766" spans="1:26" s="3" customFormat="1" ht="25.5">
      <c r="A2766" s="491"/>
      <c r="B2766" s="512"/>
      <c r="C2766" s="488"/>
      <c r="D2766" s="488"/>
      <c r="E2766" s="488"/>
      <c r="F2766" s="488"/>
      <c r="G2766" s="488"/>
      <c r="H2766" s="488"/>
      <c r="I2766" s="302" t="s">
        <v>29</v>
      </c>
      <c r="J2766" s="491"/>
      <c r="K2766" s="253" t="s">
        <v>54</v>
      </c>
      <c r="L2766" s="286"/>
      <c r="M2766" s="286"/>
      <c r="N2766" s="284"/>
      <c r="O2766" s="284">
        <f>O2767</f>
        <v>0.5</v>
      </c>
      <c r="P2766" s="284">
        <f>P2767</f>
        <v>0</v>
      </c>
      <c r="Q2766" s="284">
        <f>Q2767</f>
        <v>0</v>
      </c>
      <c r="R2766" s="142">
        <f t="shared" si="852"/>
        <v>0.5</v>
      </c>
      <c r="S2766" s="321"/>
      <c r="T2766" s="5"/>
      <c r="U2766" s="5"/>
      <c r="V2766" s="5"/>
      <c r="W2766" s="5"/>
      <c r="X2766" s="5"/>
      <c r="Y2766" s="5"/>
      <c r="Z2766" s="5"/>
    </row>
    <row r="2767" spans="1:26" s="3" customFormat="1" ht="25.5">
      <c r="A2767" s="491"/>
      <c r="B2767" s="512"/>
      <c r="C2767" s="488"/>
      <c r="D2767" s="488"/>
      <c r="E2767" s="488"/>
      <c r="F2767" s="488"/>
      <c r="G2767" s="488"/>
      <c r="H2767" s="488"/>
      <c r="I2767" s="299" t="s">
        <v>262</v>
      </c>
      <c r="J2767" s="491"/>
      <c r="K2767" s="249" t="s">
        <v>188</v>
      </c>
      <c r="L2767" s="139"/>
      <c r="M2767" s="139"/>
      <c r="N2767" s="139"/>
      <c r="O2767" s="286">
        <v>0.5</v>
      </c>
      <c r="P2767" s="246"/>
      <c r="Q2767" s="246"/>
      <c r="R2767" s="142">
        <f t="shared" si="852"/>
        <v>0.5</v>
      </c>
      <c r="S2767" s="321"/>
      <c r="T2767" s="5"/>
      <c r="U2767" s="5"/>
      <c r="V2767" s="5"/>
      <c r="W2767" s="5"/>
      <c r="X2767" s="5"/>
      <c r="Y2767" s="5"/>
      <c r="Z2767" s="5"/>
    </row>
    <row r="2768" spans="1:26" s="3" customFormat="1" ht="51">
      <c r="A2768" s="491"/>
      <c r="B2768" s="512"/>
      <c r="C2768" s="488"/>
      <c r="D2768" s="488"/>
      <c r="E2768" s="488"/>
      <c r="F2768" s="488"/>
      <c r="G2768" s="488"/>
      <c r="H2768" s="488"/>
      <c r="I2768" s="302" t="s">
        <v>263</v>
      </c>
      <c r="J2768" s="491"/>
      <c r="K2768" s="253" t="s">
        <v>155</v>
      </c>
      <c r="L2768" s="286"/>
      <c r="M2768" s="286"/>
      <c r="N2768" s="284"/>
      <c r="O2768" s="284">
        <f t="shared" ref="O2768:P2768" si="859">O2770+O2769</f>
        <v>31.639600000000002</v>
      </c>
      <c r="P2768" s="284">
        <f t="shared" si="859"/>
        <v>0</v>
      </c>
      <c r="Q2768" s="284"/>
      <c r="R2768" s="142">
        <f t="shared" si="852"/>
        <v>31.639600000000002</v>
      </c>
      <c r="S2768" s="321"/>
      <c r="T2768" s="5"/>
      <c r="U2768" s="5"/>
      <c r="V2768" s="5"/>
      <c r="W2768" s="5"/>
      <c r="X2768" s="5"/>
      <c r="Y2768" s="5"/>
      <c r="Z2768" s="5"/>
    </row>
    <row r="2769" spans="1:26" s="3" customFormat="1" hidden="1">
      <c r="A2769" s="491"/>
      <c r="B2769" s="512"/>
      <c r="C2769" s="488"/>
      <c r="D2769" s="488"/>
      <c r="E2769" s="488"/>
      <c r="F2769" s="488"/>
      <c r="G2769" s="488"/>
      <c r="H2769" s="488"/>
      <c r="I2769" s="299" t="s">
        <v>16</v>
      </c>
      <c r="J2769" s="491"/>
      <c r="K2769" s="249" t="s">
        <v>12</v>
      </c>
      <c r="L2769" s="139"/>
      <c r="M2769" s="139"/>
      <c r="N2769" s="139"/>
      <c r="O2769" s="287"/>
      <c r="P2769" s="246"/>
      <c r="Q2769" s="246"/>
      <c r="R2769" s="142">
        <f t="shared" si="852"/>
        <v>0</v>
      </c>
      <c r="S2769" s="321"/>
      <c r="T2769" s="5"/>
      <c r="U2769" s="5"/>
      <c r="V2769" s="5"/>
      <c r="W2769" s="5"/>
      <c r="X2769" s="5"/>
      <c r="Y2769" s="5"/>
      <c r="Z2769" s="5"/>
    </row>
    <row r="2770" spans="1:26" s="3" customFormat="1" ht="25.5">
      <c r="A2770" s="491"/>
      <c r="B2770" s="512"/>
      <c r="C2770" s="488"/>
      <c r="D2770" s="488"/>
      <c r="E2770" s="488"/>
      <c r="F2770" s="488"/>
      <c r="G2770" s="488"/>
      <c r="H2770" s="488"/>
      <c r="I2770" s="299" t="s">
        <v>183</v>
      </c>
      <c r="J2770" s="491"/>
      <c r="K2770" s="249" t="s">
        <v>188</v>
      </c>
      <c r="L2770" s="139"/>
      <c r="M2770" s="139"/>
      <c r="N2770" s="139"/>
      <c r="O2770" s="287">
        <v>31.639600000000002</v>
      </c>
      <c r="P2770" s="246"/>
      <c r="Q2770" s="246"/>
      <c r="R2770" s="142">
        <f t="shared" si="852"/>
        <v>31.639600000000002</v>
      </c>
      <c r="S2770" s="321"/>
      <c r="T2770" s="5"/>
      <c r="U2770" s="5"/>
      <c r="V2770" s="5"/>
      <c r="W2770" s="5"/>
      <c r="X2770" s="5"/>
      <c r="Y2770" s="5"/>
      <c r="Z2770" s="5"/>
    </row>
    <row r="2771" spans="1:26" s="3" customFormat="1" ht="15" customHeight="1">
      <c r="A2771" s="490">
        <v>24</v>
      </c>
      <c r="B2771" s="511" t="s">
        <v>774</v>
      </c>
      <c r="C2771" s="488"/>
      <c r="D2771" s="488"/>
      <c r="E2771" s="488"/>
      <c r="F2771" s="488"/>
      <c r="G2771" s="488"/>
      <c r="H2771" s="488"/>
      <c r="I2771" s="147" t="s">
        <v>13</v>
      </c>
      <c r="J2771" s="490">
        <v>124</v>
      </c>
      <c r="K2771" s="13"/>
      <c r="L2771" s="23"/>
      <c r="M2771" s="23"/>
      <c r="N2771" s="23"/>
      <c r="O2771" s="23">
        <f t="shared" ref="O2771:Q2771" si="860">+O2772+O2778+O2781+O2784+O2787+O2790</f>
        <v>159.7987</v>
      </c>
      <c r="P2771" s="23">
        <f t="shared" si="860"/>
        <v>69.162999999999997</v>
      </c>
      <c r="Q2771" s="23">
        <f t="shared" si="860"/>
        <v>43.610999999999997</v>
      </c>
      <c r="R2771" s="23">
        <f t="shared" si="852"/>
        <v>272.5727</v>
      </c>
      <c r="S2771" s="321"/>
      <c r="T2771" s="5"/>
      <c r="U2771" s="5"/>
      <c r="V2771" s="5"/>
      <c r="W2771" s="5"/>
      <c r="X2771" s="5"/>
      <c r="Y2771" s="5"/>
      <c r="Z2771" s="5"/>
    </row>
    <row r="2772" spans="1:26" s="3" customFormat="1" ht="51">
      <c r="A2772" s="491"/>
      <c r="B2772" s="512"/>
      <c r="C2772" s="488"/>
      <c r="D2772" s="488"/>
      <c r="E2772" s="488"/>
      <c r="F2772" s="488"/>
      <c r="G2772" s="488"/>
      <c r="H2772" s="488"/>
      <c r="I2772" s="302" t="s">
        <v>176</v>
      </c>
      <c r="J2772" s="491"/>
      <c r="K2772" s="253" t="s">
        <v>10</v>
      </c>
      <c r="L2772" s="286"/>
      <c r="M2772" s="286"/>
      <c r="N2772" s="284"/>
      <c r="O2772" s="284">
        <f>SUM(O2773:O2777)</f>
        <v>80.802999999999997</v>
      </c>
      <c r="P2772" s="284">
        <f>SUM(P2773:P2777)</f>
        <v>67.545000000000002</v>
      </c>
      <c r="Q2772" s="284">
        <f>SUM(Q2773:Q2777)</f>
        <v>40.430999999999997</v>
      </c>
      <c r="R2772" s="142">
        <f t="shared" si="852"/>
        <v>188.779</v>
      </c>
      <c r="S2772" s="321"/>
      <c r="T2772" s="5"/>
      <c r="U2772" s="5"/>
      <c r="V2772" s="5"/>
      <c r="W2772" s="5"/>
      <c r="X2772" s="5"/>
      <c r="Y2772" s="5"/>
      <c r="Z2772" s="5"/>
    </row>
    <row r="2773" spans="1:26" s="3" customFormat="1" ht="25.5">
      <c r="A2773" s="491"/>
      <c r="B2773" s="512"/>
      <c r="C2773" s="488"/>
      <c r="D2773" s="488"/>
      <c r="E2773" s="488"/>
      <c r="F2773" s="488"/>
      <c r="G2773" s="488"/>
      <c r="H2773" s="488"/>
      <c r="I2773" s="299" t="s">
        <v>164</v>
      </c>
      <c r="J2773" s="491"/>
      <c r="K2773" s="249" t="s">
        <v>11</v>
      </c>
      <c r="L2773" s="139"/>
      <c r="M2773" s="139"/>
      <c r="N2773" s="139"/>
      <c r="O2773" s="286">
        <v>0.82</v>
      </c>
      <c r="P2773" s="246">
        <v>0</v>
      </c>
      <c r="Q2773" s="246">
        <v>0</v>
      </c>
      <c r="R2773" s="142">
        <f t="shared" si="852"/>
        <v>0.82</v>
      </c>
      <c r="S2773" s="321"/>
      <c r="T2773" s="5"/>
      <c r="U2773" s="5"/>
      <c r="V2773" s="5"/>
      <c r="W2773" s="5"/>
      <c r="X2773" s="5"/>
      <c r="Y2773" s="5"/>
      <c r="Z2773" s="5"/>
    </row>
    <row r="2774" spans="1:26" s="3" customFormat="1">
      <c r="A2774" s="491"/>
      <c r="B2774" s="512"/>
      <c r="C2774" s="488"/>
      <c r="D2774" s="488"/>
      <c r="E2774" s="488"/>
      <c r="F2774" s="488"/>
      <c r="G2774" s="488"/>
      <c r="H2774" s="488"/>
      <c r="I2774" s="299" t="s">
        <v>16</v>
      </c>
      <c r="J2774" s="491"/>
      <c r="K2774" s="249" t="s">
        <v>12</v>
      </c>
      <c r="L2774" s="139"/>
      <c r="M2774" s="139"/>
      <c r="N2774" s="139"/>
      <c r="O2774" s="287">
        <v>14.792</v>
      </c>
      <c r="P2774" s="287">
        <v>54.33</v>
      </c>
      <c r="Q2774" s="288">
        <v>34.402000000000001</v>
      </c>
      <c r="R2774" s="142">
        <f t="shared" si="852"/>
        <v>103.524</v>
      </c>
      <c r="S2774" s="321"/>
      <c r="T2774" s="5"/>
      <c r="U2774" s="5"/>
      <c r="V2774" s="5"/>
      <c r="W2774" s="5"/>
      <c r="X2774" s="5"/>
      <c r="Y2774" s="5"/>
      <c r="Z2774" s="5"/>
    </row>
    <row r="2775" spans="1:26" s="3" customFormat="1" ht="25.5">
      <c r="A2775" s="491"/>
      <c r="B2775" s="512"/>
      <c r="C2775" s="488"/>
      <c r="D2775" s="488"/>
      <c r="E2775" s="488"/>
      <c r="F2775" s="488"/>
      <c r="G2775" s="488"/>
      <c r="H2775" s="488"/>
      <c r="I2775" s="299" t="s">
        <v>262</v>
      </c>
      <c r="J2775" s="491"/>
      <c r="K2775" s="249" t="s">
        <v>188</v>
      </c>
      <c r="L2775" s="139"/>
      <c r="M2775" s="139"/>
      <c r="N2775" s="139"/>
      <c r="O2775" s="287">
        <v>23.123999999999999</v>
      </c>
      <c r="P2775" s="357">
        <v>13.215</v>
      </c>
      <c r="Q2775" s="286">
        <v>6.0289999999999999</v>
      </c>
      <c r="R2775" s="142">
        <f t="shared" si="852"/>
        <v>42.367999999999995</v>
      </c>
      <c r="S2775" s="321"/>
      <c r="T2775" s="5"/>
      <c r="U2775" s="5"/>
      <c r="V2775" s="5"/>
      <c r="W2775" s="5"/>
      <c r="X2775" s="5"/>
      <c r="Y2775" s="5"/>
      <c r="Z2775" s="5"/>
    </row>
    <row r="2776" spans="1:26" s="3" customFormat="1" ht="38.25">
      <c r="A2776" s="491"/>
      <c r="B2776" s="512"/>
      <c r="C2776" s="488"/>
      <c r="D2776" s="488"/>
      <c r="E2776" s="488"/>
      <c r="F2776" s="488"/>
      <c r="G2776" s="488"/>
      <c r="H2776" s="488"/>
      <c r="I2776" s="299" t="s">
        <v>27</v>
      </c>
      <c r="J2776" s="491"/>
      <c r="K2776" s="249" t="s">
        <v>28</v>
      </c>
      <c r="L2776" s="139"/>
      <c r="M2776" s="139"/>
      <c r="N2776" s="139"/>
      <c r="O2776" s="286">
        <v>40.917999999999999</v>
      </c>
      <c r="P2776" s="246">
        <v>0</v>
      </c>
      <c r="Q2776" s="246">
        <v>0</v>
      </c>
      <c r="R2776" s="142">
        <f t="shared" si="852"/>
        <v>40.917999999999999</v>
      </c>
      <c r="S2776" s="321"/>
      <c r="T2776" s="5"/>
      <c r="U2776" s="5"/>
      <c r="V2776" s="5"/>
      <c r="W2776" s="5"/>
      <c r="X2776" s="5"/>
      <c r="Y2776" s="5"/>
      <c r="Z2776" s="5"/>
    </row>
    <row r="2777" spans="1:26" s="3" customFormat="1" ht="38.25">
      <c r="A2777" s="491"/>
      <c r="B2777" s="512"/>
      <c r="C2777" s="488"/>
      <c r="D2777" s="488"/>
      <c r="E2777" s="488"/>
      <c r="F2777" s="488"/>
      <c r="G2777" s="488"/>
      <c r="H2777" s="488"/>
      <c r="I2777" s="299" t="s">
        <v>18</v>
      </c>
      <c r="J2777" s="491"/>
      <c r="K2777" s="249" t="s">
        <v>17</v>
      </c>
      <c r="L2777" s="139"/>
      <c r="M2777" s="139"/>
      <c r="N2777" s="139"/>
      <c r="O2777" s="286">
        <v>1.149</v>
      </c>
      <c r="P2777" s="246">
        <v>0</v>
      </c>
      <c r="Q2777" s="246">
        <v>0</v>
      </c>
      <c r="R2777" s="142">
        <f t="shared" si="852"/>
        <v>1.149</v>
      </c>
      <c r="S2777" s="321"/>
      <c r="T2777" s="5"/>
      <c r="U2777" s="5"/>
      <c r="V2777" s="5"/>
      <c r="W2777" s="5"/>
      <c r="X2777" s="5"/>
      <c r="Y2777" s="5"/>
      <c r="Z2777" s="5"/>
    </row>
    <row r="2778" spans="1:26" s="3" customFormat="1" ht="25.5">
      <c r="A2778" s="491"/>
      <c r="B2778" s="512"/>
      <c r="C2778" s="488"/>
      <c r="D2778" s="488"/>
      <c r="E2778" s="488"/>
      <c r="F2778" s="488"/>
      <c r="G2778" s="488"/>
      <c r="H2778" s="488"/>
      <c r="I2778" s="302" t="s">
        <v>177</v>
      </c>
      <c r="J2778" s="491"/>
      <c r="K2778" s="253" t="s">
        <v>51</v>
      </c>
      <c r="L2778" s="286"/>
      <c r="M2778" s="286"/>
      <c r="N2778" s="284"/>
      <c r="O2778" s="284">
        <f>SUM(O2779:O2780)</f>
        <v>0.51100000000000001</v>
      </c>
      <c r="P2778" s="284">
        <f>SUM(P2779:P2780)</f>
        <v>0.621</v>
      </c>
      <c r="Q2778" s="284">
        <f>SUM(Q2779:Q2780)</f>
        <v>0.45</v>
      </c>
      <c r="R2778" s="142">
        <f t="shared" si="852"/>
        <v>1.5820000000000001</v>
      </c>
      <c r="S2778" s="321"/>
      <c r="T2778" s="5"/>
      <c r="U2778" s="5"/>
      <c r="V2778" s="5"/>
      <c r="W2778" s="5"/>
      <c r="X2778" s="5"/>
      <c r="Y2778" s="5"/>
      <c r="Z2778" s="5"/>
    </row>
    <row r="2779" spans="1:26" s="3" customFormat="1" ht="15">
      <c r="A2779" s="491"/>
      <c r="B2779" s="512"/>
      <c r="C2779" s="488"/>
      <c r="D2779" s="488"/>
      <c r="E2779" s="488"/>
      <c r="F2779" s="488"/>
      <c r="G2779" s="488"/>
      <c r="H2779" s="488"/>
      <c r="I2779" s="299" t="s">
        <v>16</v>
      </c>
      <c r="J2779" s="491"/>
      <c r="K2779" s="249" t="s">
        <v>12</v>
      </c>
      <c r="L2779" s="139"/>
      <c r="M2779" s="139"/>
      <c r="N2779" s="139"/>
      <c r="O2779" s="375">
        <v>0</v>
      </c>
      <c r="P2779" s="375">
        <v>0.621</v>
      </c>
      <c r="Q2779" s="375">
        <v>0.45</v>
      </c>
      <c r="R2779" s="142">
        <f t="shared" si="852"/>
        <v>1.071</v>
      </c>
      <c r="S2779" s="321"/>
      <c r="T2779" s="5"/>
      <c r="U2779" s="5"/>
      <c r="V2779" s="5"/>
      <c r="W2779" s="5"/>
      <c r="X2779" s="5"/>
      <c r="Y2779" s="5"/>
      <c r="Z2779" s="5"/>
    </row>
    <row r="2780" spans="1:26" s="3" customFormat="1" ht="25.5">
      <c r="A2780" s="491"/>
      <c r="B2780" s="512"/>
      <c r="C2780" s="488"/>
      <c r="D2780" s="488"/>
      <c r="E2780" s="488"/>
      <c r="F2780" s="488"/>
      <c r="G2780" s="488"/>
      <c r="H2780" s="488"/>
      <c r="I2780" s="299" t="s">
        <v>183</v>
      </c>
      <c r="J2780" s="491"/>
      <c r="K2780" s="249" t="s">
        <v>188</v>
      </c>
      <c r="L2780" s="139"/>
      <c r="M2780" s="139"/>
      <c r="N2780" s="139"/>
      <c r="O2780" s="375">
        <v>0.51100000000000001</v>
      </c>
      <c r="P2780" s="375">
        <v>0</v>
      </c>
      <c r="Q2780" s="375">
        <v>0</v>
      </c>
      <c r="R2780" s="142">
        <f t="shared" ref="R2780:R2844" si="861">M2780+N2780+O2780+P2780+Q2780</f>
        <v>0.51100000000000001</v>
      </c>
      <c r="S2780" s="321"/>
      <c r="T2780" s="5"/>
      <c r="U2780" s="5"/>
      <c r="V2780" s="5"/>
      <c r="W2780" s="5"/>
      <c r="X2780" s="5"/>
      <c r="Y2780" s="5"/>
      <c r="Z2780" s="5"/>
    </row>
    <row r="2781" spans="1:26" s="3" customFormat="1" ht="25.5">
      <c r="A2781" s="491"/>
      <c r="B2781" s="512"/>
      <c r="C2781" s="488"/>
      <c r="D2781" s="488"/>
      <c r="E2781" s="488"/>
      <c r="F2781" s="488"/>
      <c r="G2781" s="488"/>
      <c r="H2781" s="488"/>
      <c r="I2781" s="302" t="s">
        <v>178</v>
      </c>
      <c r="J2781" s="491"/>
      <c r="K2781" s="253" t="s">
        <v>45</v>
      </c>
      <c r="L2781" s="286"/>
      <c r="M2781" s="286"/>
      <c r="N2781" s="284"/>
      <c r="O2781" s="284">
        <f>SUM(O2782:O2783)</f>
        <v>2.4929999999999999</v>
      </c>
      <c r="P2781" s="284">
        <f>SUM(P2782:P2783)</f>
        <v>0.75700000000000001</v>
      </c>
      <c r="Q2781" s="284">
        <f>SUM(Q2782:Q2783)</f>
        <v>0.5</v>
      </c>
      <c r="R2781" s="142">
        <f t="shared" si="861"/>
        <v>3.75</v>
      </c>
      <c r="S2781" s="321"/>
      <c r="T2781" s="5"/>
      <c r="U2781" s="5"/>
      <c r="V2781" s="5"/>
      <c r="W2781" s="5"/>
      <c r="X2781" s="5"/>
      <c r="Y2781" s="5"/>
      <c r="Z2781" s="5"/>
    </row>
    <row r="2782" spans="1:26" s="3" customFormat="1">
      <c r="A2782" s="491"/>
      <c r="B2782" s="512"/>
      <c r="C2782" s="488"/>
      <c r="D2782" s="488"/>
      <c r="E2782" s="488"/>
      <c r="F2782" s="488"/>
      <c r="G2782" s="488"/>
      <c r="H2782" s="488"/>
      <c r="I2782" s="299" t="s">
        <v>16</v>
      </c>
      <c r="J2782" s="491"/>
      <c r="K2782" s="249" t="s">
        <v>12</v>
      </c>
      <c r="L2782" s="139"/>
      <c r="M2782" s="139"/>
      <c r="N2782" s="139"/>
      <c r="O2782" s="286">
        <v>0</v>
      </c>
      <c r="P2782" s="287">
        <v>0.75700000000000001</v>
      </c>
      <c r="Q2782" s="288">
        <v>0.5</v>
      </c>
      <c r="R2782" s="142">
        <f t="shared" si="861"/>
        <v>1.2570000000000001</v>
      </c>
      <c r="S2782" s="321"/>
      <c r="T2782" s="5"/>
      <c r="U2782" s="5"/>
      <c r="V2782" s="5"/>
      <c r="W2782" s="5"/>
      <c r="X2782" s="5"/>
      <c r="Y2782" s="5"/>
      <c r="Z2782" s="5"/>
    </row>
    <row r="2783" spans="1:26" s="3" customFormat="1" ht="25.5">
      <c r="A2783" s="491"/>
      <c r="B2783" s="512"/>
      <c r="C2783" s="488"/>
      <c r="D2783" s="488"/>
      <c r="E2783" s="488"/>
      <c r="F2783" s="488"/>
      <c r="G2783" s="488"/>
      <c r="H2783" s="488"/>
      <c r="I2783" s="299" t="s">
        <v>183</v>
      </c>
      <c r="J2783" s="491"/>
      <c r="K2783" s="249" t="s">
        <v>188</v>
      </c>
      <c r="L2783" s="139"/>
      <c r="M2783" s="139"/>
      <c r="N2783" s="139"/>
      <c r="O2783" s="287">
        <v>2.4929999999999999</v>
      </c>
      <c r="P2783" s="246">
        <v>0</v>
      </c>
      <c r="Q2783" s="246">
        <v>0</v>
      </c>
      <c r="R2783" s="142">
        <f t="shared" si="861"/>
        <v>2.4929999999999999</v>
      </c>
      <c r="S2783" s="321"/>
      <c r="T2783" s="5"/>
      <c r="U2783" s="5"/>
      <c r="V2783" s="5"/>
      <c r="W2783" s="5"/>
      <c r="X2783" s="5"/>
      <c r="Y2783" s="5"/>
      <c r="Z2783" s="5"/>
    </row>
    <row r="2784" spans="1:26" s="3" customFormat="1" ht="25.5">
      <c r="A2784" s="491"/>
      <c r="B2784" s="512"/>
      <c r="C2784" s="488"/>
      <c r="D2784" s="488"/>
      <c r="E2784" s="488"/>
      <c r="F2784" s="488"/>
      <c r="G2784" s="488"/>
      <c r="H2784" s="488"/>
      <c r="I2784" s="302" t="s">
        <v>179</v>
      </c>
      <c r="J2784" s="491"/>
      <c r="K2784" s="253" t="s">
        <v>11</v>
      </c>
      <c r="L2784" s="286"/>
      <c r="M2784" s="286"/>
      <c r="N2784" s="284"/>
      <c r="O2784" s="284">
        <f>SUM(O2785:O2786)</f>
        <v>35.439</v>
      </c>
      <c r="P2784" s="284">
        <f>SUM(P2785:P2786)</f>
        <v>0</v>
      </c>
      <c r="Q2784" s="284">
        <f>SUM(Q2785:Q2786)</f>
        <v>2.23</v>
      </c>
      <c r="R2784" s="142">
        <f t="shared" si="861"/>
        <v>37.668999999999997</v>
      </c>
      <c r="S2784" s="321"/>
      <c r="T2784" s="5"/>
      <c r="U2784" s="5"/>
      <c r="V2784" s="5"/>
      <c r="W2784" s="5"/>
      <c r="X2784" s="5"/>
      <c r="Y2784" s="5"/>
      <c r="Z2784" s="5"/>
    </row>
    <row r="2785" spans="1:26" s="3" customFormat="1">
      <c r="A2785" s="491"/>
      <c r="B2785" s="512"/>
      <c r="C2785" s="488"/>
      <c r="D2785" s="488"/>
      <c r="E2785" s="488"/>
      <c r="F2785" s="488"/>
      <c r="G2785" s="488"/>
      <c r="H2785" s="488"/>
      <c r="I2785" s="299" t="s">
        <v>16</v>
      </c>
      <c r="J2785" s="491"/>
      <c r="K2785" s="249" t="s">
        <v>12</v>
      </c>
      <c r="L2785" s="139"/>
      <c r="M2785" s="139"/>
      <c r="N2785" s="139"/>
      <c r="O2785" s="286">
        <v>1.139</v>
      </c>
      <c r="P2785" s="246">
        <v>0</v>
      </c>
      <c r="Q2785" s="246">
        <v>2.23</v>
      </c>
      <c r="R2785" s="142">
        <f t="shared" si="861"/>
        <v>3.3689999999999998</v>
      </c>
      <c r="S2785" s="321"/>
      <c r="T2785" s="5"/>
      <c r="U2785" s="5"/>
      <c r="V2785" s="5"/>
      <c r="W2785" s="5"/>
      <c r="X2785" s="5"/>
      <c r="Y2785" s="5"/>
      <c r="Z2785" s="5"/>
    </row>
    <row r="2786" spans="1:26" s="3" customFormat="1" ht="25.5">
      <c r="A2786" s="491"/>
      <c r="B2786" s="512"/>
      <c r="C2786" s="488"/>
      <c r="D2786" s="488"/>
      <c r="E2786" s="488"/>
      <c r="F2786" s="488"/>
      <c r="G2786" s="488"/>
      <c r="H2786" s="488"/>
      <c r="I2786" s="299" t="s">
        <v>183</v>
      </c>
      <c r="J2786" s="491"/>
      <c r="K2786" s="249" t="s">
        <v>188</v>
      </c>
      <c r="L2786" s="139"/>
      <c r="M2786" s="139"/>
      <c r="N2786" s="139"/>
      <c r="O2786" s="286">
        <v>34.299999999999997</v>
      </c>
      <c r="P2786" s="246">
        <v>0</v>
      </c>
      <c r="Q2786" s="246">
        <v>0</v>
      </c>
      <c r="R2786" s="142">
        <f t="shared" si="861"/>
        <v>34.299999999999997</v>
      </c>
      <c r="S2786" s="321"/>
      <c r="T2786" s="5"/>
      <c r="U2786" s="5"/>
      <c r="V2786" s="5"/>
      <c r="W2786" s="5"/>
      <c r="X2786" s="5"/>
      <c r="Y2786" s="5"/>
      <c r="Z2786" s="5"/>
    </row>
    <row r="2787" spans="1:26" s="3" customFormat="1" ht="25.5">
      <c r="A2787" s="491"/>
      <c r="B2787" s="512"/>
      <c r="C2787" s="488"/>
      <c r="D2787" s="488"/>
      <c r="E2787" s="488"/>
      <c r="F2787" s="488"/>
      <c r="G2787" s="488"/>
      <c r="H2787" s="488"/>
      <c r="I2787" s="302" t="s">
        <v>29</v>
      </c>
      <c r="J2787" s="491"/>
      <c r="K2787" s="253" t="s">
        <v>54</v>
      </c>
      <c r="L2787" s="286"/>
      <c r="M2787" s="286"/>
      <c r="N2787" s="284"/>
      <c r="O2787" s="284">
        <f>SUM(O2788:O2789)</f>
        <v>0.49199999999999999</v>
      </c>
      <c r="P2787" s="284">
        <f>SUM(P2788:P2789)</f>
        <v>0.24</v>
      </c>
      <c r="Q2787" s="284">
        <f>SUM(Q2788:Q2789)</f>
        <v>0</v>
      </c>
      <c r="R2787" s="142">
        <f t="shared" si="861"/>
        <v>0.73199999999999998</v>
      </c>
      <c r="S2787" s="321"/>
      <c r="T2787" s="5"/>
      <c r="U2787" s="5"/>
      <c r="V2787" s="5"/>
      <c r="W2787" s="5"/>
      <c r="X2787" s="5"/>
      <c r="Y2787" s="5"/>
      <c r="Z2787" s="5"/>
    </row>
    <row r="2788" spans="1:26" s="3" customFormat="1">
      <c r="A2788" s="491"/>
      <c r="B2788" s="512"/>
      <c r="C2788" s="488"/>
      <c r="D2788" s="488"/>
      <c r="E2788" s="488"/>
      <c r="F2788" s="488"/>
      <c r="G2788" s="488"/>
      <c r="H2788" s="488"/>
      <c r="I2788" s="299" t="s">
        <v>16</v>
      </c>
      <c r="J2788" s="491"/>
      <c r="K2788" s="249" t="s">
        <v>12</v>
      </c>
      <c r="L2788" s="139"/>
      <c r="M2788" s="139"/>
      <c r="N2788" s="139"/>
      <c r="O2788" s="286">
        <v>0</v>
      </c>
      <c r="P2788" s="287">
        <v>0.24</v>
      </c>
      <c r="Q2788" s="288">
        <v>0</v>
      </c>
      <c r="R2788" s="142">
        <f t="shared" si="861"/>
        <v>0.24</v>
      </c>
      <c r="S2788" s="321"/>
      <c r="T2788" s="5"/>
      <c r="U2788" s="5"/>
      <c r="V2788" s="5"/>
      <c r="W2788" s="5"/>
      <c r="X2788" s="5"/>
      <c r="Y2788" s="5"/>
      <c r="Z2788" s="5"/>
    </row>
    <row r="2789" spans="1:26" s="3" customFormat="1" ht="25.5">
      <c r="A2789" s="491"/>
      <c r="B2789" s="512"/>
      <c r="C2789" s="488"/>
      <c r="D2789" s="488"/>
      <c r="E2789" s="488"/>
      <c r="F2789" s="488"/>
      <c r="G2789" s="488"/>
      <c r="H2789" s="488"/>
      <c r="I2789" s="299" t="s">
        <v>262</v>
      </c>
      <c r="J2789" s="491"/>
      <c r="K2789" s="249" t="s">
        <v>188</v>
      </c>
      <c r="L2789" s="139"/>
      <c r="M2789" s="139"/>
      <c r="N2789" s="139"/>
      <c r="O2789" s="287">
        <v>0.49199999999999999</v>
      </c>
      <c r="P2789" s="246">
        <v>0</v>
      </c>
      <c r="Q2789" s="246">
        <v>0</v>
      </c>
      <c r="R2789" s="142">
        <f t="shared" si="861"/>
        <v>0.49199999999999999</v>
      </c>
      <c r="S2789" s="321"/>
      <c r="T2789" s="5"/>
      <c r="U2789" s="5"/>
      <c r="V2789" s="5"/>
      <c r="W2789" s="5"/>
      <c r="X2789" s="5"/>
      <c r="Y2789" s="5"/>
      <c r="Z2789" s="5"/>
    </row>
    <row r="2790" spans="1:26" s="3" customFormat="1" ht="51">
      <c r="A2790" s="491"/>
      <c r="B2790" s="512"/>
      <c r="C2790" s="488"/>
      <c r="D2790" s="488"/>
      <c r="E2790" s="488"/>
      <c r="F2790" s="488"/>
      <c r="G2790" s="488"/>
      <c r="H2790" s="488"/>
      <c r="I2790" s="302" t="s">
        <v>263</v>
      </c>
      <c r="J2790" s="491"/>
      <c r="K2790" s="253" t="s">
        <v>155</v>
      </c>
      <c r="L2790" s="286"/>
      <c r="M2790" s="286"/>
      <c r="N2790" s="284"/>
      <c r="O2790" s="284">
        <f t="shared" ref="O2790:Q2790" si="862">O2792+O2791</f>
        <v>40.060699999999997</v>
      </c>
      <c r="P2790" s="284">
        <f t="shared" si="862"/>
        <v>0</v>
      </c>
      <c r="Q2790" s="284">
        <f t="shared" si="862"/>
        <v>0</v>
      </c>
      <c r="R2790" s="142">
        <f t="shared" si="861"/>
        <v>40.060699999999997</v>
      </c>
      <c r="S2790" s="321"/>
      <c r="T2790" s="5"/>
      <c r="U2790" s="5"/>
      <c r="V2790" s="5"/>
      <c r="W2790" s="5"/>
      <c r="X2790" s="5"/>
      <c r="Y2790" s="5"/>
      <c r="Z2790" s="5"/>
    </row>
    <row r="2791" spans="1:26" s="3" customFormat="1" hidden="1">
      <c r="A2791" s="491"/>
      <c r="B2791" s="512"/>
      <c r="C2791" s="488"/>
      <c r="D2791" s="488"/>
      <c r="E2791" s="488"/>
      <c r="F2791" s="488"/>
      <c r="G2791" s="488"/>
      <c r="H2791" s="488"/>
      <c r="I2791" s="299" t="s">
        <v>16</v>
      </c>
      <c r="J2791" s="491"/>
      <c r="K2791" s="249" t="s">
        <v>12</v>
      </c>
      <c r="L2791" s="139"/>
      <c r="M2791" s="139"/>
      <c r="N2791" s="139"/>
      <c r="O2791" s="287"/>
      <c r="P2791" s="246"/>
      <c r="Q2791" s="246"/>
      <c r="R2791" s="142">
        <f t="shared" si="861"/>
        <v>0</v>
      </c>
      <c r="S2791" s="321"/>
      <c r="T2791" s="5"/>
      <c r="U2791" s="5"/>
      <c r="V2791" s="5"/>
      <c r="W2791" s="5"/>
      <c r="X2791" s="5"/>
      <c r="Y2791" s="5"/>
      <c r="Z2791" s="5"/>
    </row>
    <row r="2792" spans="1:26" s="3" customFormat="1" ht="25.5">
      <c r="A2792" s="491"/>
      <c r="B2792" s="512"/>
      <c r="C2792" s="488"/>
      <c r="D2792" s="488"/>
      <c r="E2792" s="488"/>
      <c r="F2792" s="488"/>
      <c r="G2792" s="488"/>
      <c r="H2792" s="488"/>
      <c r="I2792" s="299" t="s">
        <v>183</v>
      </c>
      <c r="J2792" s="491"/>
      <c r="K2792" s="249" t="s">
        <v>188</v>
      </c>
      <c r="L2792" s="139"/>
      <c r="M2792" s="139"/>
      <c r="N2792" s="139"/>
      <c r="O2792" s="287">
        <v>40.060699999999997</v>
      </c>
      <c r="P2792" s="246"/>
      <c r="Q2792" s="246"/>
      <c r="R2792" s="142">
        <f t="shared" si="861"/>
        <v>40.060699999999997</v>
      </c>
      <c r="S2792" s="321"/>
      <c r="T2792" s="5"/>
      <c r="U2792" s="5"/>
      <c r="V2792" s="5"/>
      <c r="W2792" s="5"/>
      <c r="X2792" s="5"/>
      <c r="Y2792" s="5"/>
      <c r="Z2792" s="5"/>
    </row>
    <row r="2793" spans="1:26" s="3" customFormat="1" ht="15" customHeight="1">
      <c r="A2793" s="490">
        <v>25</v>
      </c>
      <c r="B2793" s="511" t="s">
        <v>780</v>
      </c>
      <c r="C2793" s="488"/>
      <c r="D2793" s="488"/>
      <c r="E2793" s="488"/>
      <c r="F2793" s="488"/>
      <c r="G2793" s="488"/>
      <c r="H2793" s="488"/>
      <c r="I2793" s="147" t="s">
        <v>13</v>
      </c>
      <c r="J2793" s="490">
        <v>124</v>
      </c>
      <c r="K2793" s="13"/>
      <c r="L2793" s="23"/>
      <c r="M2793" s="23"/>
      <c r="N2793" s="23"/>
      <c r="O2793" s="23">
        <f t="shared" ref="O2793:Q2793" si="863">+O2794+O2800+O2803+O2806+O2808+O2811+O2813</f>
        <v>92.334000000000003</v>
      </c>
      <c r="P2793" s="23">
        <f t="shared" si="863"/>
        <v>78.170000000000016</v>
      </c>
      <c r="Q2793" s="23">
        <f t="shared" si="863"/>
        <v>26.687999999999995</v>
      </c>
      <c r="R2793" s="23">
        <f t="shared" si="861"/>
        <v>197.19200000000001</v>
      </c>
      <c r="S2793" s="321"/>
      <c r="T2793" s="5"/>
      <c r="U2793" s="5"/>
      <c r="V2793" s="5"/>
      <c r="W2793" s="5"/>
      <c r="X2793" s="5"/>
      <c r="Y2793" s="5"/>
      <c r="Z2793" s="5"/>
    </row>
    <row r="2794" spans="1:26" s="3" customFormat="1" ht="51">
      <c r="A2794" s="491"/>
      <c r="B2794" s="512"/>
      <c r="C2794" s="488"/>
      <c r="D2794" s="488"/>
      <c r="E2794" s="488"/>
      <c r="F2794" s="488"/>
      <c r="G2794" s="488"/>
      <c r="H2794" s="488"/>
      <c r="I2794" s="302" t="s">
        <v>176</v>
      </c>
      <c r="J2794" s="491"/>
      <c r="K2794" s="253" t="s">
        <v>10</v>
      </c>
      <c r="L2794" s="286"/>
      <c r="M2794" s="286"/>
      <c r="N2794" s="284"/>
      <c r="O2794" s="284">
        <f>SUM(O2795:O2799)</f>
        <v>70.600999999999999</v>
      </c>
      <c r="P2794" s="284">
        <f>SUM(P2795:P2799)</f>
        <v>46.298000000000002</v>
      </c>
      <c r="Q2794" s="284">
        <f>SUM(Q2795:Q2799)</f>
        <v>25.287999999999997</v>
      </c>
      <c r="R2794" s="142">
        <f t="shared" si="861"/>
        <v>142.18700000000001</v>
      </c>
      <c r="S2794" s="321"/>
      <c r="T2794" s="5"/>
      <c r="U2794" s="5"/>
      <c r="V2794" s="5"/>
      <c r="W2794" s="5"/>
      <c r="X2794" s="5"/>
      <c r="Y2794" s="5"/>
      <c r="Z2794" s="5"/>
    </row>
    <row r="2795" spans="1:26" s="3" customFormat="1" ht="25.5">
      <c r="A2795" s="491"/>
      <c r="B2795" s="512"/>
      <c r="C2795" s="488"/>
      <c r="D2795" s="488"/>
      <c r="E2795" s="488"/>
      <c r="F2795" s="488"/>
      <c r="G2795" s="488"/>
      <c r="H2795" s="488"/>
      <c r="I2795" s="299" t="s">
        <v>164</v>
      </c>
      <c r="J2795" s="491"/>
      <c r="K2795" s="249" t="s">
        <v>11</v>
      </c>
      <c r="L2795" s="139"/>
      <c r="M2795" s="139"/>
      <c r="N2795" s="139"/>
      <c r="O2795" s="379">
        <v>0.82199999999999995</v>
      </c>
      <c r="P2795" s="379">
        <v>0</v>
      </c>
      <c r="Q2795" s="379">
        <v>0</v>
      </c>
      <c r="R2795" s="142">
        <f t="shared" si="861"/>
        <v>0.82199999999999995</v>
      </c>
      <c r="S2795" s="321"/>
      <c r="T2795" s="5"/>
      <c r="U2795" s="5"/>
      <c r="V2795" s="5"/>
      <c r="W2795" s="5"/>
      <c r="X2795" s="5"/>
      <c r="Y2795" s="5"/>
      <c r="Z2795" s="5"/>
    </row>
    <row r="2796" spans="1:26" s="3" customFormat="1" ht="15">
      <c r="A2796" s="491"/>
      <c r="B2796" s="512"/>
      <c r="C2796" s="488"/>
      <c r="D2796" s="488"/>
      <c r="E2796" s="488"/>
      <c r="F2796" s="488"/>
      <c r="G2796" s="488"/>
      <c r="H2796" s="488"/>
      <c r="I2796" s="299" t="s">
        <v>16</v>
      </c>
      <c r="J2796" s="491"/>
      <c r="K2796" s="249" t="s">
        <v>12</v>
      </c>
      <c r="L2796" s="139"/>
      <c r="M2796" s="139"/>
      <c r="N2796" s="139"/>
      <c r="O2796" s="379">
        <v>8.7590000000000003</v>
      </c>
      <c r="P2796" s="380">
        <v>31.308</v>
      </c>
      <c r="Q2796" s="380">
        <v>20.082999999999998</v>
      </c>
      <c r="R2796" s="142">
        <f t="shared" si="861"/>
        <v>60.15</v>
      </c>
      <c r="S2796" s="321"/>
      <c r="T2796" s="5"/>
      <c r="U2796" s="5"/>
      <c r="V2796" s="5"/>
      <c r="W2796" s="5"/>
      <c r="X2796" s="5"/>
      <c r="Y2796" s="5"/>
      <c r="Z2796" s="5"/>
    </row>
    <row r="2797" spans="1:26" s="3" customFormat="1" ht="25.5">
      <c r="A2797" s="491"/>
      <c r="B2797" s="512"/>
      <c r="C2797" s="488"/>
      <c r="D2797" s="488"/>
      <c r="E2797" s="488"/>
      <c r="F2797" s="488"/>
      <c r="G2797" s="488"/>
      <c r="H2797" s="488"/>
      <c r="I2797" s="299" t="s">
        <v>262</v>
      </c>
      <c r="J2797" s="491"/>
      <c r="K2797" s="249" t="s">
        <v>188</v>
      </c>
      <c r="L2797" s="139"/>
      <c r="M2797" s="139"/>
      <c r="N2797" s="139"/>
      <c r="O2797" s="379">
        <v>28.824999999999999</v>
      </c>
      <c r="P2797" s="380">
        <v>14.99</v>
      </c>
      <c r="Q2797" s="380">
        <v>5.2050000000000001</v>
      </c>
      <c r="R2797" s="142">
        <f t="shared" si="861"/>
        <v>49.019999999999996</v>
      </c>
      <c r="S2797" s="321"/>
      <c r="T2797" s="5"/>
      <c r="U2797" s="5"/>
      <c r="V2797" s="5"/>
      <c r="W2797" s="5"/>
      <c r="X2797" s="5"/>
      <c r="Y2797" s="5"/>
      <c r="Z2797" s="5"/>
    </row>
    <row r="2798" spans="1:26" s="3" customFormat="1" ht="38.25">
      <c r="A2798" s="491"/>
      <c r="B2798" s="512"/>
      <c r="C2798" s="488"/>
      <c r="D2798" s="488"/>
      <c r="E2798" s="488"/>
      <c r="F2798" s="488"/>
      <c r="G2798" s="488"/>
      <c r="H2798" s="488"/>
      <c r="I2798" s="299" t="s">
        <v>27</v>
      </c>
      <c r="J2798" s="491"/>
      <c r="K2798" s="249" t="s">
        <v>28</v>
      </c>
      <c r="L2798" s="139"/>
      <c r="M2798" s="139"/>
      <c r="N2798" s="139"/>
      <c r="O2798" s="379">
        <v>31.04</v>
      </c>
      <c r="P2798" s="380">
        <v>0</v>
      </c>
      <c r="Q2798" s="380">
        <v>0</v>
      </c>
      <c r="R2798" s="142">
        <f t="shared" si="861"/>
        <v>31.04</v>
      </c>
      <c r="S2798" s="321"/>
      <c r="T2798" s="5"/>
      <c r="U2798" s="5"/>
      <c r="V2798" s="5"/>
      <c r="W2798" s="5"/>
      <c r="X2798" s="5"/>
      <c r="Y2798" s="5"/>
      <c r="Z2798" s="5"/>
    </row>
    <row r="2799" spans="1:26" s="3" customFormat="1" ht="38.25">
      <c r="A2799" s="491"/>
      <c r="B2799" s="512"/>
      <c r="C2799" s="488"/>
      <c r="D2799" s="488"/>
      <c r="E2799" s="488"/>
      <c r="F2799" s="488"/>
      <c r="G2799" s="488"/>
      <c r="H2799" s="488"/>
      <c r="I2799" s="299" t="s">
        <v>18</v>
      </c>
      <c r="J2799" s="491"/>
      <c r="K2799" s="249" t="s">
        <v>17</v>
      </c>
      <c r="L2799" s="139"/>
      <c r="M2799" s="139"/>
      <c r="N2799" s="139"/>
      <c r="O2799" s="379">
        <v>1.155</v>
      </c>
      <c r="P2799" s="379">
        <v>0</v>
      </c>
      <c r="Q2799" s="379">
        <v>0</v>
      </c>
      <c r="R2799" s="142">
        <f t="shared" si="861"/>
        <v>1.155</v>
      </c>
      <c r="S2799" s="321"/>
      <c r="T2799" s="5"/>
      <c r="U2799" s="5"/>
      <c r="V2799" s="5"/>
      <c r="W2799" s="5"/>
      <c r="X2799" s="5"/>
      <c r="Y2799" s="5"/>
      <c r="Z2799" s="5"/>
    </row>
    <row r="2800" spans="1:26" s="3" customFormat="1" ht="25.5">
      <c r="A2800" s="491"/>
      <c r="B2800" s="512"/>
      <c r="C2800" s="488"/>
      <c r="D2800" s="488"/>
      <c r="E2800" s="488"/>
      <c r="F2800" s="488"/>
      <c r="G2800" s="488"/>
      <c r="H2800" s="488"/>
      <c r="I2800" s="302" t="s">
        <v>177</v>
      </c>
      <c r="J2800" s="491"/>
      <c r="K2800" s="253" t="s">
        <v>51</v>
      </c>
      <c r="L2800" s="286"/>
      <c r="M2800" s="286"/>
      <c r="N2800" s="284"/>
      <c r="O2800" s="284">
        <f>SUM(O2801:O2802)</f>
        <v>0.5</v>
      </c>
      <c r="P2800" s="284">
        <f>SUM(P2801:P2802)</f>
        <v>15.850000000000001</v>
      </c>
      <c r="Q2800" s="284">
        <f>SUM(Q2801:Q2802)</f>
        <v>1.4</v>
      </c>
      <c r="R2800" s="142">
        <f t="shared" si="861"/>
        <v>17.75</v>
      </c>
      <c r="S2800" s="321"/>
      <c r="T2800" s="5"/>
      <c r="U2800" s="5"/>
      <c r="V2800" s="5"/>
      <c r="W2800" s="5"/>
      <c r="X2800" s="5"/>
      <c r="Y2800" s="5"/>
      <c r="Z2800" s="5"/>
    </row>
    <row r="2801" spans="1:26" s="3" customFormat="1">
      <c r="A2801" s="491"/>
      <c r="B2801" s="512"/>
      <c r="C2801" s="488"/>
      <c r="D2801" s="488"/>
      <c r="E2801" s="488"/>
      <c r="F2801" s="488"/>
      <c r="G2801" s="488"/>
      <c r="H2801" s="488"/>
      <c r="I2801" s="299" t="s">
        <v>16</v>
      </c>
      <c r="J2801" s="491"/>
      <c r="K2801" s="249" t="s">
        <v>12</v>
      </c>
      <c r="L2801" s="139"/>
      <c r="M2801" s="139"/>
      <c r="N2801" s="139"/>
      <c r="O2801" s="286">
        <v>0</v>
      </c>
      <c r="P2801" s="287">
        <v>4.492</v>
      </c>
      <c r="Q2801" s="288">
        <v>1.4</v>
      </c>
      <c r="R2801" s="142">
        <f t="shared" si="861"/>
        <v>5.8919999999999995</v>
      </c>
      <c r="S2801" s="321"/>
      <c r="T2801" s="5"/>
      <c r="U2801" s="5"/>
      <c r="V2801" s="5"/>
      <c r="W2801" s="5"/>
      <c r="X2801" s="5"/>
      <c r="Y2801" s="5"/>
      <c r="Z2801" s="5"/>
    </row>
    <row r="2802" spans="1:26" s="3" customFormat="1" ht="25.5">
      <c r="A2802" s="491"/>
      <c r="B2802" s="512"/>
      <c r="C2802" s="488"/>
      <c r="D2802" s="488"/>
      <c r="E2802" s="488"/>
      <c r="F2802" s="488"/>
      <c r="G2802" s="488"/>
      <c r="H2802" s="488"/>
      <c r="I2802" s="299" t="s">
        <v>183</v>
      </c>
      <c r="J2802" s="491"/>
      <c r="K2802" s="249" t="s">
        <v>188</v>
      </c>
      <c r="L2802" s="139"/>
      <c r="M2802" s="139"/>
      <c r="N2802" s="139"/>
      <c r="O2802" s="286">
        <v>0.5</v>
      </c>
      <c r="P2802" s="357">
        <v>11.358000000000001</v>
      </c>
      <c r="Q2802" s="286">
        <v>0</v>
      </c>
      <c r="R2802" s="142">
        <f t="shared" si="861"/>
        <v>11.858000000000001</v>
      </c>
      <c r="S2802" s="321"/>
      <c r="T2802" s="5"/>
      <c r="U2802" s="5"/>
      <c r="V2802" s="5"/>
      <c r="W2802" s="5"/>
      <c r="X2802" s="5"/>
      <c r="Y2802" s="5"/>
      <c r="Z2802" s="5"/>
    </row>
    <row r="2803" spans="1:26" s="3" customFormat="1" ht="25.5">
      <c r="A2803" s="491"/>
      <c r="B2803" s="512"/>
      <c r="C2803" s="488"/>
      <c r="D2803" s="488"/>
      <c r="E2803" s="488"/>
      <c r="F2803" s="488"/>
      <c r="G2803" s="488"/>
      <c r="H2803" s="488"/>
      <c r="I2803" s="302" t="s">
        <v>178</v>
      </c>
      <c r="J2803" s="491"/>
      <c r="K2803" s="253" t="s">
        <v>45</v>
      </c>
      <c r="L2803" s="286"/>
      <c r="M2803" s="286"/>
      <c r="N2803" s="284"/>
      <c r="O2803" s="284">
        <f>SUM(O2805:O2805)+O2804</f>
        <v>2.7290000000000001</v>
      </c>
      <c r="P2803" s="284">
        <f t="shared" ref="P2803:Q2803" si="864">SUM(P2805:P2805)+P2804</f>
        <v>0.73499999999999999</v>
      </c>
      <c r="Q2803" s="284">
        <f t="shared" si="864"/>
        <v>0</v>
      </c>
      <c r="R2803" s="142">
        <f t="shared" si="861"/>
        <v>3.464</v>
      </c>
      <c r="S2803" s="321"/>
      <c r="T2803" s="5"/>
      <c r="U2803" s="5"/>
      <c r="V2803" s="5"/>
      <c r="W2803" s="5"/>
      <c r="X2803" s="5"/>
      <c r="Y2803" s="5"/>
      <c r="Z2803" s="5"/>
    </row>
    <row r="2804" spans="1:26" s="3" customFormat="1" hidden="1">
      <c r="A2804" s="491"/>
      <c r="B2804" s="512"/>
      <c r="C2804" s="488"/>
      <c r="D2804" s="488"/>
      <c r="E2804" s="488"/>
      <c r="F2804" s="488"/>
      <c r="G2804" s="488"/>
      <c r="H2804" s="488"/>
      <c r="I2804" s="299" t="s">
        <v>16</v>
      </c>
      <c r="J2804" s="491"/>
      <c r="K2804" s="249" t="s">
        <v>12</v>
      </c>
      <c r="L2804" s="286"/>
      <c r="M2804" s="286"/>
      <c r="N2804" s="284"/>
      <c r="O2804" s="284"/>
      <c r="P2804" s="284">
        <v>0.73499999999999999</v>
      </c>
      <c r="Q2804" s="284">
        <v>0</v>
      </c>
      <c r="R2804" s="142"/>
      <c r="S2804" s="321"/>
      <c r="T2804" s="5"/>
      <c r="U2804" s="5"/>
      <c r="V2804" s="5"/>
      <c r="W2804" s="5"/>
      <c r="X2804" s="5"/>
      <c r="Y2804" s="5"/>
      <c r="Z2804" s="5"/>
    </row>
    <row r="2805" spans="1:26" s="3" customFormat="1" ht="25.5">
      <c r="A2805" s="491"/>
      <c r="B2805" s="512"/>
      <c r="C2805" s="488"/>
      <c r="D2805" s="488"/>
      <c r="E2805" s="488"/>
      <c r="F2805" s="488"/>
      <c r="G2805" s="488"/>
      <c r="H2805" s="488"/>
      <c r="I2805" s="299" t="s">
        <v>183</v>
      </c>
      <c r="J2805" s="491"/>
      <c r="K2805" s="249" t="s">
        <v>188</v>
      </c>
      <c r="L2805" s="139"/>
      <c r="M2805" s="139"/>
      <c r="N2805" s="139"/>
      <c r="O2805" s="286">
        <v>2.7290000000000001</v>
      </c>
      <c r="P2805" s="246">
        <v>0</v>
      </c>
      <c r="Q2805" s="246">
        <v>0</v>
      </c>
      <c r="R2805" s="142">
        <f t="shared" si="861"/>
        <v>2.7290000000000001</v>
      </c>
      <c r="S2805" s="321"/>
      <c r="T2805" s="5"/>
      <c r="U2805" s="5"/>
      <c r="V2805" s="5"/>
      <c r="W2805" s="5"/>
      <c r="X2805" s="5"/>
      <c r="Y2805" s="5"/>
      <c r="Z2805" s="5"/>
    </row>
    <row r="2806" spans="1:26" s="3" customFormat="1" ht="25.5">
      <c r="A2806" s="491"/>
      <c r="B2806" s="512"/>
      <c r="C2806" s="488"/>
      <c r="D2806" s="488"/>
      <c r="E2806" s="488"/>
      <c r="F2806" s="488"/>
      <c r="G2806" s="488"/>
      <c r="H2806" s="488"/>
      <c r="I2806" s="302" t="s">
        <v>179</v>
      </c>
      <c r="J2806" s="491"/>
      <c r="K2806" s="253" t="s">
        <v>11</v>
      </c>
      <c r="L2806" s="286"/>
      <c r="M2806" s="286"/>
      <c r="N2806" s="284"/>
      <c r="O2806" s="284">
        <f>O2807</f>
        <v>8</v>
      </c>
      <c r="P2806" s="284">
        <f>P2807</f>
        <v>15</v>
      </c>
      <c r="Q2806" s="284">
        <f>Q2807</f>
        <v>0</v>
      </c>
      <c r="R2806" s="142">
        <f t="shared" si="861"/>
        <v>23</v>
      </c>
      <c r="S2806" s="321"/>
      <c r="T2806" s="5"/>
      <c r="U2806" s="5"/>
      <c r="V2806" s="5"/>
      <c r="W2806" s="5"/>
      <c r="X2806" s="5"/>
      <c r="Y2806" s="5"/>
      <c r="Z2806" s="5"/>
    </row>
    <row r="2807" spans="1:26" s="3" customFormat="1" ht="25.5">
      <c r="A2807" s="491"/>
      <c r="B2807" s="512"/>
      <c r="C2807" s="488"/>
      <c r="D2807" s="488"/>
      <c r="E2807" s="488"/>
      <c r="F2807" s="488"/>
      <c r="G2807" s="488"/>
      <c r="H2807" s="488"/>
      <c r="I2807" s="299" t="s">
        <v>183</v>
      </c>
      <c r="J2807" s="491"/>
      <c r="K2807" s="249" t="s">
        <v>188</v>
      </c>
      <c r="L2807" s="139"/>
      <c r="M2807" s="139"/>
      <c r="N2807" s="139"/>
      <c r="O2807" s="286">
        <v>8</v>
      </c>
      <c r="P2807" s="287">
        <v>15</v>
      </c>
      <c r="Q2807" s="288">
        <v>0</v>
      </c>
      <c r="R2807" s="142">
        <f t="shared" si="861"/>
        <v>23</v>
      </c>
      <c r="S2807" s="321"/>
      <c r="T2807" s="5"/>
      <c r="U2807" s="5"/>
      <c r="V2807" s="5"/>
      <c r="W2807" s="5"/>
      <c r="X2807" s="5"/>
      <c r="Y2807" s="5"/>
      <c r="Z2807" s="5"/>
    </row>
    <row r="2808" spans="1:26" s="3" customFormat="1" ht="25.5">
      <c r="A2808" s="491"/>
      <c r="B2808" s="512"/>
      <c r="C2808" s="488"/>
      <c r="D2808" s="488"/>
      <c r="E2808" s="488"/>
      <c r="F2808" s="488"/>
      <c r="G2808" s="488"/>
      <c r="H2808" s="488"/>
      <c r="I2808" s="302" t="s">
        <v>29</v>
      </c>
      <c r="J2808" s="491"/>
      <c r="K2808" s="253" t="s">
        <v>54</v>
      </c>
      <c r="L2808" s="286"/>
      <c r="M2808" s="286"/>
      <c r="N2808" s="284"/>
      <c r="O2808" s="284">
        <f>SUM(O2809:O2810)</f>
        <v>0.248</v>
      </c>
      <c r="P2808" s="284">
        <f t="shared" ref="P2808:Q2808" si="865">SUM(P2809:P2810)</f>
        <v>0.28699999999999998</v>
      </c>
      <c r="Q2808" s="284">
        <f t="shared" si="865"/>
        <v>0</v>
      </c>
      <c r="R2808" s="142">
        <f t="shared" si="861"/>
        <v>0.53499999999999992</v>
      </c>
      <c r="S2808" s="321"/>
      <c r="T2808" s="5"/>
      <c r="U2808" s="5"/>
      <c r="V2808" s="5"/>
      <c r="W2808" s="5"/>
      <c r="X2808" s="5"/>
      <c r="Y2808" s="5"/>
      <c r="Z2808" s="5"/>
    </row>
    <row r="2809" spans="1:26" s="3" customFormat="1">
      <c r="A2809" s="491"/>
      <c r="B2809" s="512"/>
      <c r="C2809" s="488"/>
      <c r="D2809" s="488"/>
      <c r="E2809" s="488"/>
      <c r="F2809" s="488"/>
      <c r="G2809" s="488"/>
      <c r="H2809" s="488"/>
      <c r="I2809" s="299" t="s">
        <v>16</v>
      </c>
      <c r="J2809" s="491"/>
      <c r="K2809" s="249" t="s">
        <v>12</v>
      </c>
      <c r="L2809" s="139"/>
      <c r="M2809" s="139"/>
      <c r="N2809" s="139"/>
      <c r="O2809" s="286">
        <v>0</v>
      </c>
      <c r="P2809" s="286">
        <v>0.28699999999999998</v>
      </c>
      <c r="Q2809" s="286">
        <v>0</v>
      </c>
      <c r="R2809" s="142">
        <f t="shared" si="861"/>
        <v>0.28699999999999998</v>
      </c>
      <c r="S2809" s="321"/>
      <c r="T2809" s="5"/>
      <c r="U2809" s="5"/>
      <c r="V2809" s="5"/>
      <c r="W2809" s="5"/>
      <c r="X2809" s="5"/>
      <c r="Y2809" s="5"/>
      <c r="Z2809" s="5"/>
    </row>
    <row r="2810" spans="1:26" s="3" customFormat="1" ht="25.5">
      <c r="A2810" s="491"/>
      <c r="B2810" s="512"/>
      <c r="C2810" s="488"/>
      <c r="D2810" s="488"/>
      <c r="E2810" s="488"/>
      <c r="F2810" s="488"/>
      <c r="G2810" s="488"/>
      <c r="H2810" s="488"/>
      <c r="I2810" s="299" t="s">
        <v>262</v>
      </c>
      <c r="J2810" s="491"/>
      <c r="K2810" s="249" t="s">
        <v>188</v>
      </c>
      <c r="L2810" s="139"/>
      <c r="M2810" s="139"/>
      <c r="N2810" s="139"/>
      <c r="O2810" s="286">
        <v>0.248</v>
      </c>
      <c r="P2810" s="246">
        <v>0</v>
      </c>
      <c r="Q2810" s="246">
        <v>0</v>
      </c>
      <c r="R2810" s="142">
        <f t="shared" si="861"/>
        <v>0.248</v>
      </c>
      <c r="S2810" s="321"/>
      <c r="T2810" s="5"/>
      <c r="U2810" s="5"/>
      <c r="V2810" s="5"/>
      <c r="W2810" s="5"/>
      <c r="X2810" s="5"/>
      <c r="Y2810" s="5"/>
      <c r="Z2810" s="5"/>
    </row>
    <row r="2811" spans="1:26" s="3" customFormat="1" ht="89.25">
      <c r="A2811" s="491"/>
      <c r="B2811" s="512"/>
      <c r="C2811" s="488"/>
      <c r="D2811" s="488"/>
      <c r="E2811" s="488"/>
      <c r="F2811" s="488"/>
      <c r="G2811" s="488"/>
      <c r="H2811" s="488"/>
      <c r="I2811" s="302" t="s">
        <v>265</v>
      </c>
      <c r="J2811" s="491"/>
      <c r="K2811" s="253" t="s">
        <v>136</v>
      </c>
      <c r="L2811" s="286"/>
      <c r="M2811" s="286"/>
      <c r="N2811" s="284"/>
      <c r="O2811" s="284">
        <f>O2812</f>
        <v>10.256</v>
      </c>
      <c r="P2811" s="284">
        <f t="shared" ref="P2811:Q2811" si="866">P2812</f>
        <v>0</v>
      </c>
      <c r="Q2811" s="284">
        <f t="shared" si="866"/>
        <v>0</v>
      </c>
      <c r="R2811" s="142">
        <f t="shared" si="861"/>
        <v>10.256</v>
      </c>
      <c r="S2811" s="321"/>
      <c r="T2811" s="5"/>
      <c r="U2811" s="5"/>
      <c r="V2811" s="5"/>
      <c r="W2811" s="5"/>
      <c r="X2811" s="5"/>
      <c r="Y2811" s="5"/>
      <c r="Z2811" s="5"/>
    </row>
    <row r="2812" spans="1:26" s="3" customFormat="1" ht="25.5">
      <c r="A2812" s="491"/>
      <c r="B2812" s="512"/>
      <c r="C2812" s="488"/>
      <c r="D2812" s="488"/>
      <c r="E2812" s="488"/>
      <c r="F2812" s="488"/>
      <c r="G2812" s="488"/>
      <c r="H2812" s="488"/>
      <c r="I2812" s="299" t="s">
        <v>183</v>
      </c>
      <c r="J2812" s="491"/>
      <c r="K2812" s="249" t="s">
        <v>188</v>
      </c>
      <c r="L2812" s="139"/>
      <c r="M2812" s="139"/>
      <c r="N2812" s="139"/>
      <c r="O2812" s="379">
        <v>10.256</v>
      </c>
      <c r="P2812" s="379">
        <v>0</v>
      </c>
      <c r="Q2812" s="379">
        <v>0</v>
      </c>
      <c r="R2812" s="142">
        <f t="shared" si="861"/>
        <v>10.256</v>
      </c>
      <c r="S2812" s="321"/>
      <c r="T2812" s="5"/>
      <c r="U2812" s="5"/>
      <c r="V2812" s="5"/>
      <c r="W2812" s="5"/>
      <c r="X2812" s="5"/>
      <c r="Y2812" s="5"/>
      <c r="Z2812" s="5"/>
    </row>
    <row r="2813" spans="1:26" s="3" customFormat="1" ht="51">
      <c r="A2813" s="491"/>
      <c r="B2813" s="512"/>
      <c r="C2813" s="488"/>
      <c r="D2813" s="488"/>
      <c r="E2813" s="488"/>
      <c r="F2813" s="488"/>
      <c r="G2813" s="488"/>
      <c r="H2813" s="488"/>
      <c r="I2813" s="302" t="s">
        <v>263</v>
      </c>
      <c r="J2813" s="491"/>
      <c r="K2813" s="253" t="s">
        <v>155</v>
      </c>
      <c r="L2813" s="139"/>
      <c r="M2813" s="139"/>
      <c r="N2813" s="142"/>
      <c r="O2813" s="142"/>
      <c r="P2813" s="142"/>
      <c r="Q2813" s="142"/>
      <c r="R2813" s="142">
        <f t="shared" si="861"/>
        <v>0</v>
      </c>
      <c r="S2813" s="321"/>
      <c r="T2813" s="5"/>
      <c r="U2813" s="5"/>
      <c r="V2813" s="5"/>
      <c r="W2813" s="5"/>
      <c r="X2813" s="5"/>
      <c r="Y2813" s="5"/>
      <c r="Z2813" s="5"/>
    </row>
    <row r="2814" spans="1:26" s="3" customFormat="1" hidden="1">
      <c r="A2814" s="491"/>
      <c r="B2814" s="512"/>
      <c r="C2814" s="488"/>
      <c r="D2814" s="488"/>
      <c r="E2814" s="488"/>
      <c r="F2814" s="488"/>
      <c r="G2814" s="488"/>
      <c r="H2814" s="488"/>
      <c r="I2814" s="299" t="s">
        <v>16</v>
      </c>
      <c r="J2814" s="491"/>
      <c r="K2814" s="249" t="s">
        <v>12</v>
      </c>
      <c r="L2814" s="139"/>
      <c r="M2814" s="139"/>
      <c r="N2814" s="139"/>
      <c r="O2814" s="288"/>
      <c r="P2814" s="286"/>
      <c r="Q2814" s="286"/>
      <c r="R2814" s="142">
        <f t="shared" si="861"/>
        <v>0</v>
      </c>
      <c r="S2814" s="321"/>
      <c r="T2814" s="5"/>
      <c r="U2814" s="5"/>
      <c r="V2814" s="5"/>
      <c r="W2814" s="5"/>
      <c r="X2814" s="5"/>
      <c r="Y2814" s="5"/>
      <c r="Z2814" s="5"/>
    </row>
    <row r="2815" spans="1:26" s="3" customFormat="1" ht="25.5" hidden="1">
      <c r="A2815" s="491"/>
      <c r="B2815" s="512"/>
      <c r="C2815" s="488"/>
      <c r="D2815" s="488"/>
      <c r="E2815" s="488"/>
      <c r="F2815" s="488"/>
      <c r="G2815" s="488"/>
      <c r="H2815" s="488"/>
      <c r="I2815" s="299" t="s">
        <v>183</v>
      </c>
      <c r="J2815" s="491"/>
      <c r="K2815" s="249" t="s">
        <v>188</v>
      </c>
      <c r="L2815" s="139"/>
      <c r="M2815" s="139"/>
      <c r="N2815" s="139"/>
      <c r="O2815" s="287"/>
      <c r="P2815" s="246"/>
      <c r="Q2815" s="246"/>
      <c r="R2815" s="142">
        <f t="shared" si="861"/>
        <v>0</v>
      </c>
      <c r="S2815" s="321"/>
      <c r="T2815" s="5"/>
      <c r="U2815" s="5"/>
      <c r="V2815" s="5"/>
      <c r="W2815" s="5"/>
      <c r="X2815" s="5"/>
      <c r="Y2815" s="5"/>
      <c r="Z2815" s="5"/>
    </row>
    <row r="2816" spans="1:26" s="3" customFormat="1" ht="15" customHeight="1">
      <c r="A2816" s="490">
        <v>26</v>
      </c>
      <c r="B2816" s="511" t="s">
        <v>775</v>
      </c>
      <c r="C2816" s="488"/>
      <c r="D2816" s="488"/>
      <c r="E2816" s="488"/>
      <c r="F2816" s="488"/>
      <c r="G2816" s="488"/>
      <c r="H2816" s="488"/>
      <c r="I2816" s="147" t="s">
        <v>13</v>
      </c>
      <c r="J2816" s="490">
        <v>124</v>
      </c>
      <c r="K2816" s="13"/>
      <c r="L2816" s="23"/>
      <c r="M2816" s="23"/>
      <c r="N2816" s="23"/>
      <c r="O2816" s="23">
        <f t="shared" ref="O2816:Q2816" si="867">+O2817+O2823+O2826+O2829+O2832+O2834+O2837</f>
        <v>121.33759999999999</v>
      </c>
      <c r="P2816" s="23">
        <f t="shared" si="867"/>
        <v>88.473100000000002</v>
      </c>
      <c r="Q2816" s="23">
        <f t="shared" si="867"/>
        <v>37.997999999999998</v>
      </c>
      <c r="R2816" s="23">
        <f t="shared" si="861"/>
        <v>247.80869999999999</v>
      </c>
      <c r="S2816" s="321"/>
      <c r="T2816" s="5"/>
      <c r="U2816" s="5"/>
      <c r="V2816" s="5"/>
      <c r="W2816" s="5"/>
      <c r="X2816" s="5"/>
      <c r="Y2816" s="5"/>
      <c r="Z2816" s="5"/>
    </row>
    <row r="2817" spans="1:26" s="3" customFormat="1" ht="51">
      <c r="A2817" s="491"/>
      <c r="B2817" s="512"/>
      <c r="C2817" s="488"/>
      <c r="D2817" s="488"/>
      <c r="E2817" s="488"/>
      <c r="F2817" s="488"/>
      <c r="G2817" s="488"/>
      <c r="H2817" s="488"/>
      <c r="I2817" s="302" t="s">
        <v>176</v>
      </c>
      <c r="J2817" s="491"/>
      <c r="K2817" s="253" t="s">
        <v>10</v>
      </c>
      <c r="L2817" s="286"/>
      <c r="M2817" s="286"/>
      <c r="N2817" s="284"/>
      <c r="O2817" s="284">
        <f>SUM(O2818:O2822)</f>
        <v>58.170999999999999</v>
      </c>
      <c r="P2817" s="284">
        <f>SUM(P2818:P2822)</f>
        <v>58.581000000000003</v>
      </c>
      <c r="Q2817" s="284">
        <f>SUM(Q2818:Q2822)</f>
        <v>33.454000000000001</v>
      </c>
      <c r="R2817" s="142">
        <f t="shared" si="861"/>
        <v>150.20600000000002</v>
      </c>
      <c r="S2817" s="321"/>
      <c r="T2817" s="5"/>
      <c r="U2817" s="5"/>
      <c r="V2817" s="5"/>
      <c r="W2817" s="5"/>
      <c r="X2817" s="5"/>
      <c r="Y2817" s="5"/>
      <c r="Z2817" s="5"/>
    </row>
    <row r="2818" spans="1:26" s="3" customFormat="1" ht="25.5">
      <c r="A2818" s="491"/>
      <c r="B2818" s="512"/>
      <c r="C2818" s="488"/>
      <c r="D2818" s="488"/>
      <c r="E2818" s="488"/>
      <c r="F2818" s="488"/>
      <c r="G2818" s="488"/>
      <c r="H2818" s="488"/>
      <c r="I2818" s="299" t="s">
        <v>164</v>
      </c>
      <c r="J2818" s="491"/>
      <c r="K2818" s="249" t="s">
        <v>11</v>
      </c>
      <c r="L2818" s="139"/>
      <c r="M2818" s="139"/>
      <c r="N2818" s="139"/>
      <c r="O2818" s="286">
        <v>0.746</v>
      </c>
      <c r="P2818" s="246">
        <v>0</v>
      </c>
      <c r="Q2818" s="246">
        <v>0</v>
      </c>
      <c r="R2818" s="142">
        <f t="shared" si="861"/>
        <v>0.746</v>
      </c>
      <c r="S2818" s="321"/>
      <c r="T2818" s="5"/>
      <c r="U2818" s="5"/>
      <c r="V2818" s="5"/>
      <c r="W2818" s="5"/>
      <c r="X2818" s="5"/>
      <c r="Y2818" s="5"/>
      <c r="Z2818" s="5"/>
    </row>
    <row r="2819" spans="1:26" s="3" customFormat="1">
      <c r="A2819" s="491"/>
      <c r="B2819" s="512"/>
      <c r="C2819" s="488"/>
      <c r="D2819" s="488"/>
      <c r="E2819" s="488"/>
      <c r="F2819" s="488"/>
      <c r="G2819" s="488"/>
      <c r="H2819" s="488"/>
      <c r="I2819" s="299" t="s">
        <v>16</v>
      </c>
      <c r="J2819" s="491"/>
      <c r="K2819" s="249" t="s">
        <v>12</v>
      </c>
      <c r="L2819" s="139"/>
      <c r="M2819" s="139"/>
      <c r="N2819" s="139"/>
      <c r="O2819" s="286">
        <v>10.978999999999999</v>
      </c>
      <c r="P2819" s="286">
        <v>36.953000000000003</v>
      </c>
      <c r="Q2819" s="286">
        <v>27.209</v>
      </c>
      <c r="R2819" s="142">
        <f t="shared" si="861"/>
        <v>75.141000000000005</v>
      </c>
      <c r="S2819" s="321"/>
      <c r="T2819" s="5"/>
      <c r="U2819" s="5"/>
      <c r="V2819" s="5"/>
      <c r="W2819" s="5"/>
      <c r="X2819" s="5"/>
      <c r="Y2819" s="5"/>
      <c r="Z2819" s="5"/>
    </row>
    <row r="2820" spans="1:26" s="3" customFormat="1" ht="25.5">
      <c r="A2820" s="491"/>
      <c r="B2820" s="512"/>
      <c r="C2820" s="488"/>
      <c r="D2820" s="488"/>
      <c r="E2820" s="488"/>
      <c r="F2820" s="488"/>
      <c r="G2820" s="488"/>
      <c r="H2820" s="488"/>
      <c r="I2820" s="299" t="s">
        <v>262</v>
      </c>
      <c r="J2820" s="491"/>
      <c r="K2820" s="249" t="s">
        <v>188</v>
      </c>
      <c r="L2820" s="139"/>
      <c r="M2820" s="139"/>
      <c r="N2820" s="139"/>
      <c r="O2820" s="286">
        <v>10.137</v>
      </c>
      <c r="P2820" s="286">
        <v>21.628</v>
      </c>
      <c r="Q2820" s="286">
        <v>6.2450000000000001</v>
      </c>
      <c r="R2820" s="142">
        <f t="shared" si="861"/>
        <v>38.01</v>
      </c>
      <c r="S2820" s="321"/>
      <c r="T2820" s="5"/>
      <c r="U2820" s="5"/>
      <c r="V2820" s="5"/>
      <c r="W2820" s="5"/>
      <c r="X2820" s="5"/>
      <c r="Y2820" s="5"/>
      <c r="Z2820" s="5"/>
    </row>
    <row r="2821" spans="1:26" s="3" customFormat="1" ht="38.25">
      <c r="A2821" s="491"/>
      <c r="B2821" s="512"/>
      <c r="C2821" s="488"/>
      <c r="D2821" s="488"/>
      <c r="E2821" s="488"/>
      <c r="F2821" s="488"/>
      <c r="G2821" s="488"/>
      <c r="H2821" s="488"/>
      <c r="I2821" s="299" t="s">
        <v>27</v>
      </c>
      <c r="J2821" s="491"/>
      <c r="K2821" s="249" t="s">
        <v>28</v>
      </c>
      <c r="L2821" s="139"/>
      <c r="M2821" s="139"/>
      <c r="N2821" s="139"/>
      <c r="O2821" s="286">
        <v>35.043999999999997</v>
      </c>
      <c r="P2821" s="246">
        <v>0</v>
      </c>
      <c r="Q2821" s="246">
        <v>0</v>
      </c>
      <c r="R2821" s="142">
        <f t="shared" si="861"/>
        <v>35.043999999999997</v>
      </c>
      <c r="S2821" s="321"/>
      <c r="T2821" s="5"/>
      <c r="U2821" s="5"/>
      <c r="V2821" s="5"/>
      <c r="W2821" s="5"/>
      <c r="X2821" s="5"/>
      <c r="Y2821" s="5"/>
      <c r="Z2821" s="5"/>
    </row>
    <row r="2822" spans="1:26" s="3" customFormat="1" ht="38.25">
      <c r="A2822" s="491"/>
      <c r="B2822" s="512"/>
      <c r="C2822" s="488"/>
      <c r="D2822" s="488"/>
      <c r="E2822" s="488"/>
      <c r="F2822" s="488"/>
      <c r="G2822" s="488"/>
      <c r="H2822" s="488"/>
      <c r="I2822" s="299" t="s">
        <v>18</v>
      </c>
      <c r="J2822" s="491"/>
      <c r="K2822" s="249" t="s">
        <v>17</v>
      </c>
      <c r="L2822" s="139"/>
      <c r="M2822" s="139"/>
      <c r="N2822" s="139"/>
      <c r="O2822" s="286">
        <v>1.2649999999999999</v>
      </c>
      <c r="P2822" s="246">
        <v>0</v>
      </c>
      <c r="Q2822" s="246">
        <v>0</v>
      </c>
      <c r="R2822" s="142">
        <f t="shared" si="861"/>
        <v>1.2649999999999999</v>
      </c>
      <c r="S2822" s="321"/>
      <c r="T2822" s="5"/>
      <c r="U2822" s="5"/>
      <c r="V2822" s="5"/>
      <c r="W2822" s="5"/>
      <c r="X2822" s="5"/>
      <c r="Y2822" s="5"/>
      <c r="Z2822" s="5"/>
    </row>
    <row r="2823" spans="1:26" s="3" customFormat="1" ht="25.5">
      <c r="A2823" s="491"/>
      <c r="B2823" s="512"/>
      <c r="C2823" s="488"/>
      <c r="D2823" s="488"/>
      <c r="E2823" s="488"/>
      <c r="F2823" s="488"/>
      <c r="G2823" s="488"/>
      <c r="H2823" s="488"/>
      <c r="I2823" s="302" t="s">
        <v>177</v>
      </c>
      <c r="J2823" s="491"/>
      <c r="K2823" s="253" t="s">
        <v>51</v>
      </c>
      <c r="L2823" s="286"/>
      <c r="M2823" s="286"/>
      <c r="N2823" s="284"/>
      <c r="O2823" s="284">
        <f>SUM(O2824:O2825)</f>
        <v>18.338000000000001</v>
      </c>
      <c r="P2823" s="284">
        <f>SUM(P2824:P2825)</f>
        <v>19.675000000000001</v>
      </c>
      <c r="Q2823" s="284">
        <f>SUM(Q2824:Q2825)</f>
        <v>3.3</v>
      </c>
      <c r="R2823" s="142">
        <f t="shared" si="861"/>
        <v>41.313000000000002</v>
      </c>
      <c r="S2823" s="321"/>
      <c r="T2823" s="5"/>
      <c r="U2823" s="5"/>
      <c r="V2823" s="5"/>
      <c r="W2823" s="5"/>
      <c r="X2823" s="5"/>
      <c r="Y2823" s="5"/>
      <c r="Z2823" s="5"/>
    </row>
    <row r="2824" spans="1:26" s="3" customFormat="1">
      <c r="A2824" s="491"/>
      <c r="B2824" s="512"/>
      <c r="C2824" s="488"/>
      <c r="D2824" s="488"/>
      <c r="E2824" s="488"/>
      <c r="F2824" s="488"/>
      <c r="G2824" s="488"/>
      <c r="H2824" s="488"/>
      <c r="I2824" s="299" t="s">
        <v>16</v>
      </c>
      <c r="J2824" s="491"/>
      <c r="K2824" s="249" t="s">
        <v>12</v>
      </c>
      <c r="L2824" s="139"/>
      <c r="M2824" s="139"/>
      <c r="N2824" s="139"/>
      <c r="O2824" s="286">
        <v>0.5</v>
      </c>
      <c r="P2824" s="357">
        <v>13.682</v>
      </c>
      <c r="Q2824" s="286">
        <v>3.3</v>
      </c>
      <c r="R2824" s="142">
        <f t="shared" si="861"/>
        <v>17.481999999999999</v>
      </c>
      <c r="S2824" s="321"/>
      <c r="T2824" s="5"/>
      <c r="U2824" s="5"/>
      <c r="V2824" s="5"/>
      <c r="W2824" s="5"/>
      <c r="X2824" s="5"/>
      <c r="Y2824" s="5"/>
      <c r="Z2824" s="5"/>
    </row>
    <row r="2825" spans="1:26" s="3" customFormat="1" ht="25.5">
      <c r="A2825" s="491"/>
      <c r="B2825" s="512"/>
      <c r="C2825" s="488"/>
      <c r="D2825" s="488"/>
      <c r="E2825" s="488"/>
      <c r="F2825" s="488"/>
      <c r="G2825" s="488"/>
      <c r="H2825" s="488"/>
      <c r="I2825" s="299" t="s">
        <v>183</v>
      </c>
      <c r="J2825" s="491"/>
      <c r="K2825" s="249" t="s">
        <v>188</v>
      </c>
      <c r="L2825" s="139"/>
      <c r="M2825" s="139"/>
      <c r="N2825" s="139"/>
      <c r="O2825" s="287">
        <v>17.838000000000001</v>
      </c>
      <c r="P2825" s="357">
        <v>5.9930000000000003</v>
      </c>
      <c r="Q2825" s="286">
        <v>0</v>
      </c>
      <c r="R2825" s="142">
        <f t="shared" si="861"/>
        <v>23.831000000000003</v>
      </c>
      <c r="S2825" s="321"/>
      <c r="T2825" s="5"/>
      <c r="U2825" s="5"/>
      <c r="V2825" s="5"/>
      <c r="W2825" s="5"/>
      <c r="X2825" s="5"/>
      <c r="Y2825" s="5"/>
      <c r="Z2825" s="5"/>
    </row>
    <row r="2826" spans="1:26" s="3" customFormat="1" ht="25.5">
      <c r="A2826" s="491"/>
      <c r="B2826" s="512"/>
      <c r="C2826" s="488"/>
      <c r="D2826" s="488"/>
      <c r="E2826" s="488"/>
      <c r="F2826" s="488"/>
      <c r="G2826" s="488"/>
      <c r="H2826" s="488"/>
      <c r="I2826" s="302" t="s">
        <v>178</v>
      </c>
      <c r="J2826" s="491"/>
      <c r="K2826" s="253" t="s">
        <v>45</v>
      </c>
      <c r="L2826" s="286"/>
      <c r="M2826" s="286"/>
      <c r="N2826" s="284"/>
      <c r="O2826" s="284">
        <f>SUM(O2827:O2828)</f>
        <v>0.71399999999999997</v>
      </c>
      <c r="P2826" s="284">
        <f>SUM(P2827:P2828)</f>
        <v>0.89300000000000002</v>
      </c>
      <c r="Q2826" s="284">
        <f>SUM(Q2827:Q2828)</f>
        <v>0.6</v>
      </c>
      <c r="R2826" s="142">
        <f t="shared" si="861"/>
        <v>2.2069999999999999</v>
      </c>
      <c r="S2826" s="321"/>
      <c r="T2826" s="5"/>
      <c r="U2826" s="5"/>
      <c r="V2826" s="5"/>
      <c r="W2826" s="5"/>
      <c r="X2826" s="5"/>
      <c r="Y2826" s="5"/>
      <c r="Z2826" s="5"/>
    </row>
    <row r="2827" spans="1:26" s="3" customFormat="1">
      <c r="A2827" s="491"/>
      <c r="B2827" s="512"/>
      <c r="C2827" s="488"/>
      <c r="D2827" s="488"/>
      <c r="E2827" s="488"/>
      <c r="F2827" s="488"/>
      <c r="G2827" s="488"/>
      <c r="H2827" s="488"/>
      <c r="I2827" s="304" t="s">
        <v>16</v>
      </c>
      <c r="J2827" s="491"/>
      <c r="K2827" s="249" t="s">
        <v>12</v>
      </c>
      <c r="L2827" s="139"/>
      <c r="M2827" s="139"/>
      <c r="N2827" s="139"/>
      <c r="O2827" s="305">
        <v>0</v>
      </c>
      <c r="P2827" s="287">
        <v>0.89300000000000002</v>
      </c>
      <c r="Q2827" s="288">
        <v>0</v>
      </c>
      <c r="R2827" s="142">
        <f t="shared" si="861"/>
        <v>0.89300000000000002</v>
      </c>
      <c r="S2827" s="321"/>
      <c r="T2827" s="5"/>
      <c r="U2827" s="5"/>
      <c r="V2827" s="5"/>
      <c r="W2827" s="5"/>
      <c r="X2827" s="5"/>
      <c r="Y2827" s="5"/>
      <c r="Z2827" s="5"/>
    </row>
    <row r="2828" spans="1:26" s="3" customFormat="1" ht="25.5">
      <c r="A2828" s="491"/>
      <c r="B2828" s="512"/>
      <c r="C2828" s="488"/>
      <c r="D2828" s="488"/>
      <c r="E2828" s="488"/>
      <c r="F2828" s="488"/>
      <c r="G2828" s="488"/>
      <c r="H2828" s="488"/>
      <c r="I2828" s="299" t="s">
        <v>183</v>
      </c>
      <c r="J2828" s="491"/>
      <c r="K2828" s="249" t="s">
        <v>188</v>
      </c>
      <c r="L2828" s="139"/>
      <c r="M2828" s="139"/>
      <c r="N2828" s="139"/>
      <c r="O2828" s="286">
        <v>0.71399999999999997</v>
      </c>
      <c r="P2828" s="246">
        <v>0</v>
      </c>
      <c r="Q2828" s="246">
        <v>0.6</v>
      </c>
      <c r="R2828" s="142">
        <f t="shared" si="861"/>
        <v>1.3140000000000001</v>
      </c>
      <c r="S2828" s="321"/>
      <c r="T2828" s="5"/>
      <c r="U2828" s="5"/>
      <c r="V2828" s="5"/>
      <c r="W2828" s="5"/>
      <c r="X2828" s="5"/>
      <c r="Y2828" s="5"/>
      <c r="Z2828" s="5"/>
    </row>
    <row r="2829" spans="1:26" s="3" customFormat="1" ht="25.5">
      <c r="A2829" s="491"/>
      <c r="B2829" s="512"/>
      <c r="C2829" s="488"/>
      <c r="D2829" s="488"/>
      <c r="E2829" s="488"/>
      <c r="F2829" s="488"/>
      <c r="G2829" s="488"/>
      <c r="H2829" s="488"/>
      <c r="I2829" s="302" t="s">
        <v>179</v>
      </c>
      <c r="J2829" s="491"/>
      <c r="K2829" s="253" t="s">
        <v>11</v>
      </c>
      <c r="L2829" s="286"/>
      <c r="M2829" s="286"/>
      <c r="N2829" s="284"/>
      <c r="O2829" s="284">
        <f>SUM(O2830:O2831)</f>
        <v>43.6586</v>
      </c>
      <c r="P2829" s="284">
        <f>SUM(P2830:P2831)</f>
        <v>0</v>
      </c>
      <c r="Q2829" s="284">
        <f>SUM(Q2830:Q2831)</f>
        <v>0</v>
      </c>
      <c r="R2829" s="142">
        <f t="shared" si="861"/>
        <v>43.6586</v>
      </c>
      <c r="S2829" s="321"/>
      <c r="T2829" s="5"/>
      <c r="U2829" s="5"/>
      <c r="V2829" s="5"/>
      <c r="W2829" s="5"/>
      <c r="X2829" s="5"/>
      <c r="Y2829" s="5"/>
      <c r="Z2829" s="5"/>
    </row>
    <row r="2830" spans="1:26" s="3" customFormat="1">
      <c r="A2830" s="491"/>
      <c r="B2830" s="512"/>
      <c r="C2830" s="488"/>
      <c r="D2830" s="488"/>
      <c r="E2830" s="488"/>
      <c r="F2830" s="488"/>
      <c r="G2830" s="488"/>
      <c r="H2830" s="488"/>
      <c r="I2830" s="299" t="s">
        <v>16</v>
      </c>
      <c r="J2830" s="491"/>
      <c r="K2830" s="249" t="s">
        <v>12</v>
      </c>
      <c r="L2830" s="139"/>
      <c r="M2830" s="139"/>
      <c r="N2830" s="139"/>
      <c r="O2830" s="286">
        <v>5.3730000000000002</v>
      </c>
      <c r="P2830" s="246"/>
      <c r="Q2830" s="246"/>
      <c r="R2830" s="142">
        <f t="shared" si="861"/>
        <v>5.3730000000000002</v>
      </c>
      <c r="S2830" s="321"/>
      <c r="T2830" s="5"/>
      <c r="U2830" s="5"/>
      <c r="V2830" s="5"/>
      <c r="W2830" s="5"/>
      <c r="X2830" s="5"/>
      <c r="Y2830" s="5"/>
      <c r="Z2830" s="5"/>
    </row>
    <row r="2831" spans="1:26" s="3" customFormat="1" ht="25.5">
      <c r="A2831" s="491"/>
      <c r="B2831" s="512"/>
      <c r="C2831" s="488"/>
      <c r="D2831" s="488"/>
      <c r="E2831" s="488"/>
      <c r="F2831" s="488"/>
      <c r="G2831" s="488"/>
      <c r="H2831" s="488"/>
      <c r="I2831" s="299" t="s">
        <v>183</v>
      </c>
      <c r="J2831" s="491"/>
      <c r="K2831" s="249" t="s">
        <v>188</v>
      </c>
      <c r="L2831" s="139"/>
      <c r="M2831" s="139"/>
      <c r="N2831" s="139"/>
      <c r="O2831" s="287">
        <v>38.285600000000002</v>
      </c>
      <c r="P2831" s="246"/>
      <c r="Q2831" s="246"/>
      <c r="R2831" s="142">
        <f t="shared" si="861"/>
        <v>38.285600000000002</v>
      </c>
      <c r="S2831" s="321"/>
      <c r="T2831" s="5"/>
      <c r="U2831" s="5"/>
      <c r="V2831" s="5"/>
      <c r="W2831" s="5"/>
      <c r="X2831" s="5"/>
      <c r="Y2831" s="5"/>
      <c r="Z2831" s="5"/>
    </row>
    <row r="2832" spans="1:26" s="3" customFormat="1" ht="51">
      <c r="A2832" s="491"/>
      <c r="B2832" s="512"/>
      <c r="C2832" s="488"/>
      <c r="D2832" s="488"/>
      <c r="E2832" s="488"/>
      <c r="F2832" s="488"/>
      <c r="G2832" s="488"/>
      <c r="H2832" s="488"/>
      <c r="I2832" s="303" t="s">
        <v>180</v>
      </c>
      <c r="J2832" s="491"/>
      <c r="K2832" s="253" t="s">
        <v>52</v>
      </c>
      <c r="L2832" s="286"/>
      <c r="M2832" s="286"/>
      <c r="N2832" s="284"/>
      <c r="O2832" s="284">
        <f>O2833</f>
        <v>0</v>
      </c>
      <c r="P2832" s="284">
        <f>P2833</f>
        <v>1.1607000000000001</v>
      </c>
      <c r="Q2832" s="284">
        <f>Q2833</f>
        <v>0</v>
      </c>
      <c r="R2832" s="142">
        <f t="shared" si="861"/>
        <v>1.1607000000000001</v>
      </c>
      <c r="S2832" s="321"/>
      <c r="T2832" s="5"/>
      <c r="U2832" s="5"/>
      <c r="V2832" s="5"/>
      <c r="W2832" s="5"/>
      <c r="X2832" s="5"/>
      <c r="Y2832" s="5"/>
      <c r="Z2832" s="5"/>
    </row>
    <row r="2833" spans="1:26" s="3" customFormat="1" ht="25.5">
      <c r="A2833" s="491"/>
      <c r="B2833" s="512"/>
      <c r="C2833" s="488"/>
      <c r="D2833" s="488"/>
      <c r="E2833" s="488"/>
      <c r="F2833" s="488"/>
      <c r="G2833" s="488"/>
      <c r="H2833" s="488"/>
      <c r="I2833" s="306" t="s">
        <v>183</v>
      </c>
      <c r="J2833" s="491"/>
      <c r="K2833" s="249" t="s">
        <v>188</v>
      </c>
      <c r="L2833" s="139"/>
      <c r="M2833" s="139"/>
      <c r="N2833" s="139"/>
      <c r="O2833" s="286"/>
      <c r="P2833" s="287">
        <v>1.1607000000000001</v>
      </c>
      <c r="Q2833" s="288"/>
      <c r="R2833" s="142">
        <f t="shared" si="861"/>
        <v>1.1607000000000001</v>
      </c>
      <c r="S2833" s="321"/>
      <c r="T2833" s="5"/>
      <c r="U2833" s="5"/>
      <c r="V2833" s="5"/>
      <c r="W2833" s="5"/>
      <c r="X2833" s="5"/>
      <c r="Y2833" s="5"/>
      <c r="Z2833" s="5"/>
    </row>
    <row r="2834" spans="1:26" s="3" customFormat="1" ht="25.5">
      <c r="A2834" s="491"/>
      <c r="B2834" s="512"/>
      <c r="C2834" s="488"/>
      <c r="D2834" s="488"/>
      <c r="E2834" s="488"/>
      <c r="F2834" s="488"/>
      <c r="G2834" s="488"/>
      <c r="H2834" s="488"/>
      <c r="I2834" s="302" t="s">
        <v>29</v>
      </c>
      <c r="J2834" s="491"/>
      <c r="K2834" s="253" t="s">
        <v>54</v>
      </c>
      <c r="L2834" s="286"/>
      <c r="M2834" s="286"/>
      <c r="N2834" s="284"/>
      <c r="O2834" s="284">
        <f t="shared" ref="O2834:Q2834" si="868">SUM(O2835:O2836)</f>
        <v>0.45600000000000002</v>
      </c>
      <c r="P2834" s="284">
        <f t="shared" si="868"/>
        <v>0</v>
      </c>
      <c r="Q2834" s="284">
        <f t="shared" si="868"/>
        <v>0.64400000000000002</v>
      </c>
      <c r="R2834" s="142">
        <f t="shared" si="861"/>
        <v>1.1000000000000001</v>
      </c>
      <c r="S2834" s="321"/>
      <c r="T2834" s="5"/>
      <c r="U2834" s="5"/>
      <c r="V2834" s="5"/>
      <c r="W2834" s="5"/>
      <c r="X2834" s="5"/>
      <c r="Y2834" s="5"/>
      <c r="Z2834" s="5"/>
    </row>
    <row r="2835" spans="1:26" s="3" customFormat="1">
      <c r="A2835" s="491"/>
      <c r="B2835" s="512"/>
      <c r="C2835" s="488"/>
      <c r="D2835" s="488"/>
      <c r="E2835" s="488"/>
      <c r="F2835" s="488"/>
      <c r="G2835" s="488"/>
      <c r="H2835" s="488"/>
      <c r="I2835" s="299" t="s">
        <v>16</v>
      </c>
      <c r="J2835" s="491"/>
      <c r="K2835" s="249" t="s">
        <v>12</v>
      </c>
      <c r="L2835" s="139"/>
      <c r="M2835" s="139"/>
      <c r="N2835" s="286"/>
      <c r="O2835" s="286">
        <v>0</v>
      </c>
      <c r="P2835" s="286">
        <v>0</v>
      </c>
      <c r="Q2835" s="286">
        <v>0.64400000000000002</v>
      </c>
      <c r="R2835" s="142">
        <f t="shared" si="861"/>
        <v>0.64400000000000002</v>
      </c>
      <c r="S2835" s="321"/>
      <c r="T2835" s="5"/>
      <c r="U2835" s="5"/>
      <c r="V2835" s="5"/>
      <c r="W2835" s="5"/>
      <c r="X2835" s="5"/>
      <c r="Y2835" s="5"/>
      <c r="Z2835" s="5"/>
    </row>
    <row r="2836" spans="1:26" s="3" customFormat="1" ht="25.5">
      <c r="A2836" s="491"/>
      <c r="B2836" s="512"/>
      <c r="C2836" s="488"/>
      <c r="D2836" s="488"/>
      <c r="E2836" s="488"/>
      <c r="F2836" s="488"/>
      <c r="G2836" s="488"/>
      <c r="H2836" s="488"/>
      <c r="I2836" s="299" t="s">
        <v>262</v>
      </c>
      <c r="J2836" s="491"/>
      <c r="K2836" s="249" t="s">
        <v>188</v>
      </c>
      <c r="L2836" s="139"/>
      <c r="M2836" s="139"/>
      <c r="N2836" s="139"/>
      <c r="O2836" s="287">
        <v>0.45600000000000002</v>
      </c>
      <c r="P2836" s="246">
        <v>0</v>
      </c>
      <c r="Q2836" s="246">
        <v>0</v>
      </c>
      <c r="R2836" s="142">
        <f t="shared" si="861"/>
        <v>0.45600000000000002</v>
      </c>
      <c r="S2836" s="321"/>
      <c r="T2836" s="5"/>
      <c r="U2836" s="5"/>
      <c r="V2836" s="5"/>
      <c r="W2836" s="5"/>
      <c r="X2836" s="5"/>
      <c r="Y2836" s="5"/>
      <c r="Z2836" s="5"/>
    </row>
    <row r="2837" spans="1:26" s="3" customFormat="1" ht="89.25">
      <c r="A2837" s="491"/>
      <c r="B2837" s="512"/>
      <c r="C2837" s="488"/>
      <c r="D2837" s="488"/>
      <c r="E2837" s="488"/>
      <c r="F2837" s="488"/>
      <c r="G2837" s="488"/>
      <c r="H2837" s="488"/>
      <c r="I2837" s="307" t="s">
        <v>265</v>
      </c>
      <c r="J2837" s="491"/>
      <c r="K2837" s="253" t="s">
        <v>136</v>
      </c>
      <c r="L2837" s="139"/>
      <c r="M2837" s="139"/>
      <c r="N2837" s="139"/>
      <c r="O2837" s="284">
        <f>O2838</f>
        <v>0</v>
      </c>
      <c r="P2837" s="284">
        <f>P2838</f>
        <v>8.1633999999999993</v>
      </c>
      <c r="Q2837" s="284">
        <f>Q2838</f>
        <v>0</v>
      </c>
      <c r="R2837" s="142">
        <f t="shared" si="861"/>
        <v>8.1633999999999993</v>
      </c>
      <c r="S2837" s="321"/>
      <c r="T2837" s="5"/>
      <c r="U2837" s="5"/>
      <c r="V2837" s="5"/>
      <c r="W2837" s="5"/>
      <c r="X2837" s="5"/>
      <c r="Y2837" s="5"/>
      <c r="Z2837" s="5"/>
    </row>
    <row r="2838" spans="1:26" s="3" customFormat="1">
      <c r="A2838" s="491"/>
      <c r="B2838" s="512"/>
      <c r="C2838" s="488"/>
      <c r="D2838" s="488"/>
      <c r="E2838" s="488"/>
      <c r="F2838" s="488"/>
      <c r="G2838" s="488"/>
      <c r="H2838" s="488"/>
      <c r="I2838" s="299" t="s">
        <v>16</v>
      </c>
      <c r="J2838" s="491"/>
      <c r="K2838" s="249" t="s">
        <v>12</v>
      </c>
      <c r="L2838" s="139"/>
      <c r="M2838" s="139"/>
      <c r="N2838" s="139"/>
      <c r="O2838" s="286"/>
      <c r="P2838" s="287">
        <v>8.1633999999999993</v>
      </c>
      <c r="Q2838" s="288"/>
      <c r="R2838" s="142">
        <f t="shared" si="861"/>
        <v>8.1633999999999993</v>
      </c>
      <c r="S2838" s="321"/>
      <c r="T2838" s="5"/>
      <c r="U2838" s="5"/>
      <c r="V2838" s="5"/>
      <c r="W2838" s="5"/>
      <c r="X2838" s="5"/>
      <c r="Y2838" s="5"/>
      <c r="Z2838" s="5"/>
    </row>
    <row r="2839" spans="1:26" s="3" customFormat="1" ht="15" customHeight="1">
      <c r="A2839" s="496">
        <v>27</v>
      </c>
      <c r="B2839" s="511" t="s">
        <v>776</v>
      </c>
      <c r="C2839" s="488"/>
      <c r="D2839" s="488"/>
      <c r="E2839" s="488"/>
      <c r="F2839" s="488"/>
      <c r="G2839" s="488"/>
      <c r="H2839" s="488"/>
      <c r="I2839" s="147" t="s">
        <v>13</v>
      </c>
      <c r="J2839" s="490">
        <v>124</v>
      </c>
      <c r="K2839" s="13"/>
      <c r="L2839" s="23"/>
      <c r="M2839" s="23"/>
      <c r="N2839" s="23"/>
      <c r="O2839" s="23">
        <f t="shared" ref="O2839:Q2839" si="869">+O2840+O2846+O2849+O2852+O2855+O2860+O2857</f>
        <v>128.65199999999999</v>
      </c>
      <c r="P2839" s="23">
        <f t="shared" si="869"/>
        <v>116.78100000000001</v>
      </c>
      <c r="Q2839" s="23">
        <f t="shared" si="869"/>
        <v>71.506000000000014</v>
      </c>
      <c r="R2839" s="23">
        <f t="shared" si="861"/>
        <v>316.93900000000002</v>
      </c>
      <c r="S2839" s="321"/>
      <c r="T2839" s="5"/>
      <c r="U2839" s="5"/>
      <c r="V2839" s="5"/>
      <c r="W2839" s="5"/>
      <c r="X2839" s="5"/>
      <c r="Y2839" s="5"/>
      <c r="Z2839" s="5"/>
    </row>
    <row r="2840" spans="1:26" s="3" customFormat="1" ht="51">
      <c r="A2840" s="496"/>
      <c r="B2840" s="512"/>
      <c r="C2840" s="488"/>
      <c r="D2840" s="488"/>
      <c r="E2840" s="488"/>
      <c r="F2840" s="488"/>
      <c r="G2840" s="488"/>
      <c r="H2840" s="488"/>
      <c r="I2840" s="302" t="s">
        <v>176</v>
      </c>
      <c r="J2840" s="491"/>
      <c r="K2840" s="253" t="s">
        <v>10</v>
      </c>
      <c r="L2840" s="286"/>
      <c r="M2840" s="286"/>
      <c r="N2840" s="284"/>
      <c r="O2840" s="284">
        <f>SUM(O2841:O2845)</f>
        <v>55.065999999999995</v>
      </c>
      <c r="P2840" s="284">
        <f>SUM(P2841:P2845)</f>
        <v>51.494</v>
      </c>
      <c r="Q2840" s="284">
        <f>SUM(Q2841:Q2845)</f>
        <v>29.972999999999999</v>
      </c>
      <c r="R2840" s="142">
        <f t="shared" si="861"/>
        <v>136.53300000000002</v>
      </c>
      <c r="S2840" s="321"/>
      <c r="T2840" s="5"/>
      <c r="U2840" s="5"/>
      <c r="V2840" s="5"/>
      <c r="W2840" s="5"/>
      <c r="X2840" s="5"/>
      <c r="Y2840" s="5"/>
      <c r="Z2840" s="5"/>
    </row>
    <row r="2841" spans="1:26" s="3" customFormat="1" ht="25.5">
      <c r="A2841" s="496"/>
      <c r="B2841" s="512"/>
      <c r="C2841" s="488"/>
      <c r="D2841" s="488"/>
      <c r="E2841" s="488"/>
      <c r="F2841" s="488"/>
      <c r="G2841" s="488"/>
      <c r="H2841" s="488"/>
      <c r="I2841" s="299" t="s">
        <v>164</v>
      </c>
      <c r="J2841" s="491"/>
      <c r="K2841" s="249" t="s">
        <v>11</v>
      </c>
      <c r="L2841" s="139"/>
      <c r="M2841" s="139"/>
      <c r="N2841" s="139"/>
      <c r="O2841" s="286">
        <v>0.76</v>
      </c>
      <c r="P2841" s="378"/>
      <c r="Q2841" s="246"/>
      <c r="R2841" s="142">
        <f t="shared" si="861"/>
        <v>0.76</v>
      </c>
      <c r="S2841" s="321"/>
      <c r="T2841" s="5"/>
      <c r="U2841" s="5"/>
      <c r="V2841" s="5"/>
      <c r="W2841" s="5"/>
      <c r="X2841" s="5"/>
      <c r="Y2841" s="5"/>
      <c r="Z2841" s="5"/>
    </row>
    <row r="2842" spans="1:26" s="3" customFormat="1">
      <c r="A2842" s="496"/>
      <c r="B2842" s="512"/>
      <c r="C2842" s="488"/>
      <c r="D2842" s="488"/>
      <c r="E2842" s="488"/>
      <c r="F2842" s="488"/>
      <c r="G2842" s="488"/>
      <c r="H2842" s="488"/>
      <c r="I2842" s="299" t="s">
        <v>16</v>
      </c>
      <c r="J2842" s="491"/>
      <c r="K2842" s="249" t="s">
        <v>12</v>
      </c>
      <c r="L2842" s="139"/>
      <c r="M2842" s="139"/>
      <c r="N2842" s="139"/>
      <c r="O2842" s="287">
        <v>5.766</v>
      </c>
      <c r="P2842" s="357">
        <v>29.515000000000001</v>
      </c>
      <c r="Q2842" s="286">
        <v>21.065000000000001</v>
      </c>
      <c r="R2842" s="142">
        <f t="shared" si="861"/>
        <v>56.346000000000004</v>
      </c>
      <c r="S2842" s="321"/>
      <c r="T2842" s="5"/>
      <c r="U2842" s="5"/>
      <c r="V2842" s="5"/>
      <c r="W2842" s="5"/>
      <c r="X2842" s="5"/>
      <c r="Y2842" s="5"/>
      <c r="Z2842" s="5"/>
    </row>
    <row r="2843" spans="1:26" s="3" customFormat="1" ht="25.5">
      <c r="A2843" s="496"/>
      <c r="B2843" s="512"/>
      <c r="C2843" s="488"/>
      <c r="D2843" s="488"/>
      <c r="E2843" s="488"/>
      <c r="F2843" s="488"/>
      <c r="G2843" s="488"/>
      <c r="H2843" s="488"/>
      <c r="I2843" s="299" t="s">
        <v>262</v>
      </c>
      <c r="J2843" s="491"/>
      <c r="K2843" s="249" t="s">
        <v>188</v>
      </c>
      <c r="L2843" s="139"/>
      <c r="M2843" s="139"/>
      <c r="N2843" s="139"/>
      <c r="O2843" s="286">
        <v>17.762</v>
      </c>
      <c r="P2843" s="357">
        <v>21.978999999999999</v>
      </c>
      <c r="Q2843" s="286">
        <v>8.9079999999999995</v>
      </c>
      <c r="R2843" s="142">
        <f t="shared" si="861"/>
        <v>48.649000000000001</v>
      </c>
      <c r="S2843" s="321"/>
      <c r="T2843" s="5"/>
      <c r="U2843" s="5"/>
      <c r="V2843" s="5"/>
      <c r="W2843" s="5"/>
      <c r="X2843" s="5"/>
      <c r="Y2843" s="5"/>
      <c r="Z2843" s="5"/>
    </row>
    <row r="2844" spans="1:26" s="3" customFormat="1" ht="38.25">
      <c r="A2844" s="496"/>
      <c r="B2844" s="512"/>
      <c r="C2844" s="488"/>
      <c r="D2844" s="488"/>
      <c r="E2844" s="488"/>
      <c r="F2844" s="488"/>
      <c r="G2844" s="488"/>
      <c r="H2844" s="488"/>
      <c r="I2844" s="299" t="s">
        <v>27</v>
      </c>
      <c r="J2844" s="491"/>
      <c r="K2844" s="249" t="s">
        <v>28</v>
      </c>
      <c r="L2844" s="139"/>
      <c r="M2844" s="139"/>
      <c r="N2844" s="139"/>
      <c r="O2844" s="286">
        <v>29.716999999999999</v>
      </c>
      <c r="P2844" s="378"/>
      <c r="Q2844" s="246"/>
      <c r="R2844" s="142">
        <f t="shared" si="861"/>
        <v>29.716999999999999</v>
      </c>
      <c r="S2844" s="321"/>
      <c r="T2844" s="5"/>
      <c r="U2844" s="5"/>
      <c r="V2844" s="5"/>
      <c r="W2844" s="5"/>
      <c r="X2844" s="5"/>
      <c r="Y2844" s="5"/>
      <c r="Z2844" s="5"/>
    </row>
    <row r="2845" spans="1:26" s="3" customFormat="1" ht="38.25">
      <c r="A2845" s="496"/>
      <c r="B2845" s="512"/>
      <c r="C2845" s="488"/>
      <c r="D2845" s="488"/>
      <c r="E2845" s="488"/>
      <c r="F2845" s="488"/>
      <c r="G2845" s="488"/>
      <c r="H2845" s="488"/>
      <c r="I2845" s="299" t="s">
        <v>18</v>
      </c>
      <c r="J2845" s="491"/>
      <c r="K2845" s="249" t="s">
        <v>17</v>
      </c>
      <c r="L2845" s="139"/>
      <c r="M2845" s="139"/>
      <c r="N2845" s="139"/>
      <c r="O2845" s="286">
        <v>1.0609999999999999</v>
      </c>
      <c r="P2845" s="378"/>
      <c r="Q2845" s="246"/>
      <c r="R2845" s="142">
        <f t="shared" ref="R2845:R2862" si="870">M2845+N2845+O2845+P2845+Q2845</f>
        <v>1.0609999999999999</v>
      </c>
      <c r="S2845" s="321"/>
      <c r="T2845" s="5"/>
      <c r="U2845" s="5"/>
      <c r="V2845" s="5"/>
      <c r="W2845" s="5"/>
      <c r="X2845" s="5"/>
      <c r="Y2845" s="5"/>
      <c r="Z2845" s="5"/>
    </row>
    <row r="2846" spans="1:26" s="3" customFormat="1" ht="25.5">
      <c r="A2846" s="496"/>
      <c r="B2846" s="512"/>
      <c r="C2846" s="488"/>
      <c r="D2846" s="488"/>
      <c r="E2846" s="488"/>
      <c r="F2846" s="488"/>
      <c r="G2846" s="488"/>
      <c r="H2846" s="488"/>
      <c r="I2846" s="302" t="s">
        <v>177</v>
      </c>
      <c r="J2846" s="491"/>
      <c r="K2846" s="253" t="s">
        <v>51</v>
      </c>
      <c r="L2846" s="286"/>
      <c r="M2846" s="286"/>
      <c r="N2846" s="284"/>
      <c r="O2846" s="284">
        <f>SUM(O2847:O2848)</f>
        <v>27.713000000000001</v>
      </c>
      <c r="P2846" s="284">
        <f>SUM(P2847:P2848)</f>
        <v>8.7319999999999993</v>
      </c>
      <c r="Q2846" s="284">
        <f>SUM(Q2847:Q2848)</f>
        <v>7.0419999999999998</v>
      </c>
      <c r="R2846" s="142">
        <f t="shared" si="870"/>
        <v>43.487000000000002</v>
      </c>
      <c r="S2846" s="321"/>
      <c r="T2846" s="5"/>
      <c r="U2846" s="5"/>
      <c r="V2846" s="5"/>
      <c r="W2846" s="5"/>
      <c r="X2846" s="5"/>
      <c r="Y2846" s="5"/>
      <c r="Z2846" s="5"/>
    </row>
    <row r="2847" spans="1:26" s="3" customFormat="1" ht="15">
      <c r="A2847" s="496"/>
      <c r="B2847" s="512"/>
      <c r="C2847" s="488"/>
      <c r="D2847" s="488"/>
      <c r="E2847" s="488"/>
      <c r="F2847" s="488"/>
      <c r="G2847" s="488"/>
      <c r="H2847" s="488"/>
      <c r="I2847" s="299" t="s">
        <v>16</v>
      </c>
      <c r="J2847" s="491"/>
      <c r="K2847" s="249" t="s">
        <v>12</v>
      </c>
      <c r="L2847" s="139"/>
      <c r="M2847" s="139"/>
      <c r="N2847" s="139"/>
      <c r="O2847" s="374">
        <v>2.2530000000000001</v>
      </c>
      <c r="P2847" s="374">
        <v>2.677</v>
      </c>
      <c r="Q2847" s="374"/>
      <c r="R2847" s="142">
        <f t="shared" si="870"/>
        <v>4.93</v>
      </c>
      <c r="S2847" s="321"/>
      <c r="T2847" s="5"/>
      <c r="U2847" s="5"/>
      <c r="V2847" s="5"/>
      <c r="W2847" s="5"/>
      <c r="X2847" s="5"/>
      <c r="Y2847" s="5"/>
      <c r="Z2847" s="5"/>
    </row>
    <row r="2848" spans="1:26" s="3" customFormat="1" ht="25.5">
      <c r="A2848" s="496"/>
      <c r="B2848" s="512"/>
      <c r="C2848" s="488"/>
      <c r="D2848" s="488"/>
      <c r="E2848" s="488"/>
      <c r="F2848" s="488"/>
      <c r="G2848" s="488"/>
      <c r="H2848" s="488"/>
      <c r="I2848" s="299" t="s">
        <v>183</v>
      </c>
      <c r="J2848" s="491"/>
      <c r="K2848" s="249" t="s">
        <v>188</v>
      </c>
      <c r="L2848" s="139"/>
      <c r="M2848" s="139"/>
      <c r="N2848" s="139"/>
      <c r="O2848" s="374">
        <v>25.46</v>
      </c>
      <c r="P2848" s="374">
        <v>6.0549999999999997</v>
      </c>
      <c r="Q2848" s="374">
        <v>7.0419999999999998</v>
      </c>
      <c r="R2848" s="142">
        <f t="shared" si="870"/>
        <v>38.557000000000002</v>
      </c>
      <c r="S2848" s="321"/>
      <c r="T2848" s="5"/>
      <c r="U2848" s="5"/>
      <c r="V2848" s="5"/>
      <c r="W2848" s="5"/>
      <c r="X2848" s="5"/>
      <c r="Y2848" s="5"/>
      <c r="Z2848" s="5"/>
    </row>
    <row r="2849" spans="1:26" s="3" customFormat="1" ht="25.5">
      <c r="A2849" s="496"/>
      <c r="B2849" s="512"/>
      <c r="C2849" s="488"/>
      <c r="D2849" s="488"/>
      <c r="E2849" s="488"/>
      <c r="F2849" s="488"/>
      <c r="G2849" s="488"/>
      <c r="H2849" s="488"/>
      <c r="I2849" s="302" t="s">
        <v>178</v>
      </c>
      <c r="J2849" s="491"/>
      <c r="K2849" s="253" t="s">
        <v>45</v>
      </c>
      <c r="L2849" s="286"/>
      <c r="M2849" s="286"/>
      <c r="N2849" s="284"/>
      <c r="O2849" s="284">
        <f>SUM(O2850:O2851)</f>
        <v>0.71399999999999997</v>
      </c>
      <c r="P2849" s="284">
        <f>SUM(P2850:P2851)</f>
        <v>1.2669999999999999</v>
      </c>
      <c r="Q2849" s="284">
        <f>SUM(Q2850:Q2851)</f>
        <v>0.71299999999999997</v>
      </c>
      <c r="R2849" s="142">
        <f t="shared" si="870"/>
        <v>2.694</v>
      </c>
      <c r="S2849" s="321"/>
      <c r="T2849" s="5"/>
      <c r="U2849" s="5"/>
      <c r="V2849" s="5"/>
      <c r="W2849" s="5"/>
      <c r="X2849" s="5"/>
      <c r="Y2849" s="5"/>
      <c r="Z2849" s="5"/>
    </row>
    <row r="2850" spans="1:26" s="3" customFormat="1">
      <c r="A2850" s="496"/>
      <c r="B2850" s="512"/>
      <c r="C2850" s="488"/>
      <c r="D2850" s="488"/>
      <c r="E2850" s="488"/>
      <c r="F2850" s="488"/>
      <c r="G2850" s="488"/>
      <c r="H2850" s="488"/>
      <c r="I2850" s="299" t="s">
        <v>16</v>
      </c>
      <c r="J2850" s="491"/>
      <c r="K2850" s="249" t="s">
        <v>12</v>
      </c>
      <c r="L2850" s="139"/>
      <c r="M2850" s="139"/>
      <c r="N2850" s="139"/>
      <c r="O2850" s="286"/>
      <c r="P2850" s="287">
        <v>1.2669999999999999</v>
      </c>
      <c r="Q2850" s="288"/>
      <c r="R2850" s="142">
        <f t="shared" si="870"/>
        <v>1.2669999999999999</v>
      </c>
      <c r="S2850" s="321"/>
      <c r="T2850" s="5"/>
      <c r="U2850" s="5"/>
      <c r="V2850" s="5"/>
      <c r="W2850" s="5"/>
      <c r="X2850" s="5"/>
      <c r="Y2850" s="5"/>
      <c r="Z2850" s="5"/>
    </row>
    <row r="2851" spans="1:26" s="3" customFormat="1" ht="25.5">
      <c r="A2851" s="496"/>
      <c r="B2851" s="512"/>
      <c r="C2851" s="488"/>
      <c r="D2851" s="488"/>
      <c r="E2851" s="488"/>
      <c r="F2851" s="488"/>
      <c r="G2851" s="488"/>
      <c r="H2851" s="488"/>
      <c r="I2851" s="299" t="s">
        <v>183</v>
      </c>
      <c r="J2851" s="491"/>
      <c r="K2851" s="249" t="s">
        <v>188</v>
      </c>
      <c r="L2851" s="139"/>
      <c r="M2851" s="139"/>
      <c r="N2851" s="139"/>
      <c r="O2851" s="286">
        <v>0.71399999999999997</v>
      </c>
      <c r="P2851" s="246"/>
      <c r="Q2851" s="246">
        <v>0.71299999999999997</v>
      </c>
      <c r="R2851" s="142">
        <f t="shared" si="870"/>
        <v>1.427</v>
      </c>
      <c r="S2851" s="321"/>
      <c r="T2851" s="5"/>
      <c r="U2851" s="5"/>
      <c r="V2851" s="5"/>
      <c r="W2851" s="5"/>
      <c r="X2851" s="5"/>
      <c r="Y2851" s="5"/>
      <c r="Z2851" s="5"/>
    </row>
    <row r="2852" spans="1:26" s="3" customFormat="1" ht="25.5">
      <c r="A2852" s="496"/>
      <c r="B2852" s="512"/>
      <c r="C2852" s="488"/>
      <c r="D2852" s="488"/>
      <c r="E2852" s="488"/>
      <c r="F2852" s="488"/>
      <c r="G2852" s="488"/>
      <c r="H2852" s="488"/>
      <c r="I2852" s="302" t="s">
        <v>179</v>
      </c>
      <c r="J2852" s="491"/>
      <c r="K2852" s="253" t="s">
        <v>11</v>
      </c>
      <c r="L2852" s="139"/>
      <c r="M2852" s="139"/>
      <c r="N2852" s="142"/>
      <c r="O2852" s="284">
        <f>SUM(O2853:O2854)</f>
        <v>44.72</v>
      </c>
      <c r="P2852" s="284">
        <f>SUM(P2853:P2854)</f>
        <v>55.152000000000001</v>
      </c>
      <c r="Q2852" s="284">
        <f>SUM(Q2853:Q2854)</f>
        <v>31.731999999999999</v>
      </c>
      <c r="R2852" s="142">
        <f t="shared" si="870"/>
        <v>131.60399999999998</v>
      </c>
      <c r="S2852" s="321"/>
      <c r="T2852" s="5"/>
      <c r="U2852" s="5"/>
      <c r="V2852" s="5"/>
      <c r="W2852" s="5"/>
      <c r="X2852" s="5"/>
      <c r="Y2852" s="5"/>
      <c r="Z2852" s="5"/>
    </row>
    <row r="2853" spans="1:26" s="3" customFormat="1">
      <c r="A2853" s="496"/>
      <c r="B2853" s="512"/>
      <c r="C2853" s="488"/>
      <c r="D2853" s="488"/>
      <c r="E2853" s="488"/>
      <c r="F2853" s="488"/>
      <c r="G2853" s="488"/>
      <c r="H2853" s="488"/>
      <c r="I2853" s="299" t="s">
        <v>16</v>
      </c>
      <c r="J2853" s="491"/>
      <c r="K2853" s="249" t="s">
        <v>12</v>
      </c>
      <c r="L2853" s="139"/>
      <c r="M2853" s="139"/>
      <c r="N2853" s="139"/>
      <c r="O2853" s="286"/>
      <c r="P2853" s="357">
        <v>0.08</v>
      </c>
      <c r="Q2853" s="286"/>
      <c r="R2853" s="142">
        <v>0.08</v>
      </c>
      <c r="S2853" s="321"/>
      <c r="T2853" s="5"/>
      <c r="U2853" s="5"/>
      <c r="V2853" s="5"/>
      <c r="W2853" s="5"/>
      <c r="X2853" s="5"/>
      <c r="Y2853" s="5"/>
      <c r="Z2853" s="5"/>
    </row>
    <row r="2854" spans="1:26" s="3" customFormat="1" ht="25.5">
      <c r="A2854" s="496"/>
      <c r="B2854" s="512"/>
      <c r="C2854" s="488"/>
      <c r="D2854" s="488"/>
      <c r="E2854" s="488"/>
      <c r="F2854" s="488"/>
      <c r="G2854" s="488"/>
      <c r="H2854" s="488"/>
      <c r="I2854" s="299" t="s">
        <v>183</v>
      </c>
      <c r="J2854" s="491"/>
      <c r="K2854" s="249" t="s">
        <v>188</v>
      </c>
      <c r="L2854" s="139"/>
      <c r="M2854" s="139"/>
      <c r="N2854" s="139"/>
      <c r="O2854" s="286">
        <v>44.72</v>
      </c>
      <c r="P2854" s="287">
        <v>55.072000000000003</v>
      </c>
      <c r="Q2854" s="288">
        <v>31.731999999999999</v>
      </c>
      <c r="R2854" s="142">
        <v>131.524</v>
      </c>
      <c r="S2854" s="321"/>
      <c r="T2854" s="5"/>
      <c r="U2854" s="5"/>
      <c r="V2854" s="5"/>
      <c r="W2854" s="5"/>
      <c r="X2854" s="5"/>
      <c r="Y2854" s="5"/>
      <c r="Z2854" s="5"/>
    </row>
    <row r="2855" spans="1:26" s="3" customFormat="1" ht="51">
      <c r="A2855" s="496"/>
      <c r="B2855" s="512"/>
      <c r="C2855" s="488"/>
      <c r="D2855" s="488"/>
      <c r="E2855" s="488"/>
      <c r="F2855" s="488"/>
      <c r="G2855" s="488"/>
      <c r="H2855" s="488"/>
      <c r="I2855" s="365" t="s">
        <v>180</v>
      </c>
      <c r="J2855" s="491"/>
      <c r="K2855" s="253" t="s">
        <v>52</v>
      </c>
      <c r="L2855" s="286"/>
      <c r="M2855" s="286"/>
      <c r="N2855" s="284"/>
      <c r="O2855" s="284">
        <f>O2856</f>
        <v>0</v>
      </c>
      <c r="P2855" s="284">
        <f>P2856</f>
        <v>0</v>
      </c>
      <c r="Q2855" s="284">
        <f>Q2856</f>
        <v>1.79</v>
      </c>
      <c r="R2855" s="142">
        <f t="shared" si="870"/>
        <v>1.79</v>
      </c>
      <c r="S2855" s="321"/>
      <c r="T2855" s="5"/>
      <c r="U2855" s="5"/>
      <c r="V2855" s="5"/>
      <c r="W2855" s="5"/>
      <c r="X2855" s="5"/>
      <c r="Y2855" s="5"/>
      <c r="Z2855" s="5"/>
    </row>
    <row r="2856" spans="1:26" s="3" customFormat="1" ht="45">
      <c r="A2856" s="496"/>
      <c r="B2856" s="512"/>
      <c r="C2856" s="488"/>
      <c r="D2856" s="488"/>
      <c r="E2856" s="488"/>
      <c r="F2856" s="488"/>
      <c r="G2856" s="488"/>
      <c r="H2856" s="488"/>
      <c r="I2856" s="364" t="s">
        <v>183</v>
      </c>
      <c r="J2856" s="491"/>
      <c r="K2856" s="249" t="s">
        <v>188</v>
      </c>
      <c r="L2856" s="139"/>
      <c r="M2856" s="139"/>
      <c r="N2856" s="139"/>
      <c r="O2856" s="374"/>
      <c r="P2856" s="287"/>
      <c r="Q2856" s="288">
        <v>1.79</v>
      </c>
      <c r="R2856" s="142">
        <f t="shared" si="870"/>
        <v>1.79</v>
      </c>
      <c r="S2856" s="321"/>
      <c r="T2856" s="5"/>
      <c r="U2856" s="5"/>
      <c r="V2856" s="5"/>
      <c r="W2856" s="5"/>
      <c r="X2856" s="5"/>
      <c r="Y2856" s="5"/>
      <c r="Z2856" s="5"/>
    </row>
    <row r="2857" spans="1:26" s="3" customFormat="1" ht="25.5">
      <c r="A2857" s="496"/>
      <c r="B2857" s="512"/>
      <c r="C2857" s="488"/>
      <c r="D2857" s="488"/>
      <c r="E2857" s="488"/>
      <c r="F2857" s="488"/>
      <c r="G2857" s="488"/>
      <c r="H2857" s="488"/>
      <c r="I2857" s="302" t="s">
        <v>29</v>
      </c>
      <c r="J2857" s="491"/>
      <c r="K2857" s="253" t="s">
        <v>54</v>
      </c>
      <c r="L2857" s="286"/>
      <c r="M2857" s="286"/>
      <c r="N2857" s="284"/>
      <c r="O2857" s="284">
        <f t="shared" ref="O2857:Q2857" si="871">O2858+O2859</f>
        <v>0.439</v>
      </c>
      <c r="P2857" s="284">
        <f t="shared" si="871"/>
        <v>0.13600000000000001</v>
      </c>
      <c r="Q2857" s="284">
        <f t="shared" si="871"/>
        <v>0.25600000000000001</v>
      </c>
      <c r="R2857" s="142">
        <f t="shared" si="870"/>
        <v>0.83099999999999996</v>
      </c>
      <c r="S2857" s="321"/>
      <c r="T2857" s="5"/>
      <c r="U2857" s="5"/>
      <c r="V2857" s="5"/>
      <c r="W2857" s="5"/>
      <c r="X2857" s="5"/>
      <c r="Y2857" s="5"/>
      <c r="Z2857" s="5"/>
    </row>
    <row r="2858" spans="1:26" s="3" customFormat="1">
      <c r="A2858" s="496"/>
      <c r="B2858" s="512"/>
      <c r="C2858" s="488"/>
      <c r="D2858" s="488"/>
      <c r="E2858" s="488"/>
      <c r="F2858" s="488"/>
      <c r="G2858" s="488"/>
      <c r="H2858" s="488"/>
      <c r="I2858" s="299" t="s">
        <v>16</v>
      </c>
      <c r="J2858" s="491"/>
      <c r="K2858" s="249" t="s">
        <v>12</v>
      </c>
      <c r="L2858" s="139"/>
      <c r="M2858" s="139"/>
      <c r="N2858" s="139"/>
      <c r="O2858" s="286">
        <v>0.439</v>
      </c>
      <c r="P2858" s="246">
        <v>0.13600000000000001</v>
      </c>
      <c r="Q2858" s="246">
        <v>0.25600000000000001</v>
      </c>
      <c r="R2858" s="142">
        <f t="shared" si="870"/>
        <v>0.83099999999999996</v>
      </c>
      <c r="S2858" s="321"/>
      <c r="T2858" s="5"/>
      <c r="U2858" s="5"/>
      <c r="V2858" s="5"/>
      <c r="W2858" s="5"/>
      <c r="X2858" s="5"/>
      <c r="Y2858" s="5"/>
      <c r="Z2858" s="5"/>
    </row>
    <row r="2859" spans="1:26" s="3" customFormat="1" ht="25.5" hidden="1">
      <c r="A2859" s="496"/>
      <c r="B2859" s="512"/>
      <c r="C2859" s="488"/>
      <c r="D2859" s="488"/>
      <c r="E2859" s="488"/>
      <c r="F2859" s="488"/>
      <c r="G2859" s="488"/>
      <c r="H2859" s="488"/>
      <c r="I2859" s="299" t="s">
        <v>183</v>
      </c>
      <c r="J2859" s="491"/>
      <c r="K2859" s="301"/>
      <c r="L2859" s="44"/>
      <c r="M2859" s="44"/>
      <c r="N2859" s="44"/>
      <c r="O2859" s="286">
        <v>0</v>
      </c>
      <c r="P2859" s="246"/>
      <c r="Q2859" s="246"/>
      <c r="R2859" s="142">
        <f t="shared" si="870"/>
        <v>0</v>
      </c>
      <c r="S2859" s="321"/>
      <c r="T2859" s="5"/>
      <c r="U2859" s="5"/>
      <c r="V2859" s="5"/>
      <c r="W2859" s="5"/>
      <c r="X2859" s="5"/>
      <c r="Y2859" s="5"/>
      <c r="Z2859" s="5"/>
    </row>
    <row r="2860" spans="1:26" s="3" customFormat="1" ht="38.25" hidden="1">
      <c r="A2860" s="496"/>
      <c r="B2860" s="512"/>
      <c r="C2860" s="488"/>
      <c r="D2860" s="488"/>
      <c r="E2860" s="488"/>
      <c r="F2860" s="488"/>
      <c r="G2860" s="488"/>
      <c r="H2860" s="488"/>
      <c r="I2860" s="302" t="s">
        <v>257</v>
      </c>
      <c r="J2860" s="491"/>
      <c r="K2860" s="300" t="s">
        <v>124</v>
      </c>
      <c r="L2860" s="44"/>
      <c r="M2860" s="44"/>
      <c r="N2860" s="44"/>
      <c r="O2860" s="284">
        <f>O2861</f>
        <v>0</v>
      </c>
      <c r="P2860" s="284">
        <f>P2861</f>
        <v>0</v>
      </c>
      <c r="Q2860" s="284"/>
      <c r="R2860" s="142">
        <f t="shared" si="870"/>
        <v>0</v>
      </c>
      <c r="S2860" s="321"/>
      <c r="T2860" s="5"/>
      <c r="U2860" s="5"/>
      <c r="V2860" s="5"/>
      <c r="W2860" s="5"/>
      <c r="X2860" s="5"/>
      <c r="Y2860" s="5"/>
      <c r="Z2860" s="5"/>
    </row>
    <row r="2861" spans="1:26" s="3" customFormat="1" hidden="1">
      <c r="A2861" s="496"/>
      <c r="B2861" s="513"/>
      <c r="C2861" s="488"/>
      <c r="D2861" s="488"/>
      <c r="E2861" s="488"/>
      <c r="F2861" s="488"/>
      <c r="G2861" s="488"/>
      <c r="H2861" s="488"/>
      <c r="I2861" s="299" t="s">
        <v>16</v>
      </c>
      <c r="J2861" s="492"/>
      <c r="K2861" s="301" t="s">
        <v>12</v>
      </c>
      <c r="L2861" s="44"/>
      <c r="M2861" s="44"/>
      <c r="N2861" s="44"/>
      <c r="O2861" s="286"/>
      <c r="P2861" s="246"/>
      <c r="Q2861" s="246"/>
      <c r="R2861" s="142">
        <f t="shared" si="870"/>
        <v>0</v>
      </c>
      <c r="S2861" s="321"/>
      <c r="T2861" s="5"/>
      <c r="U2861" s="5"/>
      <c r="V2861" s="5"/>
      <c r="W2861" s="5"/>
      <c r="X2861" s="5"/>
      <c r="Y2861" s="5"/>
      <c r="Z2861" s="5"/>
    </row>
    <row r="2862" spans="1:26" s="3" customFormat="1" ht="89.25">
      <c r="A2862" s="350">
        <v>28</v>
      </c>
      <c r="B2862" s="56" t="s">
        <v>778</v>
      </c>
      <c r="C2862" s="488"/>
      <c r="D2862" s="488"/>
      <c r="E2862" s="488"/>
      <c r="F2862" s="488"/>
      <c r="G2862" s="488"/>
      <c r="H2862" s="488"/>
      <c r="I2862" s="299"/>
      <c r="J2862" s="322"/>
      <c r="K2862" s="301"/>
      <c r="L2862" s="44"/>
      <c r="M2862" s="44"/>
      <c r="N2862" s="44"/>
      <c r="O2862" s="286"/>
      <c r="P2862" s="246"/>
      <c r="Q2862" s="246"/>
      <c r="R2862" s="142">
        <f t="shared" si="870"/>
        <v>0</v>
      </c>
      <c r="S2862" s="321"/>
      <c r="T2862" s="5"/>
      <c r="U2862" s="5"/>
      <c r="V2862" s="5"/>
      <c r="W2862" s="5"/>
      <c r="X2862" s="5"/>
      <c r="Y2862" s="5"/>
      <c r="Z2862" s="5"/>
    </row>
    <row r="2863" spans="1:26" ht="69" customHeight="1">
      <c r="A2863" s="20">
        <v>4</v>
      </c>
      <c r="B2863" s="21"/>
      <c r="C2863" s="21" t="s">
        <v>817</v>
      </c>
      <c r="D2863" s="21" t="s">
        <v>15</v>
      </c>
      <c r="E2863" s="315" t="s">
        <v>816</v>
      </c>
      <c r="F2863" s="21" t="s">
        <v>644</v>
      </c>
      <c r="G2863" s="21" t="s">
        <v>610</v>
      </c>
      <c r="H2863" s="21" t="s">
        <v>853</v>
      </c>
      <c r="I2863" s="167"/>
      <c r="J2863" s="20"/>
      <c r="K2863" s="20"/>
      <c r="L2863" s="23"/>
      <c r="M2863" s="23"/>
      <c r="N2863" s="23">
        <f t="shared" ref="N2863" si="872">N2864+N2874+N2882+N2890+N2897+N2903+N2911+N2919+N2925+N2933+N2939+N2942+N2948+N2954+N2960+N2966+N2972+N2980+N2986+N2992+N2998+N3004+N3010+N3016+N3022+N3028+N3034+N3040+N3047+N3054+N3060+N3066+N3074+N3080+N3089+N3095+N3101+N3107+N3113+N3121+N3127+N3133+N3141+N3147+N3153+N3160+N3166+N3172</f>
        <v>0</v>
      </c>
      <c r="O2863" s="23">
        <f>O2864+O2873+O2881+O2889+O2896+O2902+O2910+O2918+O2924+O2932+O2938+O2941+O2947+O2953+O2959+O2965+O2971+O2979+O2985+O2991+O2997+O3003+O3009+O3015+O3021+O3027+O3033+O3039+O3046+O3053+O3059+O3065+O3073+O3079+O3088+O3094+O3100+O3106+O3112+O3120+O3126+O3132+O3140+O3146+O3152+O3159+O3165+O3171</f>
        <v>6304.8416000000007</v>
      </c>
      <c r="P2863" s="23">
        <f t="shared" ref="P2863:Q2863" si="873">P2864+P2873+P2881+P2889+P2896+P2902+P2910+P2918+P2924+P2932+P2938+P2941+P2947+P2953+P2959+P2965+P2971+P2979+P2985+P2991+P2997+P3003+P3009+P3015+P3021+P3027+P3033+P3039+P3046+P3053+P3059+P3065+P3073+P3079+P3088+P3094+P3100+P3106+P3112+P3120+P3126+P3132+P3140+P3146+P3152+P3159+P3165+P3171</f>
        <v>14804.711500000001</v>
      </c>
      <c r="Q2863" s="23">
        <f t="shared" si="873"/>
        <v>11386.428000000004</v>
      </c>
      <c r="R2863" s="23">
        <f t="shared" ref="R2863:R2871" si="874">O2863+P2863+Q2863+N2863</f>
        <v>32495.981100000005</v>
      </c>
      <c r="S2863" s="20"/>
    </row>
    <row r="2864" spans="1:26" ht="15" customHeight="1">
      <c r="A2864" s="490">
        <v>1</v>
      </c>
      <c r="B2864" s="487" t="s">
        <v>409</v>
      </c>
      <c r="C2864" s="487" t="s">
        <v>301</v>
      </c>
      <c r="D2864" s="487" t="s">
        <v>15</v>
      </c>
      <c r="E2864" s="487" t="s">
        <v>816</v>
      </c>
      <c r="F2864" s="490" t="s">
        <v>20</v>
      </c>
      <c r="G2864" s="490" t="s">
        <v>643</v>
      </c>
      <c r="H2864" s="490" t="s">
        <v>303</v>
      </c>
      <c r="I2864" s="168" t="s">
        <v>13</v>
      </c>
      <c r="J2864" s="329"/>
      <c r="K2864" s="46"/>
      <c r="L2864" s="45"/>
      <c r="M2864" s="45"/>
      <c r="N2864" s="45">
        <f>N2865+N2867+N2869+N2871</f>
        <v>0</v>
      </c>
      <c r="O2864" s="224">
        <f>O2865+O2867+O2869+O2871</f>
        <v>0</v>
      </c>
      <c r="P2864" s="224">
        <f>P2865+P2867+P2869+P2871</f>
        <v>1650.1109999999999</v>
      </c>
      <c r="Q2864" s="224">
        <f t="shared" ref="Q2864" si="875">Q2865+Q2867+Q2869+Q2871</f>
        <v>1738.877</v>
      </c>
      <c r="R2864" s="45">
        <f t="shared" si="874"/>
        <v>3388.9879999999998</v>
      </c>
      <c r="S2864" s="46"/>
    </row>
    <row r="2865" spans="1:26" ht="49.5" customHeight="1">
      <c r="A2865" s="491"/>
      <c r="B2865" s="488"/>
      <c r="C2865" s="488"/>
      <c r="D2865" s="488"/>
      <c r="E2865" s="488"/>
      <c r="F2865" s="491"/>
      <c r="G2865" s="491"/>
      <c r="H2865" s="491"/>
      <c r="I2865" s="47" t="s">
        <v>341</v>
      </c>
      <c r="J2865" s="505">
        <v>285</v>
      </c>
      <c r="K2865" s="48" t="s">
        <v>10</v>
      </c>
      <c r="L2865" s="45"/>
      <c r="M2865" s="45"/>
      <c r="N2865" s="45"/>
      <c r="O2865" s="451">
        <f>SUM(O2866)</f>
        <v>0</v>
      </c>
      <c r="P2865" s="451">
        <f>SUM(P2866)</f>
        <v>137.578</v>
      </c>
      <c r="Q2865" s="451">
        <f t="shared" ref="Q2865" si="876">SUM(Q2866)</f>
        <v>100.554</v>
      </c>
      <c r="R2865" s="45">
        <f t="shared" si="874"/>
        <v>238.13200000000001</v>
      </c>
      <c r="S2865" s="46"/>
    </row>
    <row r="2866" spans="1:26">
      <c r="A2866" s="491"/>
      <c r="B2866" s="488"/>
      <c r="C2866" s="488"/>
      <c r="D2866" s="488"/>
      <c r="E2866" s="488"/>
      <c r="F2866" s="491"/>
      <c r="G2866" s="491"/>
      <c r="H2866" s="491"/>
      <c r="I2866" s="49" t="s">
        <v>342</v>
      </c>
      <c r="J2866" s="504"/>
      <c r="K2866" s="422" t="s">
        <v>12</v>
      </c>
      <c r="L2866" s="45"/>
      <c r="M2866" s="45"/>
      <c r="N2866" s="45"/>
      <c r="O2866" s="453">
        <v>0</v>
      </c>
      <c r="P2866" s="453">
        <v>137.578</v>
      </c>
      <c r="Q2866" s="453">
        <v>100.554</v>
      </c>
      <c r="R2866" s="44">
        <f t="shared" si="874"/>
        <v>238.13200000000001</v>
      </c>
      <c r="S2866" s="46"/>
    </row>
    <row r="2867" spans="1:26" s="6" customFormat="1" ht="25.5">
      <c r="A2867" s="491"/>
      <c r="B2867" s="488"/>
      <c r="C2867" s="488"/>
      <c r="D2867" s="488"/>
      <c r="E2867" s="488"/>
      <c r="F2867" s="491"/>
      <c r="G2867" s="491"/>
      <c r="H2867" s="491"/>
      <c r="I2867" s="47" t="s">
        <v>343</v>
      </c>
      <c r="J2867" s="504"/>
      <c r="K2867" s="48" t="s">
        <v>42</v>
      </c>
      <c r="L2867" s="45"/>
      <c r="M2867" s="45"/>
      <c r="N2867" s="45"/>
      <c r="O2867" s="451">
        <f t="shared" ref="O2867:Q2867" si="877">O2868</f>
        <v>0</v>
      </c>
      <c r="P2867" s="451">
        <f t="shared" si="877"/>
        <v>134.785</v>
      </c>
      <c r="Q2867" s="451">
        <f t="shared" si="877"/>
        <v>85.929000000000002</v>
      </c>
      <c r="R2867" s="45">
        <f t="shared" si="874"/>
        <v>220.714</v>
      </c>
      <c r="S2867" s="46"/>
      <c r="T2867" s="7"/>
      <c r="U2867" s="7"/>
      <c r="V2867" s="7"/>
      <c r="W2867" s="7"/>
      <c r="X2867" s="7"/>
      <c r="Y2867" s="7"/>
      <c r="Z2867" s="7"/>
    </row>
    <row r="2868" spans="1:26">
      <c r="A2868" s="491"/>
      <c r="B2868" s="488"/>
      <c r="C2868" s="488"/>
      <c r="D2868" s="488"/>
      <c r="E2868" s="488"/>
      <c r="F2868" s="491"/>
      <c r="G2868" s="491"/>
      <c r="H2868" s="491"/>
      <c r="I2868" s="49" t="s">
        <v>342</v>
      </c>
      <c r="J2868" s="504"/>
      <c r="K2868" s="340" t="s">
        <v>12</v>
      </c>
      <c r="L2868" s="45"/>
      <c r="M2868" s="45"/>
      <c r="N2868" s="45"/>
      <c r="O2868" s="453">
        <v>0</v>
      </c>
      <c r="P2868" s="453">
        <v>134.785</v>
      </c>
      <c r="Q2868" s="453">
        <v>85.929000000000002</v>
      </c>
      <c r="R2868" s="44">
        <f t="shared" si="874"/>
        <v>220.714</v>
      </c>
      <c r="S2868" s="46"/>
    </row>
    <row r="2869" spans="1:26" s="6" customFormat="1" ht="38.25">
      <c r="A2869" s="491"/>
      <c r="B2869" s="488"/>
      <c r="C2869" s="488"/>
      <c r="D2869" s="488"/>
      <c r="E2869" s="488"/>
      <c r="F2869" s="491"/>
      <c r="G2869" s="491"/>
      <c r="H2869" s="491"/>
      <c r="I2869" s="47" t="s">
        <v>344</v>
      </c>
      <c r="J2869" s="504"/>
      <c r="K2869" s="48" t="s">
        <v>55</v>
      </c>
      <c r="L2869" s="45"/>
      <c r="M2869" s="45"/>
      <c r="N2869" s="45"/>
      <c r="O2869" s="451">
        <f>+O2870</f>
        <v>0</v>
      </c>
      <c r="P2869" s="451">
        <f>+P2870</f>
        <v>199.09399999999999</v>
      </c>
      <c r="Q2869" s="451">
        <f>+Q2870</f>
        <v>181.65899999999999</v>
      </c>
      <c r="R2869" s="45">
        <f t="shared" si="874"/>
        <v>380.75299999999999</v>
      </c>
      <c r="S2869" s="46"/>
      <c r="T2869" s="7"/>
      <c r="U2869" s="7"/>
      <c r="V2869" s="7"/>
      <c r="W2869" s="7"/>
      <c r="X2869" s="7"/>
      <c r="Y2869" s="7"/>
      <c r="Z2869" s="7"/>
    </row>
    <row r="2870" spans="1:26">
      <c r="A2870" s="491"/>
      <c r="B2870" s="488"/>
      <c r="C2870" s="488"/>
      <c r="D2870" s="488"/>
      <c r="E2870" s="488"/>
      <c r="F2870" s="491"/>
      <c r="G2870" s="491"/>
      <c r="H2870" s="491"/>
      <c r="I2870" s="49" t="s">
        <v>342</v>
      </c>
      <c r="J2870" s="504"/>
      <c r="K2870" s="340" t="s">
        <v>12</v>
      </c>
      <c r="L2870" s="45"/>
      <c r="M2870" s="45"/>
      <c r="N2870" s="45"/>
      <c r="O2870" s="453">
        <v>0</v>
      </c>
      <c r="P2870" s="453">
        <v>199.09399999999999</v>
      </c>
      <c r="Q2870" s="453">
        <v>181.65899999999999</v>
      </c>
      <c r="R2870" s="44">
        <f t="shared" si="874"/>
        <v>380.75299999999999</v>
      </c>
      <c r="S2870" s="46"/>
    </row>
    <row r="2871" spans="1:26" s="6" customFormat="1" ht="38.25">
      <c r="A2871" s="491"/>
      <c r="B2871" s="488"/>
      <c r="C2871" s="488"/>
      <c r="D2871" s="488"/>
      <c r="E2871" s="488"/>
      <c r="F2871" s="491"/>
      <c r="G2871" s="491"/>
      <c r="H2871" s="491"/>
      <c r="I2871" s="47" t="s">
        <v>344</v>
      </c>
      <c r="J2871" s="504"/>
      <c r="K2871" s="48" t="s">
        <v>94</v>
      </c>
      <c r="L2871" s="45"/>
      <c r="M2871" s="45"/>
      <c r="N2871" s="45"/>
      <c r="O2871" s="451">
        <f t="shared" ref="O2871:Q2871" si="878">+O2872</f>
        <v>0</v>
      </c>
      <c r="P2871" s="451">
        <f t="shared" si="878"/>
        <v>1178.654</v>
      </c>
      <c r="Q2871" s="451">
        <f t="shared" si="878"/>
        <v>1370.7349999999999</v>
      </c>
      <c r="R2871" s="45">
        <f t="shared" si="874"/>
        <v>2549.3890000000001</v>
      </c>
      <c r="S2871" s="46"/>
      <c r="T2871" s="7"/>
      <c r="U2871" s="7"/>
      <c r="V2871" s="7"/>
      <c r="W2871" s="7"/>
      <c r="X2871" s="7"/>
      <c r="Y2871" s="7"/>
      <c r="Z2871" s="7"/>
    </row>
    <row r="2872" spans="1:26">
      <c r="A2872" s="491"/>
      <c r="B2872" s="488"/>
      <c r="C2872" s="488"/>
      <c r="D2872" s="488"/>
      <c r="E2872" s="488"/>
      <c r="F2872" s="491"/>
      <c r="G2872" s="491"/>
      <c r="H2872" s="491"/>
      <c r="I2872" s="49" t="s">
        <v>16</v>
      </c>
      <c r="J2872" s="504"/>
      <c r="K2872" s="340" t="s">
        <v>12</v>
      </c>
      <c r="L2872" s="45"/>
      <c r="M2872" s="45"/>
      <c r="N2872" s="45"/>
      <c r="O2872" s="453">
        <v>0</v>
      </c>
      <c r="P2872" s="453">
        <v>1178.654</v>
      </c>
      <c r="Q2872" s="453">
        <v>1370.7349999999999</v>
      </c>
      <c r="R2872" s="44">
        <f t="shared" ref="R2872:R2888" si="879">O2872+P2872+Q2872+N2872</f>
        <v>2549.3890000000001</v>
      </c>
      <c r="S2872" s="46"/>
    </row>
    <row r="2873" spans="1:26">
      <c r="A2873" s="417"/>
      <c r="B2873" s="418"/>
      <c r="C2873" s="488"/>
      <c r="D2873" s="488"/>
      <c r="E2873" s="488"/>
      <c r="F2873" s="491"/>
      <c r="G2873" s="491"/>
      <c r="H2873" s="491"/>
      <c r="I2873" s="168" t="s">
        <v>13</v>
      </c>
      <c r="J2873" s="421"/>
      <c r="K2873" s="422"/>
      <c r="L2873" s="45"/>
      <c r="M2873" s="45"/>
      <c r="N2873" s="45"/>
      <c r="O2873" s="451">
        <f>O2874+O2879</f>
        <v>0</v>
      </c>
      <c r="P2873" s="451">
        <f t="shared" ref="P2873:Q2873" si="880">P2874+P2879</f>
        <v>302.30849999999998</v>
      </c>
      <c r="Q2873" s="451">
        <f t="shared" si="880"/>
        <v>229.399</v>
      </c>
      <c r="R2873" s="45">
        <f t="shared" si="879"/>
        <v>531.70749999999998</v>
      </c>
      <c r="S2873" s="46"/>
    </row>
    <row r="2874" spans="1:26" s="6" customFormat="1" ht="19.5" customHeight="1">
      <c r="A2874" s="490">
        <v>2</v>
      </c>
      <c r="B2874" s="487" t="s">
        <v>345</v>
      </c>
      <c r="C2874" s="488"/>
      <c r="D2874" s="488"/>
      <c r="E2874" s="488"/>
      <c r="F2874" s="491"/>
      <c r="G2874" s="491"/>
      <c r="H2874" s="491"/>
      <c r="I2874" s="47" t="s">
        <v>346</v>
      </c>
      <c r="J2874" s="505">
        <v>285</v>
      </c>
      <c r="K2874" s="48" t="s">
        <v>43</v>
      </c>
      <c r="L2874" s="45"/>
      <c r="M2874" s="45"/>
      <c r="N2874" s="45"/>
      <c r="O2874" s="224">
        <f>O2875+O2876+O2877+O2878</f>
        <v>0</v>
      </c>
      <c r="P2874" s="455">
        <f t="shared" ref="P2874:Q2874" si="881">SUM(P2875:P2878)</f>
        <v>302.30849999999998</v>
      </c>
      <c r="Q2874" s="455">
        <f t="shared" si="881"/>
        <v>226.44499999999999</v>
      </c>
      <c r="R2874" s="45">
        <f t="shared" si="879"/>
        <v>528.75350000000003</v>
      </c>
      <c r="S2874" s="46"/>
      <c r="T2874" s="7"/>
      <c r="U2874" s="7"/>
      <c r="V2874" s="7"/>
      <c r="W2874" s="7"/>
      <c r="X2874" s="7"/>
      <c r="Y2874" s="7"/>
      <c r="Z2874" s="7"/>
    </row>
    <row r="2875" spans="1:26" ht="25.5">
      <c r="A2875" s="491"/>
      <c r="B2875" s="488"/>
      <c r="C2875" s="488"/>
      <c r="D2875" s="488"/>
      <c r="E2875" s="488"/>
      <c r="F2875" s="491"/>
      <c r="G2875" s="491"/>
      <c r="H2875" s="491"/>
      <c r="I2875" s="454" t="s">
        <v>164</v>
      </c>
      <c r="J2875" s="504"/>
      <c r="K2875" s="340" t="s">
        <v>11</v>
      </c>
      <c r="L2875" s="45"/>
      <c r="M2875" s="45"/>
      <c r="N2875" s="45"/>
      <c r="O2875" s="456">
        <v>0</v>
      </c>
      <c r="P2875" s="456">
        <v>0</v>
      </c>
      <c r="Q2875" s="456">
        <v>3.0000000000000001E-3</v>
      </c>
      <c r="R2875" s="44">
        <f t="shared" si="879"/>
        <v>3.0000000000000001E-3</v>
      </c>
      <c r="S2875" s="46"/>
    </row>
    <row r="2876" spans="1:26" ht="15">
      <c r="A2876" s="491"/>
      <c r="B2876" s="488"/>
      <c r="C2876" s="488"/>
      <c r="D2876" s="488"/>
      <c r="E2876" s="488"/>
      <c r="F2876" s="491"/>
      <c r="G2876" s="491"/>
      <c r="H2876" s="491"/>
      <c r="I2876" s="454" t="s">
        <v>16</v>
      </c>
      <c r="J2876" s="504"/>
      <c r="K2876" s="340" t="s">
        <v>12</v>
      </c>
      <c r="L2876" s="45"/>
      <c r="M2876" s="45"/>
      <c r="N2876" s="45"/>
      <c r="O2876" s="456">
        <v>0</v>
      </c>
      <c r="P2876" s="456">
        <v>302.30849999999998</v>
      </c>
      <c r="Q2876" s="456">
        <v>226.44200000000001</v>
      </c>
      <c r="R2876" s="45">
        <f t="shared" si="879"/>
        <v>528.75049999999999</v>
      </c>
      <c r="S2876" s="46"/>
    </row>
    <row r="2877" spans="1:26" ht="25.5">
      <c r="A2877" s="491"/>
      <c r="B2877" s="488"/>
      <c r="C2877" s="488"/>
      <c r="D2877" s="488"/>
      <c r="E2877" s="488"/>
      <c r="F2877" s="491"/>
      <c r="G2877" s="491"/>
      <c r="H2877" s="491"/>
      <c r="I2877" s="454" t="s">
        <v>150</v>
      </c>
      <c r="J2877" s="504"/>
      <c r="K2877" s="340" t="s">
        <v>155</v>
      </c>
      <c r="L2877" s="45"/>
      <c r="M2877" s="45"/>
      <c r="N2877" s="45"/>
      <c r="O2877" s="456">
        <v>0</v>
      </c>
      <c r="P2877" s="456">
        <v>0</v>
      </c>
      <c r="Q2877" s="456">
        <v>0</v>
      </c>
      <c r="R2877" s="44">
        <f t="shared" si="879"/>
        <v>0</v>
      </c>
      <c r="S2877" s="46"/>
    </row>
    <row r="2878" spans="1:26" ht="38.25">
      <c r="A2878" s="491"/>
      <c r="B2878" s="488"/>
      <c r="C2878" s="488"/>
      <c r="D2878" s="488"/>
      <c r="E2878" s="488"/>
      <c r="F2878" s="491"/>
      <c r="G2878" s="491"/>
      <c r="H2878" s="491"/>
      <c r="I2878" s="454" t="s">
        <v>18</v>
      </c>
      <c r="J2878" s="506"/>
      <c r="K2878" s="340" t="s">
        <v>17</v>
      </c>
      <c r="L2878" s="45"/>
      <c r="M2878" s="45"/>
      <c r="N2878" s="45"/>
      <c r="O2878" s="456">
        <v>0</v>
      </c>
      <c r="P2878" s="456">
        <v>0</v>
      </c>
      <c r="Q2878" s="456">
        <v>0</v>
      </c>
      <c r="R2878" s="44">
        <f t="shared" si="879"/>
        <v>0</v>
      </c>
      <c r="S2878" s="46"/>
    </row>
    <row r="2879" spans="1:26" ht="38.25">
      <c r="A2879" s="491"/>
      <c r="B2879" s="488"/>
      <c r="C2879" s="488"/>
      <c r="D2879" s="488"/>
      <c r="E2879" s="488"/>
      <c r="F2879" s="491"/>
      <c r="G2879" s="491"/>
      <c r="H2879" s="491"/>
      <c r="I2879" s="147" t="s">
        <v>77</v>
      </c>
      <c r="J2879" s="421"/>
      <c r="K2879" s="48" t="s">
        <v>55</v>
      </c>
      <c r="L2879" s="45"/>
      <c r="M2879" s="45"/>
      <c r="N2879" s="45"/>
      <c r="O2879" s="455">
        <f>O2880</f>
        <v>0</v>
      </c>
      <c r="P2879" s="455">
        <f t="shared" ref="P2879:Q2879" si="882">P2880</f>
        <v>0</v>
      </c>
      <c r="Q2879" s="455">
        <f t="shared" si="882"/>
        <v>2.9540000000000002</v>
      </c>
      <c r="R2879" s="45">
        <f t="shared" si="879"/>
        <v>2.9540000000000002</v>
      </c>
      <c r="S2879" s="46"/>
    </row>
    <row r="2880" spans="1:26" ht="15">
      <c r="A2880" s="492"/>
      <c r="B2880" s="489"/>
      <c r="C2880" s="488"/>
      <c r="D2880" s="488"/>
      <c r="E2880" s="488"/>
      <c r="F2880" s="491"/>
      <c r="G2880" s="491"/>
      <c r="H2880" s="491"/>
      <c r="I2880" s="49" t="s">
        <v>342</v>
      </c>
      <c r="J2880" s="421"/>
      <c r="K2880" s="422" t="s">
        <v>12</v>
      </c>
      <c r="L2880" s="45"/>
      <c r="M2880" s="45"/>
      <c r="N2880" s="45"/>
      <c r="O2880" s="456">
        <v>0</v>
      </c>
      <c r="P2880" s="456">
        <v>0</v>
      </c>
      <c r="Q2880" s="456">
        <v>2.9540000000000002</v>
      </c>
      <c r="R2880" s="44">
        <f t="shared" si="879"/>
        <v>2.9540000000000002</v>
      </c>
      <c r="S2880" s="46"/>
    </row>
    <row r="2881" spans="1:26" ht="14.25">
      <c r="A2881" s="490">
        <v>3</v>
      </c>
      <c r="B2881" s="487" t="s">
        <v>348</v>
      </c>
      <c r="C2881" s="488"/>
      <c r="D2881" s="488"/>
      <c r="E2881" s="488"/>
      <c r="F2881" s="491"/>
      <c r="G2881" s="491"/>
      <c r="H2881" s="491"/>
      <c r="I2881" s="168" t="s">
        <v>13</v>
      </c>
      <c r="J2881" s="421"/>
      <c r="K2881" s="422"/>
      <c r="L2881" s="45"/>
      <c r="M2881" s="45"/>
      <c r="N2881" s="45"/>
      <c r="O2881" s="455">
        <f>O2882+O2887</f>
        <v>0</v>
      </c>
      <c r="P2881" s="455">
        <f t="shared" ref="P2881:Q2881" si="883">P2882+P2887</f>
        <v>438.60899999999998</v>
      </c>
      <c r="Q2881" s="455">
        <f t="shared" si="883"/>
        <v>343.64600000000002</v>
      </c>
      <c r="R2881" s="45">
        <f>O2881+P2881+Q2881+N2881</f>
        <v>782.255</v>
      </c>
      <c r="S2881" s="46"/>
    </row>
    <row r="2882" spans="1:26" s="6" customFormat="1" ht="25.5" customHeight="1">
      <c r="A2882" s="491"/>
      <c r="B2882" s="488"/>
      <c r="C2882" s="488"/>
      <c r="D2882" s="488"/>
      <c r="E2882" s="488"/>
      <c r="F2882" s="491"/>
      <c r="G2882" s="491"/>
      <c r="H2882" s="491"/>
      <c r="I2882" s="457" t="s">
        <v>802</v>
      </c>
      <c r="J2882" s="505">
        <v>285</v>
      </c>
      <c r="K2882" s="48" t="s">
        <v>43</v>
      </c>
      <c r="L2882" s="45"/>
      <c r="M2882" s="45"/>
      <c r="N2882" s="45"/>
      <c r="O2882" s="224">
        <f>O2883+O2884+O2885+O2886</f>
        <v>0</v>
      </c>
      <c r="P2882" s="455">
        <f t="shared" ref="P2882:Q2882" si="884">SUM(P2883:P2886)</f>
        <v>438.60899999999998</v>
      </c>
      <c r="Q2882" s="455">
        <f t="shared" si="884"/>
        <v>324.59700000000004</v>
      </c>
      <c r="R2882" s="45">
        <f t="shared" si="879"/>
        <v>763.20600000000002</v>
      </c>
      <c r="S2882" s="46"/>
      <c r="T2882" s="7"/>
      <c r="U2882" s="7"/>
      <c r="V2882" s="7"/>
      <c r="W2882" s="7"/>
      <c r="X2882" s="7"/>
      <c r="Y2882" s="7"/>
      <c r="Z2882" s="7"/>
    </row>
    <row r="2883" spans="1:26" ht="25.5">
      <c r="A2883" s="491"/>
      <c r="B2883" s="488"/>
      <c r="C2883" s="488"/>
      <c r="D2883" s="488"/>
      <c r="E2883" s="488"/>
      <c r="F2883" s="491"/>
      <c r="G2883" s="491"/>
      <c r="H2883" s="491"/>
      <c r="I2883" s="454" t="s">
        <v>164</v>
      </c>
      <c r="J2883" s="504"/>
      <c r="K2883" s="340" t="s">
        <v>11</v>
      </c>
      <c r="L2883" s="45"/>
      <c r="M2883" s="45"/>
      <c r="N2883" s="45"/>
      <c r="O2883" s="225">
        <v>0</v>
      </c>
      <c r="P2883" s="456">
        <v>0</v>
      </c>
      <c r="Q2883" s="456">
        <v>2E-3</v>
      </c>
      <c r="R2883" s="44">
        <f t="shared" si="879"/>
        <v>2E-3</v>
      </c>
      <c r="S2883" s="46"/>
    </row>
    <row r="2884" spans="1:26" ht="15">
      <c r="A2884" s="491"/>
      <c r="B2884" s="488"/>
      <c r="C2884" s="488"/>
      <c r="D2884" s="488"/>
      <c r="E2884" s="488"/>
      <c r="F2884" s="491"/>
      <c r="G2884" s="491"/>
      <c r="H2884" s="491"/>
      <c r="I2884" s="454" t="s">
        <v>16</v>
      </c>
      <c r="J2884" s="504"/>
      <c r="K2884" s="340" t="s">
        <v>12</v>
      </c>
      <c r="L2884" s="45"/>
      <c r="M2884" s="45"/>
      <c r="N2884" s="45"/>
      <c r="O2884" s="225">
        <v>0</v>
      </c>
      <c r="P2884" s="456">
        <v>438.60899999999998</v>
      </c>
      <c r="Q2884" s="456">
        <v>324.59500000000003</v>
      </c>
      <c r="R2884" s="44">
        <f t="shared" si="879"/>
        <v>763.20399999999995</v>
      </c>
      <c r="S2884" s="46"/>
    </row>
    <row r="2885" spans="1:26" ht="25.5">
      <c r="A2885" s="491"/>
      <c r="B2885" s="488"/>
      <c r="C2885" s="488"/>
      <c r="D2885" s="488"/>
      <c r="E2885" s="488"/>
      <c r="F2885" s="491"/>
      <c r="G2885" s="491"/>
      <c r="H2885" s="491"/>
      <c r="I2885" s="454" t="s">
        <v>150</v>
      </c>
      <c r="J2885" s="504"/>
      <c r="K2885" s="340" t="s">
        <v>155</v>
      </c>
      <c r="L2885" s="45"/>
      <c r="M2885" s="45"/>
      <c r="N2885" s="45"/>
      <c r="O2885" s="225">
        <v>0</v>
      </c>
      <c r="P2885" s="456">
        <v>0</v>
      </c>
      <c r="Q2885" s="456">
        <v>0</v>
      </c>
      <c r="R2885" s="44">
        <f t="shared" si="879"/>
        <v>0</v>
      </c>
      <c r="S2885" s="46"/>
    </row>
    <row r="2886" spans="1:26" ht="38.25">
      <c r="A2886" s="491"/>
      <c r="B2886" s="488"/>
      <c r="C2886" s="488"/>
      <c r="D2886" s="488"/>
      <c r="E2886" s="488"/>
      <c r="F2886" s="491"/>
      <c r="G2886" s="491"/>
      <c r="H2886" s="491"/>
      <c r="I2886" s="454" t="s">
        <v>18</v>
      </c>
      <c r="J2886" s="504"/>
      <c r="K2886" s="340" t="s">
        <v>17</v>
      </c>
      <c r="L2886" s="45"/>
      <c r="M2886" s="45"/>
      <c r="N2886" s="45"/>
      <c r="O2886" s="225">
        <v>0</v>
      </c>
      <c r="P2886" s="456">
        <v>0</v>
      </c>
      <c r="Q2886" s="456">
        <v>0</v>
      </c>
      <c r="R2886" s="44">
        <f t="shared" si="879"/>
        <v>0</v>
      </c>
      <c r="S2886" s="46"/>
    </row>
    <row r="2887" spans="1:26" ht="38.25">
      <c r="A2887" s="491"/>
      <c r="B2887" s="488"/>
      <c r="C2887" s="488"/>
      <c r="D2887" s="488"/>
      <c r="E2887" s="488"/>
      <c r="F2887" s="491"/>
      <c r="G2887" s="491"/>
      <c r="H2887" s="491"/>
      <c r="I2887" s="147" t="s">
        <v>77</v>
      </c>
      <c r="J2887" s="504"/>
      <c r="K2887" s="48" t="s">
        <v>55</v>
      </c>
      <c r="L2887" s="45"/>
      <c r="M2887" s="45"/>
      <c r="N2887" s="45"/>
      <c r="O2887" s="224">
        <f>O2888</f>
        <v>0</v>
      </c>
      <c r="P2887" s="455">
        <f t="shared" ref="P2887:Q2887" si="885">P2888</f>
        <v>0</v>
      </c>
      <c r="Q2887" s="455">
        <f t="shared" si="885"/>
        <v>19.048999999999999</v>
      </c>
      <c r="R2887" s="45">
        <f t="shared" si="879"/>
        <v>19.048999999999999</v>
      </c>
      <c r="S2887" s="46"/>
    </row>
    <row r="2888" spans="1:26" ht="15">
      <c r="A2888" s="492"/>
      <c r="B2888" s="489"/>
      <c r="C2888" s="488"/>
      <c r="D2888" s="488"/>
      <c r="E2888" s="488"/>
      <c r="F2888" s="491"/>
      <c r="G2888" s="491"/>
      <c r="H2888" s="491"/>
      <c r="I2888" s="454" t="s">
        <v>16</v>
      </c>
      <c r="J2888" s="506"/>
      <c r="K2888" s="422" t="s">
        <v>12</v>
      </c>
      <c r="L2888" s="45"/>
      <c r="M2888" s="45"/>
      <c r="N2888" s="45"/>
      <c r="O2888" s="225">
        <v>0</v>
      </c>
      <c r="P2888" s="456">
        <v>0</v>
      </c>
      <c r="Q2888" s="456">
        <v>19.048999999999999</v>
      </c>
      <c r="R2888" s="44">
        <f t="shared" si="879"/>
        <v>19.048999999999999</v>
      </c>
      <c r="S2888" s="46"/>
    </row>
    <row r="2889" spans="1:26">
      <c r="A2889" s="490">
        <v>4</v>
      </c>
      <c r="B2889" s="487" t="s">
        <v>349</v>
      </c>
      <c r="C2889" s="488"/>
      <c r="D2889" s="488"/>
      <c r="E2889" s="488"/>
      <c r="F2889" s="491"/>
      <c r="G2889" s="491"/>
      <c r="H2889" s="491"/>
      <c r="I2889" s="168" t="s">
        <v>13</v>
      </c>
      <c r="J2889" s="421"/>
      <c r="K2889" s="422"/>
      <c r="L2889" s="45"/>
      <c r="M2889" s="45"/>
      <c r="N2889" s="45"/>
      <c r="O2889" s="224">
        <f>O2890</f>
        <v>0</v>
      </c>
      <c r="P2889" s="224">
        <f t="shared" ref="P2889:Q2889" si="886">P2890</f>
        <v>394.79500000000002</v>
      </c>
      <c r="Q2889" s="224">
        <f t="shared" si="886"/>
        <v>265.46300000000002</v>
      </c>
      <c r="R2889" s="45">
        <f>+N2889+Q2889+P2889+O2889</f>
        <v>660.25800000000004</v>
      </c>
      <c r="S2889" s="46"/>
    </row>
    <row r="2890" spans="1:26" s="6" customFormat="1" ht="25.5" customHeight="1">
      <c r="A2890" s="491"/>
      <c r="B2890" s="488"/>
      <c r="C2890" s="488"/>
      <c r="D2890" s="488"/>
      <c r="E2890" s="488"/>
      <c r="F2890" s="491"/>
      <c r="G2890" s="491"/>
      <c r="H2890" s="491"/>
      <c r="I2890" s="457" t="s">
        <v>802</v>
      </c>
      <c r="J2890" s="505">
        <v>285</v>
      </c>
      <c r="K2890" s="48" t="s">
        <v>43</v>
      </c>
      <c r="L2890" s="45"/>
      <c r="M2890" s="45"/>
      <c r="N2890" s="45"/>
      <c r="O2890" s="224">
        <f>O2891</f>
        <v>0</v>
      </c>
      <c r="P2890" s="224">
        <f t="shared" ref="P2890:Q2890" si="887">P2891</f>
        <v>394.79500000000002</v>
      </c>
      <c r="Q2890" s="224">
        <f t="shared" si="887"/>
        <v>265.46300000000002</v>
      </c>
      <c r="R2890" s="45">
        <f>+N2890+Q2890+P2890+O2890</f>
        <v>660.25800000000004</v>
      </c>
      <c r="S2890" s="46"/>
      <c r="T2890" s="7"/>
      <c r="U2890" s="7"/>
      <c r="V2890" s="7"/>
      <c r="W2890" s="7"/>
      <c r="X2890" s="7"/>
      <c r="Y2890" s="7"/>
      <c r="Z2890" s="7"/>
    </row>
    <row r="2891" spans="1:26" ht="25.5">
      <c r="A2891" s="491"/>
      <c r="B2891" s="488"/>
      <c r="C2891" s="488"/>
      <c r="D2891" s="488"/>
      <c r="E2891" s="488"/>
      <c r="F2891" s="491"/>
      <c r="G2891" s="491"/>
      <c r="H2891" s="491"/>
      <c r="I2891" s="49" t="s">
        <v>164</v>
      </c>
      <c r="J2891" s="504"/>
      <c r="K2891" s="340" t="s">
        <v>11</v>
      </c>
      <c r="L2891" s="45"/>
      <c r="M2891" s="45"/>
      <c r="N2891" s="45"/>
      <c r="O2891" s="456">
        <f>SUM(O2892:O2895)</f>
        <v>0</v>
      </c>
      <c r="P2891" s="456">
        <f>SUM(P2892:P2895)</f>
        <v>394.79500000000002</v>
      </c>
      <c r="Q2891" s="456">
        <f t="shared" ref="Q2891" si="888">SUM(Q2892:Q2895)</f>
        <v>265.46300000000002</v>
      </c>
      <c r="R2891" s="44">
        <f>+N2891+Q2891+P2891+O2891</f>
        <v>660.25800000000004</v>
      </c>
      <c r="S2891" s="46"/>
    </row>
    <row r="2892" spans="1:26" ht="38.25">
      <c r="A2892" s="491"/>
      <c r="B2892" s="488"/>
      <c r="C2892" s="488"/>
      <c r="D2892" s="488"/>
      <c r="E2892" s="488"/>
      <c r="F2892" s="491"/>
      <c r="G2892" s="491"/>
      <c r="H2892" s="491"/>
      <c r="I2892" s="49" t="s">
        <v>249</v>
      </c>
      <c r="J2892" s="504"/>
      <c r="K2892" s="340" t="s">
        <v>55</v>
      </c>
      <c r="L2892" s="45"/>
      <c r="M2892" s="45"/>
      <c r="N2892" s="45"/>
      <c r="O2892" s="225">
        <v>0</v>
      </c>
      <c r="P2892" s="456">
        <v>0</v>
      </c>
      <c r="Q2892" s="456">
        <v>0.20599999999999999</v>
      </c>
      <c r="R2892" s="44">
        <f t="shared" ref="R2892:R2902" si="889">+N2892+Q2892+P2892+O2892</f>
        <v>0.20599999999999999</v>
      </c>
      <c r="S2892" s="46"/>
    </row>
    <row r="2893" spans="1:26" ht="38.25">
      <c r="A2893" s="491"/>
      <c r="B2893" s="488"/>
      <c r="C2893" s="488"/>
      <c r="D2893" s="488"/>
      <c r="E2893" s="488"/>
      <c r="F2893" s="491"/>
      <c r="G2893" s="491"/>
      <c r="H2893" s="491"/>
      <c r="I2893" s="49" t="s">
        <v>18</v>
      </c>
      <c r="J2893" s="504"/>
      <c r="K2893" s="340" t="s">
        <v>17</v>
      </c>
      <c r="L2893" s="45"/>
      <c r="M2893" s="45"/>
      <c r="N2893" s="45"/>
      <c r="O2893" s="225">
        <v>0</v>
      </c>
      <c r="P2893" s="456">
        <v>394.79500000000002</v>
      </c>
      <c r="Q2893" s="456">
        <v>265.25700000000001</v>
      </c>
      <c r="R2893" s="44">
        <f t="shared" si="889"/>
        <v>660.05200000000002</v>
      </c>
      <c r="S2893" s="46"/>
    </row>
    <row r="2894" spans="1:26" ht="25.5">
      <c r="A2894" s="491"/>
      <c r="B2894" s="488"/>
      <c r="C2894" s="488"/>
      <c r="D2894" s="488"/>
      <c r="E2894" s="488"/>
      <c r="F2894" s="491"/>
      <c r="G2894" s="491"/>
      <c r="H2894" s="491"/>
      <c r="I2894" s="49" t="s">
        <v>347</v>
      </c>
      <c r="J2894" s="504"/>
      <c r="K2894" s="340" t="s">
        <v>155</v>
      </c>
      <c r="L2894" s="45"/>
      <c r="M2894" s="45"/>
      <c r="N2894" s="45"/>
      <c r="O2894" s="225">
        <v>0</v>
      </c>
      <c r="P2894" s="456">
        <v>0</v>
      </c>
      <c r="Q2894" s="456">
        <v>0</v>
      </c>
      <c r="R2894" s="44">
        <f t="shared" si="889"/>
        <v>0</v>
      </c>
      <c r="S2894" s="46"/>
    </row>
    <row r="2895" spans="1:26" ht="14.25" customHeight="1">
      <c r="A2895" s="492"/>
      <c r="B2895" s="489"/>
      <c r="C2895" s="488"/>
      <c r="D2895" s="488"/>
      <c r="E2895" s="488"/>
      <c r="F2895" s="491"/>
      <c r="G2895" s="491"/>
      <c r="H2895" s="491"/>
      <c r="I2895" s="49" t="s">
        <v>342</v>
      </c>
      <c r="J2895" s="506"/>
      <c r="K2895" s="340" t="s">
        <v>12</v>
      </c>
      <c r="L2895" s="45"/>
      <c r="M2895" s="45"/>
      <c r="N2895" s="45"/>
      <c r="O2895" s="225">
        <v>0</v>
      </c>
      <c r="P2895" s="456">
        <v>0</v>
      </c>
      <c r="Q2895" s="456">
        <v>0</v>
      </c>
      <c r="R2895" s="44">
        <f t="shared" si="889"/>
        <v>0</v>
      </c>
      <c r="S2895" s="46"/>
    </row>
    <row r="2896" spans="1:26" ht="14.25" customHeight="1">
      <c r="A2896" s="490">
        <v>5</v>
      </c>
      <c r="B2896" s="487" t="s">
        <v>350</v>
      </c>
      <c r="C2896" s="488"/>
      <c r="D2896" s="488"/>
      <c r="E2896" s="488"/>
      <c r="F2896" s="491"/>
      <c r="G2896" s="491"/>
      <c r="H2896" s="491"/>
      <c r="I2896" s="168" t="s">
        <v>13</v>
      </c>
      <c r="J2896" s="421"/>
      <c r="K2896" s="422"/>
      <c r="L2896" s="45"/>
      <c r="M2896" s="45"/>
      <c r="N2896" s="45"/>
      <c r="O2896" s="224">
        <f>O2897</f>
        <v>0</v>
      </c>
      <c r="P2896" s="224">
        <f t="shared" ref="P2896:Q2896" si="890">P2897</f>
        <v>547.03599999999994</v>
      </c>
      <c r="Q2896" s="224">
        <f t="shared" si="890"/>
        <v>399.84399999999999</v>
      </c>
      <c r="R2896" s="45">
        <f t="shared" si="889"/>
        <v>946.87999999999988</v>
      </c>
      <c r="S2896" s="46"/>
    </row>
    <row r="2897" spans="1:26" s="6" customFormat="1" ht="18.75" customHeight="1">
      <c r="A2897" s="491"/>
      <c r="B2897" s="488"/>
      <c r="C2897" s="488"/>
      <c r="D2897" s="488"/>
      <c r="E2897" s="488"/>
      <c r="F2897" s="491"/>
      <c r="G2897" s="491"/>
      <c r="H2897" s="491"/>
      <c r="I2897" s="47" t="s">
        <v>346</v>
      </c>
      <c r="J2897" s="505">
        <v>285</v>
      </c>
      <c r="K2897" s="48" t="s">
        <v>43</v>
      </c>
      <c r="L2897" s="45"/>
      <c r="M2897" s="45"/>
      <c r="N2897" s="45"/>
      <c r="O2897" s="224">
        <f>O2898+O2899+O2900+O2901</f>
        <v>0</v>
      </c>
      <c r="P2897" s="224">
        <f t="shared" ref="P2897:Q2897" si="891">P2898+P2899+P2900+P2901</f>
        <v>547.03599999999994</v>
      </c>
      <c r="Q2897" s="224">
        <f t="shared" si="891"/>
        <v>399.84399999999999</v>
      </c>
      <c r="R2897" s="45">
        <f t="shared" si="889"/>
        <v>946.87999999999988</v>
      </c>
      <c r="S2897" s="46"/>
      <c r="T2897" s="7"/>
      <c r="U2897" s="7"/>
      <c r="V2897" s="7"/>
      <c r="W2897" s="7"/>
      <c r="X2897" s="7"/>
      <c r="Y2897" s="7"/>
      <c r="Z2897" s="7"/>
    </row>
    <row r="2898" spans="1:26" ht="25.5">
      <c r="A2898" s="491"/>
      <c r="B2898" s="488"/>
      <c r="C2898" s="488"/>
      <c r="D2898" s="488"/>
      <c r="E2898" s="488"/>
      <c r="F2898" s="491"/>
      <c r="G2898" s="491"/>
      <c r="H2898" s="491"/>
      <c r="I2898" s="454" t="s">
        <v>164</v>
      </c>
      <c r="J2898" s="504"/>
      <c r="K2898" s="340" t="s">
        <v>11</v>
      </c>
      <c r="L2898" s="45"/>
      <c r="M2898" s="45"/>
      <c r="N2898" s="45"/>
      <c r="O2898" s="225">
        <v>0</v>
      </c>
      <c r="P2898" s="225">
        <v>0</v>
      </c>
      <c r="Q2898" s="225">
        <v>0.17699999999999999</v>
      </c>
      <c r="R2898" s="44">
        <f t="shared" si="889"/>
        <v>0.17699999999999999</v>
      </c>
      <c r="S2898" s="46"/>
    </row>
    <row r="2899" spans="1:26">
      <c r="A2899" s="491"/>
      <c r="B2899" s="488"/>
      <c r="C2899" s="488"/>
      <c r="D2899" s="488"/>
      <c r="E2899" s="488"/>
      <c r="F2899" s="491"/>
      <c r="G2899" s="491"/>
      <c r="H2899" s="491"/>
      <c r="I2899" s="454" t="s">
        <v>16</v>
      </c>
      <c r="J2899" s="504"/>
      <c r="K2899" s="340" t="s">
        <v>12</v>
      </c>
      <c r="L2899" s="45"/>
      <c r="M2899" s="45"/>
      <c r="N2899" s="45"/>
      <c r="O2899" s="225">
        <v>0</v>
      </c>
      <c r="P2899" s="225">
        <v>547.03599999999994</v>
      </c>
      <c r="Q2899" s="225">
        <v>399.66699999999997</v>
      </c>
      <c r="R2899" s="44">
        <f t="shared" si="889"/>
        <v>946.70299999999997</v>
      </c>
      <c r="S2899" s="46"/>
    </row>
    <row r="2900" spans="1:26" ht="25.5">
      <c r="A2900" s="491"/>
      <c r="B2900" s="488"/>
      <c r="C2900" s="488"/>
      <c r="D2900" s="488"/>
      <c r="E2900" s="488"/>
      <c r="F2900" s="491"/>
      <c r="G2900" s="491"/>
      <c r="H2900" s="491"/>
      <c r="I2900" s="454" t="s">
        <v>150</v>
      </c>
      <c r="J2900" s="504"/>
      <c r="K2900" s="340" t="s">
        <v>155</v>
      </c>
      <c r="L2900" s="45"/>
      <c r="M2900" s="45"/>
      <c r="N2900" s="45"/>
      <c r="O2900" s="225">
        <v>0</v>
      </c>
      <c r="P2900" s="225">
        <v>0</v>
      </c>
      <c r="Q2900" s="225">
        <v>0</v>
      </c>
      <c r="R2900" s="44">
        <f t="shared" si="889"/>
        <v>0</v>
      </c>
      <c r="S2900" s="46"/>
    </row>
    <row r="2901" spans="1:26" ht="38.25">
      <c r="A2901" s="491"/>
      <c r="B2901" s="488"/>
      <c r="C2901" s="488"/>
      <c r="D2901" s="488"/>
      <c r="E2901" s="488"/>
      <c r="F2901" s="491"/>
      <c r="G2901" s="491"/>
      <c r="H2901" s="491"/>
      <c r="I2901" s="454" t="s">
        <v>18</v>
      </c>
      <c r="J2901" s="504"/>
      <c r="K2901" s="340" t="s">
        <v>17</v>
      </c>
      <c r="L2901" s="45"/>
      <c r="M2901" s="45"/>
      <c r="N2901" s="45"/>
      <c r="O2901" s="225">
        <v>0</v>
      </c>
      <c r="P2901" s="225">
        <v>0</v>
      </c>
      <c r="Q2901" s="225">
        <v>0</v>
      </c>
      <c r="R2901" s="44">
        <f t="shared" si="889"/>
        <v>0</v>
      </c>
      <c r="S2901" s="46"/>
    </row>
    <row r="2902" spans="1:26" ht="15" customHeight="1">
      <c r="A2902" s="490">
        <v>6</v>
      </c>
      <c r="B2902" s="487" t="s">
        <v>351</v>
      </c>
      <c r="C2902" s="488"/>
      <c r="D2902" s="488"/>
      <c r="E2902" s="488"/>
      <c r="F2902" s="491"/>
      <c r="G2902" s="491"/>
      <c r="H2902" s="491"/>
      <c r="I2902" s="168" t="s">
        <v>13</v>
      </c>
      <c r="J2902" s="421"/>
      <c r="K2902" s="422"/>
      <c r="L2902" s="45"/>
      <c r="M2902" s="45"/>
      <c r="N2902" s="45"/>
      <c r="O2902" s="224">
        <f>O2903+O2908</f>
        <v>0</v>
      </c>
      <c r="P2902" s="224">
        <f t="shared" ref="P2902:Q2902" si="892">P2903+P2908</f>
        <v>434.54199999999997</v>
      </c>
      <c r="Q2902" s="224">
        <f t="shared" si="892"/>
        <v>339.51799999999997</v>
      </c>
      <c r="R2902" s="45">
        <f t="shared" si="889"/>
        <v>774.06</v>
      </c>
      <c r="S2902" s="46"/>
    </row>
    <row r="2903" spans="1:26" s="6" customFormat="1" ht="20.25" customHeight="1">
      <c r="A2903" s="491"/>
      <c r="B2903" s="488"/>
      <c r="C2903" s="488"/>
      <c r="D2903" s="488"/>
      <c r="E2903" s="488"/>
      <c r="F2903" s="491"/>
      <c r="G2903" s="491"/>
      <c r="H2903" s="491"/>
      <c r="I2903" s="47" t="s">
        <v>346</v>
      </c>
      <c r="J2903" s="505">
        <v>285</v>
      </c>
      <c r="K2903" s="48" t="s">
        <v>43</v>
      </c>
      <c r="L2903" s="45"/>
      <c r="M2903" s="45"/>
      <c r="N2903" s="45"/>
      <c r="O2903" s="224">
        <f>O2904+O2905+O2906+O2907</f>
        <v>0</v>
      </c>
      <c r="P2903" s="224">
        <f t="shared" ref="P2903:Q2903" si="893">P2904+P2905+P2906+P2907</f>
        <v>434.54199999999997</v>
      </c>
      <c r="Q2903" s="224">
        <f t="shared" si="893"/>
        <v>335.03499999999997</v>
      </c>
      <c r="R2903" s="45">
        <f>+N2903+Q2903+P2903+O2903</f>
        <v>769.577</v>
      </c>
      <c r="S2903" s="46"/>
      <c r="T2903" s="7"/>
      <c r="U2903" s="7"/>
      <c r="V2903" s="7"/>
      <c r="W2903" s="7"/>
      <c r="X2903" s="7"/>
      <c r="Y2903" s="7"/>
      <c r="Z2903" s="7"/>
    </row>
    <row r="2904" spans="1:26" ht="25.5">
      <c r="A2904" s="491"/>
      <c r="B2904" s="488"/>
      <c r="C2904" s="488"/>
      <c r="D2904" s="488"/>
      <c r="E2904" s="488"/>
      <c r="F2904" s="491"/>
      <c r="G2904" s="491"/>
      <c r="H2904" s="491"/>
      <c r="I2904" s="49" t="s">
        <v>164</v>
      </c>
      <c r="J2904" s="504"/>
      <c r="K2904" s="340" t="s">
        <v>11</v>
      </c>
      <c r="L2904" s="45"/>
      <c r="M2904" s="45"/>
      <c r="N2904" s="45"/>
      <c r="O2904" s="225">
        <v>0</v>
      </c>
      <c r="P2904" s="225">
        <v>0</v>
      </c>
      <c r="Q2904" s="225">
        <v>2.1999999999999999E-2</v>
      </c>
      <c r="R2904" s="44">
        <f t="shared" ref="R2904:R2909" si="894">+N2904+Q2904+P2904+O2904</f>
        <v>2.1999999999999999E-2</v>
      </c>
      <c r="S2904" s="46"/>
    </row>
    <row r="2905" spans="1:26">
      <c r="A2905" s="491"/>
      <c r="B2905" s="488"/>
      <c r="C2905" s="488"/>
      <c r="D2905" s="488"/>
      <c r="E2905" s="488"/>
      <c r="F2905" s="491"/>
      <c r="G2905" s="491"/>
      <c r="H2905" s="491"/>
      <c r="I2905" s="49" t="s">
        <v>16</v>
      </c>
      <c r="J2905" s="504"/>
      <c r="K2905" s="340" t="s">
        <v>55</v>
      </c>
      <c r="L2905" s="45"/>
      <c r="M2905" s="45"/>
      <c r="N2905" s="45"/>
      <c r="O2905" s="225">
        <v>0</v>
      </c>
      <c r="P2905" s="225">
        <v>434.54199999999997</v>
      </c>
      <c r="Q2905" s="225">
        <v>335.01299999999998</v>
      </c>
      <c r="R2905" s="44">
        <f t="shared" si="894"/>
        <v>769.55499999999995</v>
      </c>
      <c r="S2905" s="46"/>
    </row>
    <row r="2906" spans="1:26" ht="25.5">
      <c r="A2906" s="491"/>
      <c r="B2906" s="488"/>
      <c r="C2906" s="488"/>
      <c r="D2906" s="488"/>
      <c r="E2906" s="488"/>
      <c r="F2906" s="491"/>
      <c r="G2906" s="491"/>
      <c r="H2906" s="491"/>
      <c r="I2906" s="49" t="s">
        <v>150</v>
      </c>
      <c r="J2906" s="504"/>
      <c r="K2906" s="340" t="s">
        <v>17</v>
      </c>
      <c r="L2906" s="45"/>
      <c r="M2906" s="45"/>
      <c r="N2906" s="45"/>
      <c r="O2906" s="225">
        <v>0</v>
      </c>
      <c r="P2906" s="225">
        <v>0</v>
      </c>
      <c r="Q2906" s="225">
        <v>0</v>
      </c>
      <c r="R2906" s="44">
        <f t="shared" si="894"/>
        <v>0</v>
      </c>
      <c r="S2906" s="46"/>
    </row>
    <row r="2907" spans="1:26" ht="38.25">
      <c r="A2907" s="491"/>
      <c r="B2907" s="488"/>
      <c r="C2907" s="488"/>
      <c r="D2907" s="488"/>
      <c r="E2907" s="488"/>
      <c r="F2907" s="491"/>
      <c r="G2907" s="491"/>
      <c r="H2907" s="491"/>
      <c r="I2907" s="49" t="s">
        <v>18</v>
      </c>
      <c r="J2907" s="504"/>
      <c r="K2907" s="340" t="s">
        <v>155</v>
      </c>
      <c r="L2907" s="45"/>
      <c r="M2907" s="45"/>
      <c r="N2907" s="45"/>
      <c r="O2907" s="225">
        <v>0</v>
      </c>
      <c r="P2907" s="225">
        <v>0</v>
      </c>
      <c r="Q2907" s="225">
        <v>0</v>
      </c>
      <c r="R2907" s="44">
        <f t="shared" si="894"/>
        <v>0</v>
      </c>
      <c r="S2907" s="46"/>
    </row>
    <row r="2908" spans="1:26" ht="38.25">
      <c r="A2908" s="491"/>
      <c r="B2908" s="488"/>
      <c r="C2908" s="488"/>
      <c r="D2908" s="488"/>
      <c r="E2908" s="488"/>
      <c r="F2908" s="491"/>
      <c r="G2908" s="491"/>
      <c r="H2908" s="491"/>
      <c r="I2908" s="147" t="s">
        <v>77</v>
      </c>
      <c r="J2908" s="421"/>
      <c r="K2908" s="48" t="s">
        <v>55</v>
      </c>
      <c r="L2908" s="45"/>
      <c r="M2908" s="45"/>
      <c r="N2908" s="45"/>
      <c r="O2908" s="224">
        <f>O2909</f>
        <v>0</v>
      </c>
      <c r="P2908" s="224">
        <f t="shared" ref="P2908:Q2908" si="895">P2909</f>
        <v>0</v>
      </c>
      <c r="Q2908" s="224">
        <f t="shared" si="895"/>
        <v>4.4829999999999997</v>
      </c>
      <c r="R2908" s="45">
        <f t="shared" si="894"/>
        <v>4.4829999999999997</v>
      </c>
      <c r="S2908" s="46"/>
    </row>
    <row r="2909" spans="1:26">
      <c r="A2909" s="492"/>
      <c r="B2909" s="489"/>
      <c r="C2909" s="488"/>
      <c r="D2909" s="488"/>
      <c r="E2909" s="488"/>
      <c r="F2909" s="491"/>
      <c r="G2909" s="491"/>
      <c r="H2909" s="491"/>
      <c r="I2909" s="49" t="s">
        <v>342</v>
      </c>
      <c r="J2909" s="421"/>
      <c r="K2909" s="422" t="s">
        <v>12</v>
      </c>
      <c r="L2909" s="45"/>
      <c r="M2909" s="45"/>
      <c r="N2909" s="45"/>
      <c r="O2909" s="225">
        <v>0</v>
      </c>
      <c r="P2909" s="225">
        <v>0</v>
      </c>
      <c r="Q2909" s="225">
        <v>4.4829999999999997</v>
      </c>
      <c r="R2909" s="44">
        <f t="shared" si="894"/>
        <v>4.4829999999999997</v>
      </c>
      <c r="S2909" s="46"/>
    </row>
    <row r="2910" spans="1:26" ht="15" customHeight="1">
      <c r="A2910" s="490">
        <v>7</v>
      </c>
      <c r="B2910" s="487" t="s">
        <v>352</v>
      </c>
      <c r="C2910" s="488"/>
      <c r="D2910" s="488"/>
      <c r="E2910" s="488"/>
      <c r="F2910" s="491"/>
      <c r="G2910" s="491"/>
      <c r="H2910" s="491"/>
      <c r="I2910" s="168" t="s">
        <v>13</v>
      </c>
      <c r="J2910" s="421"/>
      <c r="K2910" s="422"/>
      <c r="L2910" s="45"/>
      <c r="M2910" s="45"/>
      <c r="N2910" s="45"/>
      <c r="O2910" s="224">
        <f>O2911+O2916</f>
        <v>124.536</v>
      </c>
      <c r="P2910" s="224">
        <f t="shared" ref="P2910:Q2910" si="896">P2911+P2916</f>
        <v>208.798</v>
      </c>
      <c r="Q2910" s="224">
        <f t="shared" si="896"/>
        <v>133.297</v>
      </c>
      <c r="R2910" s="45">
        <f t="shared" ref="R2910:R2946" si="897">+N2910+Q2910+P2910+O2910</f>
        <v>466.63100000000003</v>
      </c>
      <c r="S2910" s="46"/>
    </row>
    <row r="2911" spans="1:26" s="6" customFormat="1" ht="22.5" customHeight="1">
      <c r="A2911" s="491"/>
      <c r="B2911" s="488"/>
      <c r="C2911" s="488"/>
      <c r="D2911" s="488"/>
      <c r="E2911" s="488"/>
      <c r="F2911" s="491"/>
      <c r="G2911" s="491"/>
      <c r="H2911" s="491"/>
      <c r="I2911" s="47" t="s">
        <v>346</v>
      </c>
      <c r="J2911" s="505">
        <v>285</v>
      </c>
      <c r="K2911" s="48" t="s">
        <v>43</v>
      </c>
      <c r="L2911" s="45"/>
      <c r="M2911" s="45"/>
      <c r="N2911" s="45"/>
      <c r="O2911" s="224">
        <f>O2912+O2913+O2914+O2915</f>
        <v>124.536</v>
      </c>
      <c r="P2911" s="224">
        <f t="shared" ref="P2911:Q2911" si="898">P2912+P2913+P2914+P2915</f>
        <v>208.798</v>
      </c>
      <c r="Q2911" s="224">
        <f t="shared" si="898"/>
        <v>131.27500000000001</v>
      </c>
      <c r="R2911" s="45">
        <f t="shared" si="897"/>
        <v>464.60899999999998</v>
      </c>
      <c r="S2911" s="46"/>
      <c r="T2911" s="7"/>
      <c r="U2911" s="7"/>
      <c r="V2911" s="7"/>
      <c r="W2911" s="7"/>
      <c r="X2911" s="7"/>
      <c r="Y2911" s="7"/>
      <c r="Z2911" s="7"/>
    </row>
    <row r="2912" spans="1:26" ht="25.5">
      <c r="A2912" s="491"/>
      <c r="B2912" s="488"/>
      <c r="C2912" s="488"/>
      <c r="D2912" s="488"/>
      <c r="E2912" s="488"/>
      <c r="F2912" s="491"/>
      <c r="G2912" s="491"/>
      <c r="H2912" s="491"/>
      <c r="I2912" s="454" t="s">
        <v>164</v>
      </c>
      <c r="J2912" s="504"/>
      <c r="K2912" s="340" t="s">
        <v>10</v>
      </c>
      <c r="L2912" s="45"/>
      <c r="M2912" s="45"/>
      <c r="N2912" s="45"/>
      <c r="O2912" s="225">
        <v>26.247</v>
      </c>
      <c r="P2912" s="225">
        <v>0</v>
      </c>
      <c r="Q2912" s="225">
        <v>0</v>
      </c>
      <c r="R2912" s="44">
        <f t="shared" si="897"/>
        <v>26.247</v>
      </c>
      <c r="S2912" s="46"/>
    </row>
    <row r="2913" spans="1:26">
      <c r="A2913" s="491"/>
      <c r="B2913" s="488"/>
      <c r="C2913" s="488"/>
      <c r="D2913" s="488"/>
      <c r="E2913" s="488"/>
      <c r="F2913" s="491"/>
      <c r="G2913" s="491"/>
      <c r="H2913" s="491"/>
      <c r="I2913" s="454" t="s">
        <v>16</v>
      </c>
      <c r="J2913" s="504"/>
      <c r="K2913" s="340" t="s">
        <v>12</v>
      </c>
      <c r="L2913" s="45"/>
      <c r="M2913" s="45"/>
      <c r="N2913" s="45"/>
      <c r="O2913" s="225">
        <v>0</v>
      </c>
      <c r="P2913" s="225">
        <v>208.798</v>
      </c>
      <c r="Q2913" s="225">
        <v>131.27500000000001</v>
      </c>
      <c r="R2913" s="44">
        <f t="shared" si="897"/>
        <v>340.07299999999998</v>
      </c>
      <c r="S2913" s="46"/>
    </row>
    <row r="2914" spans="1:26" ht="25.5">
      <c r="A2914" s="491"/>
      <c r="B2914" s="488"/>
      <c r="C2914" s="488"/>
      <c r="D2914" s="488"/>
      <c r="E2914" s="488"/>
      <c r="F2914" s="491"/>
      <c r="G2914" s="491"/>
      <c r="H2914" s="491"/>
      <c r="I2914" s="454" t="s">
        <v>150</v>
      </c>
      <c r="J2914" s="504"/>
      <c r="K2914" s="340" t="s">
        <v>155</v>
      </c>
      <c r="L2914" s="45"/>
      <c r="M2914" s="45"/>
      <c r="N2914" s="45"/>
      <c r="O2914" s="225">
        <v>0.82499999999999996</v>
      </c>
      <c r="P2914" s="225">
        <v>0</v>
      </c>
      <c r="Q2914" s="225">
        <v>0</v>
      </c>
      <c r="R2914" s="44">
        <f t="shared" si="897"/>
        <v>0.82499999999999996</v>
      </c>
      <c r="S2914" s="46"/>
    </row>
    <row r="2915" spans="1:26" ht="38.25">
      <c r="A2915" s="491"/>
      <c r="B2915" s="488"/>
      <c r="C2915" s="488"/>
      <c r="D2915" s="488"/>
      <c r="E2915" s="488"/>
      <c r="F2915" s="491"/>
      <c r="G2915" s="491"/>
      <c r="H2915" s="491"/>
      <c r="I2915" s="454" t="s">
        <v>18</v>
      </c>
      <c r="J2915" s="504"/>
      <c r="K2915" s="340" t="s">
        <v>17</v>
      </c>
      <c r="L2915" s="45"/>
      <c r="M2915" s="45"/>
      <c r="N2915" s="45"/>
      <c r="O2915" s="225">
        <v>97.463999999999999</v>
      </c>
      <c r="P2915" s="225">
        <v>0</v>
      </c>
      <c r="Q2915" s="225">
        <v>0</v>
      </c>
      <c r="R2915" s="44">
        <f t="shared" si="897"/>
        <v>97.463999999999999</v>
      </c>
      <c r="S2915" s="46"/>
    </row>
    <row r="2916" spans="1:26" ht="38.25">
      <c r="A2916" s="491"/>
      <c r="B2916" s="488"/>
      <c r="C2916" s="488"/>
      <c r="D2916" s="488"/>
      <c r="E2916" s="488"/>
      <c r="F2916" s="491"/>
      <c r="G2916" s="491"/>
      <c r="H2916" s="491"/>
      <c r="I2916" s="147" t="s">
        <v>77</v>
      </c>
      <c r="J2916" s="421"/>
      <c r="K2916" s="48" t="s">
        <v>55</v>
      </c>
      <c r="L2916" s="45"/>
      <c r="M2916" s="45"/>
      <c r="N2916" s="45"/>
      <c r="O2916" s="224">
        <f>O2917</f>
        <v>0</v>
      </c>
      <c r="P2916" s="224">
        <f t="shared" ref="P2916:Q2916" si="899">P2917</f>
        <v>0</v>
      </c>
      <c r="Q2916" s="224">
        <f t="shared" si="899"/>
        <v>2.0219999999999998</v>
      </c>
      <c r="R2916" s="45">
        <f t="shared" si="897"/>
        <v>2.0219999999999998</v>
      </c>
      <c r="S2916" s="46"/>
    </row>
    <row r="2917" spans="1:26">
      <c r="A2917" s="492"/>
      <c r="B2917" s="489"/>
      <c r="C2917" s="488"/>
      <c r="D2917" s="488"/>
      <c r="E2917" s="488"/>
      <c r="F2917" s="491"/>
      <c r="G2917" s="491"/>
      <c r="H2917" s="491"/>
      <c r="I2917" s="49" t="s">
        <v>342</v>
      </c>
      <c r="J2917" s="421"/>
      <c r="K2917" s="422" t="s">
        <v>12</v>
      </c>
      <c r="L2917" s="45"/>
      <c r="M2917" s="45"/>
      <c r="N2917" s="45"/>
      <c r="O2917" s="225">
        <v>0</v>
      </c>
      <c r="P2917" s="225">
        <v>0</v>
      </c>
      <c r="Q2917" s="225">
        <v>2.0219999999999998</v>
      </c>
      <c r="R2917" s="44">
        <f t="shared" si="897"/>
        <v>2.0219999999999998</v>
      </c>
      <c r="S2917" s="46"/>
    </row>
    <row r="2918" spans="1:26" ht="15" customHeight="1">
      <c r="A2918" s="490">
        <v>8</v>
      </c>
      <c r="B2918" s="487" t="s">
        <v>353</v>
      </c>
      <c r="C2918" s="488"/>
      <c r="D2918" s="488"/>
      <c r="E2918" s="488"/>
      <c r="F2918" s="491"/>
      <c r="G2918" s="491"/>
      <c r="H2918" s="491"/>
      <c r="I2918" s="168" t="s">
        <v>13</v>
      </c>
      <c r="J2918" s="421"/>
      <c r="K2918" s="422"/>
      <c r="L2918" s="45"/>
      <c r="M2918" s="45"/>
      <c r="N2918" s="45"/>
      <c r="O2918" s="224">
        <f>O2919</f>
        <v>0</v>
      </c>
      <c r="P2918" s="224">
        <f t="shared" ref="P2918:Q2918" si="900">P2919</f>
        <v>339.20100000000002</v>
      </c>
      <c r="Q2918" s="224">
        <f t="shared" si="900"/>
        <v>253.56299999999999</v>
      </c>
      <c r="R2918" s="45">
        <f t="shared" si="897"/>
        <v>592.76400000000001</v>
      </c>
      <c r="S2918" s="46"/>
    </row>
    <row r="2919" spans="1:26" s="6" customFormat="1" ht="21" customHeight="1">
      <c r="A2919" s="491"/>
      <c r="B2919" s="488"/>
      <c r="C2919" s="488"/>
      <c r="D2919" s="488"/>
      <c r="E2919" s="488"/>
      <c r="F2919" s="491"/>
      <c r="G2919" s="491"/>
      <c r="H2919" s="491"/>
      <c r="I2919" s="47" t="s">
        <v>346</v>
      </c>
      <c r="J2919" s="505">
        <v>285</v>
      </c>
      <c r="K2919" s="48" t="s">
        <v>43</v>
      </c>
      <c r="L2919" s="45"/>
      <c r="M2919" s="45"/>
      <c r="N2919" s="45"/>
      <c r="O2919" s="224">
        <f>O2920+O2921+O2922+O2923</f>
        <v>0</v>
      </c>
      <c r="P2919" s="224">
        <f t="shared" ref="P2919:Q2919" si="901">P2920+P2921+P2922+P2923</f>
        <v>339.20100000000002</v>
      </c>
      <c r="Q2919" s="224">
        <f t="shared" si="901"/>
        <v>253.56299999999999</v>
      </c>
      <c r="R2919" s="45">
        <f t="shared" si="897"/>
        <v>592.76400000000001</v>
      </c>
      <c r="S2919" s="46"/>
      <c r="T2919" s="7"/>
      <c r="U2919" s="7"/>
      <c r="V2919" s="7"/>
      <c r="W2919" s="7"/>
      <c r="X2919" s="7"/>
      <c r="Y2919" s="7"/>
      <c r="Z2919" s="7"/>
    </row>
    <row r="2920" spans="1:26" ht="25.5">
      <c r="A2920" s="491"/>
      <c r="B2920" s="488"/>
      <c r="C2920" s="488"/>
      <c r="D2920" s="488"/>
      <c r="E2920" s="488"/>
      <c r="F2920" s="491"/>
      <c r="G2920" s="491"/>
      <c r="H2920" s="491"/>
      <c r="I2920" s="454" t="s">
        <v>164</v>
      </c>
      <c r="J2920" s="504"/>
      <c r="K2920" s="340" t="s">
        <v>11</v>
      </c>
      <c r="L2920" s="45"/>
      <c r="M2920" s="45"/>
      <c r="N2920" s="45"/>
      <c r="O2920" s="225">
        <v>0</v>
      </c>
      <c r="P2920" s="225">
        <v>0</v>
      </c>
      <c r="Q2920" s="225">
        <v>4.0000000000000001E-3</v>
      </c>
      <c r="R2920" s="44">
        <f t="shared" si="897"/>
        <v>4.0000000000000001E-3</v>
      </c>
      <c r="S2920" s="46"/>
    </row>
    <row r="2921" spans="1:26">
      <c r="A2921" s="491"/>
      <c r="B2921" s="488"/>
      <c r="C2921" s="488"/>
      <c r="D2921" s="488"/>
      <c r="E2921" s="488"/>
      <c r="F2921" s="491"/>
      <c r="G2921" s="491"/>
      <c r="H2921" s="491"/>
      <c r="I2921" s="454" t="s">
        <v>16</v>
      </c>
      <c r="J2921" s="504"/>
      <c r="K2921" s="340" t="s">
        <v>12</v>
      </c>
      <c r="L2921" s="45"/>
      <c r="M2921" s="45"/>
      <c r="N2921" s="45"/>
      <c r="O2921" s="225">
        <v>0</v>
      </c>
      <c r="P2921" s="225">
        <v>339.20100000000002</v>
      </c>
      <c r="Q2921" s="225">
        <v>253.559</v>
      </c>
      <c r="R2921" s="44">
        <f t="shared" si="897"/>
        <v>592.76</v>
      </c>
      <c r="S2921" s="46"/>
    </row>
    <row r="2922" spans="1:26" ht="25.5">
      <c r="A2922" s="491"/>
      <c r="B2922" s="488"/>
      <c r="C2922" s="488"/>
      <c r="D2922" s="488"/>
      <c r="E2922" s="488"/>
      <c r="F2922" s="491"/>
      <c r="G2922" s="491"/>
      <c r="H2922" s="491"/>
      <c r="I2922" s="454" t="s">
        <v>150</v>
      </c>
      <c r="J2922" s="504"/>
      <c r="K2922" s="340" t="s">
        <v>155</v>
      </c>
      <c r="L2922" s="45"/>
      <c r="M2922" s="45"/>
      <c r="N2922" s="45"/>
      <c r="O2922" s="225">
        <v>0</v>
      </c>
      <c r="P2922" s="225">
        <v>0</v>
      </c>
      <c r="Q2922" s="225">
        <v>0</v>
      </c>
      <c r="R2922" s="44">
        <f t="shared" si="897"/>
        <v>0</v>
      </c>
      <c r="S2922" s="46"/>
    </row>
    <row r="2923" spans="1:26" ht="38.25">
      <c r="A2923" s="492"/>
      <c r="B2923" s="489"/>
      <c r="C2923" s="488"/>
      <c r="D2923" s="488"/>
      <c r="E2923" s="488"/>
      <c r="F2923" s="491"/>
      <c r="G2923" s="491"/>
      <c r="H2923" s="491"/>
      <c r="I2923" s="454" t="s">
        <v>18</v>
      </c>
      <c r="J2923" s="504"/>
      <c r="K2923" s="340" t="s">
        <v>17</v>
      </c>
      <c r="L2923" s="45"/>
      <c r="M2923" s="45"/>
      <c r="N2923" s="45"/>
      <c r="O2923" s="225">
        <v>0</v>
      </c>
      <c r="P2923" s="225">
        <v>0</v>
      </c>
      <c r="Q2923" s="225">
        <v>0</v>
      </c>
      <c r="R2923" s="44">
        <f t="shared" si="897"/>
        <v>0</v>
      </c>
      <c r="S2923" s="46"/>
    </row>
    <row r="2924" spans="1:26" ht="15" customHeight="1">
      <c r="A2924" s="490">
        <v>9</v>
      </c>
      <c r="B2924" s="487" t="s">
        <v>354</v>
      </c>
      <c r="C2924" s="488"/>
      <c r="D2924" s="488"/>
      <c r="E2924" s="488"/>
      <c r="F2924" s="491"/>
      <c r="G2924" s="491"/>
      <c r="H2924" s="491"/>
      <c r="I2924" s="168" t="s">
        <v>13</v>
      </c>
      <c r="J2924" s="421"/>
      <c r="K2924" s="422"/>
      <c r="L2924" s="45"/>
      <c r="M2924" s="45"/>
      <c r="N2924" s="45"/>
      <c r="O2924" s="224">
        <f>O2925+O2930</f>
        <v>0</v>
      </c>
      <c r="P2924" s="224">
        <f t="shared" ref="P2924:Q2924" si="902">P2925+P2930</f>
        <v>501.149</v>
      </c>
      <c r="Q2924" s="224">
        <f t="shared" si="902"/>
        <v>457.02100000000002</v>
      </c>
      <c r="R2924" s="45">
        <f t="shared" si="897"/>
        <v>958.17000000000007</v>
      </c>
      <c r="S2924" s="46"/>
    </row>
    <row r="2925" spans="1:26" s="6" customFormat="1" ht="23.25" customHeight="1">
      <c r="A2925" s="491"/>
      <c r="B2925" s="488"/>
      <c r="C2925" s="488"/>
      <c r="D2925" s="488"/>
      <c r="E2925" s="488"/>
      <c r="F2925" s="491"/>
      <c r="G2925" s="491"/>
      <c r="H2925" s="491"/>
      <c r="I2925" s="47" t="s">
        <v>346</v>
      </c>
      <c r="J2925" s="505">
        <v>285</v>
      </c>
      <c r="K2925" s="48" t="s">
        <v>43</v>
      </c>
      <c r="L2925" s="45"/>
      <c r="M2925" s="45"/>
      <c r="N2925" s="45"/>
      <c r="O2925" s="224">
        <f>O2926+O2927+O2928+O2929</f>
        <v>0</v>
      </c>
      <c r="P2925" s="224">
        <f t="shared" ref="P2925:Q2925" si="903">P2926+P2927+P2928+P2929</f>
        <v>501.149</v>
      </c>
      <c r="Q2925" s="224">
        <f t="shared" si="903"/>
        <v>337.875</v>
      </c>
      <c r="R2925" s="45">
        <f t="shared" si="897"/>
        <v>839.024</v>
      </c>
      <c r="S2925" s="46"/>
      <c r="T2925" s="7"/>
      <c r="U2925" s="7"/>
      <c r="V2925" s="7"/>
      <c r="W2925" s="7"/>
      <c r="X2925" s="7"/>
      <c r="Y2925" s="7"/>
      <c r="Z2925" s="7"/>
    </row>
    <row r="2926" spans="1:26" ht="25.5">
      <c r="A2926" s="491"/>
      <c r="B2926" s="488"/>
      <c r="C2926" s="488"/>
      <c r="D2926" s="488"/>
      <c r="E2926" s="488"/>
      <c r="F2926" s="491"/>
      <c r="G2926" s="491"/>
      <c r="H2926" s="491"/>
      <c r="I2926" s="454" t="s">
        <v>164</v>
      </c>
      <c r="J2926" s="504"/>
      <c r="K2926" s="340" t="s">
        <v>11</v>
      </c>
      <c r="L2926" s="45"/>
      <c r="M2926" s="45"/>
      <c r="N2926" s="45"/>
      <c r="O2926" s="225">
        <v>0</v>
      </c>
      <c r="P2926" s="225">
        <v>0</v>
      </c>
      <c r="Q2926" s="225">
        <v>0.17599999999999999</v>
      </c>
      <c r="R2926" s="44">
        <f t="shared" si="897"/>
        <v>0.17599999999999999</v>
      </c>
      <c r="S2926" s="46"/>
    </row>
    <row r="2927" spans="1:26">
      <c r="A2927" s="491"/>
      <c r="B2927" s="488"/>
      <c r="C2927" s="488"/>
      <c r="D2927" s="488"/>
      <c r="E2927" s="488"/>
      <c r="F2927" s="491"/>
      <c r="G2927" s="491"/>
      <c r="H2927" s="491"/>
      <c r="I2927" s="454" t="s">
        <v>16</v>
      </c>
      <c r="J2927" s="504"/>
      <c r="K2927" s="340" t="s">
        <v>12</v>
      </c>
      <c r="L2927" s="45"/>
      <c r="M2927" s="45"/>
      <c r="N2927" s="45"/>
      <c r="O2927" s="225">
        <v>0</v>
      </c>
      <c r="P2927" s="225">
        <v>501.149</v>
      </c>
      <c r="Q2927" s="225">
        <v>337.69900000000001</v>
      </c>
      <c r="R2927" s="44">
        <f t="shared" si="897"/>
        <v>838.84799999999996</v>
      </c>
      <c r="S2927" s="46"/>
    </row>
    <row r="2928" spans="1:26" ht="25.5">
      <c r="A2928" s="491"/>
      <c r="B2928" s="488"/>
      <c r="C2928" s="488"/>
      <c r="D2928" s="488"/>
      <c r="E2928" s="488"/>
      <c r="F2928" s="491"/>
      <c r="G2928" s="491"/>
      <c r="H2928" s="491"/>
      <c r="I2928" s="454" t="s">
        <v>150</v>
      </c>
      <c r="J2928" s="504"/>
      <c r="K2928" s="340" t="s">
        <v>155</v>
      </c>
      <c r="L2928" s="45"/>
      <c r="M2928" s="45"/>
      <c r="N2928" s="45"/>
      <c r="O2928" s="225">
        <v>0</v>
      </c>
      <c r="P2928" s="225">
        <v>0</v>
      </c>
      <c r="Q2928" s="225">
        <v>0</v>
      </c>
      <c r="R2928" s="44">
        <f t="shared" si="897"/>
        <v>0</v>
      </c>
      <c r="S2928" s="46"/>
    </row>
    <row r="2929" spans="1:26" ht="38.25">
      <c r="A2929" s="491"/>
      <c r="B2929" s="488"/>
      <c r="C2929" s="488"/>
      <c r="D2929" s="488"/>
      <c r="E2929" s="488"/>
      <c r="F2929" s="491"/>
      <c r="G2929" s="491"/>
      <c r="H2929" s="491"/>
      <c r="I2929" s="454" t="s">
        <v>18</v>
      </c>
      <c r="J2929" s="504"/>
      <c r="K2929" s="340" t="s">
        <v>17</v>
      </c>
      <c r="L2929" s="45"/>
      <c r="M2929" s="45"/>
      <c r="N2929" s="45"/>
      <c r="O2929" s="225">
        <v>0</v>
      </c>
      <c r="P2929" s="225">
        <v>0</v>
      </c>
      <c r="Q2929" s="225">
        <v>0</v>
      </c>
      <c r="R2929" s="44">
        <f t="shared" si="897"/>
        <v>0</v>
      </c>
      <c r="S2929" s="46"/>
    </row>
    <row r="2930" spans="1:26" ht="38.25">
      <c r="A2930" s="491"/>
      <c r="B2930" s="488"/>
      <c r="C2930" s="488"/>
      <c r="D2930" s="488"/>
      <c r="E2930" s="488"/>
      <c r="F2930" s="491"/>
      <c r="G2930" s="491"/>
      <c r="H2930" s="491"/>
      <c r="I2930" s="147" t="s">
        <v>77</v>
      </c>
      <c r="J2930" s="504"/>
      <c r="K2930" s="48" t="s">
        <v>55</v>
      </c>
      <c r="L2930" s="45"/>
      <c r="M2930" s="45"/>
      <c r="N2930" s="45"/>
      <c r="O2930" s="224">
        <f>O2931</f>
        <v>0</v>
      </c>
      <c r="P2930" s="224">
        <f t="shared" ref="P2930:Q2930" si="904">P2931</f>
        <v>0</v>
      </c>
      <c r="Q2930" s="224">
        <f t="shared" si="904"/>
        <v>119.146</v>
      </c>
      <c r="R2930" s="45">
        <f t="shared" si="897"/>
        <v>119.146</v>
      </c>
      <c r="S2930" s="46"/>
    </row>
    <row r="2931" spans="1:26">
      <c r="A2931" s="492"/>
      <c r="B2931" s="489"/>
      <c r="C2931" s="488"/>
      <c r="D2931" s="488"/>
      <c r="E2931" s="488"/>
      <c r="F2931" s="491"/>
      <c r="G2931" s="491"/>
      <c r="H2931" s="491"/>
      <c r="I2931" s="49" t="s">
        <v>342</v>
      </c>
      <c r="J2931" s="506"/>
      <c r="K2931" s="340" t="s">
        <v>12</v>
      </c>
      <c r="L2931" s="45"/>
      <c r="M2931" s="45"/>
      <c r="N2931" s="45"/>
      <c r="O2931" s="225">
        <v>0</v>
      </c>
      <c r="P2931" s="225">
        <v>0</v>
      </c>
      <c r="Q2931" s="225">
        <v>119.146</v>
      </c>
      <c r="R2931" s="44">
        <f t="shared" si="897"/>
        <v>119.146</v>
      </c>
      <c r="S2931" s="46"/>
    </row>
    <row r="2932" spans="1:26" ht="15" customHeight="1">
      <c r="A2932" s="490">
        <v>10</v>
      </c>
      <c r="B2932" s="487" t="s">
        <v>355</v>
      </c>
      <c r="C2932" s="488"/>
      <c r="D2932" s="488"/>
      <c r="E2932" s="488"/>
      <c r="F2932" s="491"/>
      <c r="G2932" s="491"/>
      <c r="H2932" s="491"/>
      <c r="I2932" s="168" t="s">
        <v>13</v>
      </c>
      <c r="J2932" s="421"/>
      <c r="K2932" s="422"/>
      <c r="L2932" s="45"/>
      <c r="M2932" s="45"/>
      <c r="N2932" s="45"/>
      <c r="O2932" s="224">
        <f>O2933</f>
        <v>269.58100000000002</v>
      </c>
      <c r="P2932" s="224">
        <f t="shared" ref="P2932:Q2932" si="905">P2933</f>
        <v>293.024</v>
      </c>
      <c r="Q2932" s="224">
        <f t="shared" si="905"/>
        <v>202.03200000000001</v>
      </c>
      <c r="R2932" s="45">
        <f t="shared" si="897"/>
        <v>764.63700000000006</v>
      </c>
      <c r="S2932" s="46"/>
    </row>
    <row r="2933" spans="1:26" s="6" customFormat="1" ht="21" customHeight="1">
      <c r="A2933" s="491"/>
      <c r="B2933" s="488"/>
      <c r="C2933" s="488"/>
      <c r="D2933" s="488"/>
      <c r="E2933" s="488"/>
      <c r="F2933" s="491"/>
      <c r="G2933" s="491"/>
      <c r="H2933" s="491"/>
      <c r="I2933" s="47" t="s">
        <v>346</v>
      </c>
      <c r="J2933" s="505">
        <v>285</v>
      </c>
      <c r="K2933" s="48" t="s">
        <v>43</v>
      </c>
      <c r="L2933" s="45"/>
      <c r="M2933" s="45"/>
      <c r="N2933" s="45"/>
      <c r="O2933" s="224">
        <f>O2934+O2935+O2936+O2937</f>
        <v>269.58100000000002</v>
      </c>
      <c r="P2933" s="224">
        <f t="shared" ref="P2933:Q2933" si="906">P2934+P2935+P2936+P2937</f>
        <v>293.024</v>
      </c>
      <c r="Q2933" s="224">
        <f t="shared" si="906"/>
        <v>202.03200000000001</v>
      </c>
      <c r="R2933" s="45">
        <f t="shared" si="897"/>
        <v>764.63700000000006</v>
      </c>
      <c r="S2933" s="46"/>
      <c r="T2933" s="7"/>
      <c r="U2933" s="7"/>
      <c r="V2933" s="7"/>
      <c r="W2933" s="7"/>
      <c r="X2933" s="7"/>
      <c r="Y2933" s="7"/>
      <c r="Z2933" s="7"/>
    </row>
    <row r="2934" spans="1:26" ht="25.5">
      <c r="A2934" s="491"/>
      <c r="B2934" s="488"/>
      <c r="C2934" s="488"/>
      <c r="D2934" s="488"/>
      <c r="E2934" s="488"/>
      <c r="F2934" s="491"/>
      <c r="G2934" s="491"/>
      <c r="H2934" s="491"/>
      <c r="I2934" s="49" t="s">
        <v>164</v>
      </c>
      <c r="J2934" s="504"/>
      <c r="K2934" s="340" t="s">
        <v>11</v>
      </c>
      <c r="L2934" s="45"/>
      <c r="M2934" s="45"/>
      <c r="N2934" s="45"/>
      <c r="O2934" s="456">
        <v>24.021999999999998</v>
      </c>
      <c r="P2934" s="456">
        <v>0</v>
      </c>
      <c r="Q2934" s="456">
        <v>0</v>
      </c>
      <c r="R2934" s="44">
        <f t="shared" si="897"/>
        <v>24.021999999999998</v>
      </c>
      <c r="S2934" s="46"/>
    </row>
    <row r="2935" spans="1:26" ht="38.25">
      <c r="A2935" s="491"/>
      <c r="B2935" s="488"/>
      <c r="C2935" s="488"/>
      <c r="D2935" s="488"/>
      <c r="E2935" s="488"/>
      <c r="F2935" s="491"/>
      <c r="G2935" s="491"/>
      <c r="H2935" s="491"/>
      <c r="I2935" s="49" t="s">
        <v>18</v>
      </c>
      <c r="J2935" s="504"/>
      <c r="K2935" s="340" t="s">
        <v>17</v>
      </c>
      <c r="L2935" s="45"/>
      <c r="M2935" s="45"/>
      <c r="N2935" s="45"/>
      <c r="O2935" s="456">
        <v>7.2270000000000003</v>
      </c>
      <c r="P2935" s="456">
        <v>0</v>
      </c>
      <c r="Q2935" s="456">
        <v>0</v>
      </c>
      <c r="R2935" s="44">
        <f t="shared" si="897"/>
        <v>7.2270000000000003</v>
      </c>
      <c r="S2935" s="46"/>
    </row>
    <row r="2936" spans="1:26" ht="25.5">
      <c r="A2936" s="491"/>
      <c r="B2936" s="488"/>
      <c r="C2936" s="488"/>
      <c r="D2936" s="488"/>
      <c r="E2936" s="488"/>
      <c r="F2936" s="491"/>
      <c r="G2936" s="491"/>
      <c r="H2936" s="491"/>
      <c r="I2936" s="49" t="s">
        <v>347</v>
      </c>
      <c r="J2936" s="504"/>
      <c r="K2936" s="340" t="s">
        <v>155</v>
      </c>
      <c r="L2936" s="45"/>
      <c r="M2936" s="45"/>
      <c r="N2936" s="45"/>
      <c r="O2936" s="456">
        <v>238.33199999999999</v>
      </c>
      <c r="P2936" s="456">
        <v>0</v>
      </c>
      <c r="Q2936" s="456">
        <v>0</v>
      </c>
      <c r="R2936" s="44">
        <f t="shared" si="897"/>
        <v>238.33199999999999</v>
      </c>
      <c r="S2936" s="46"/>
    </row>
    <row r="2937" spans="1:26" ht="15">
      <c r="A2937" s="491"/>
      <c r="B2937" s="488"/>
      <c r="C2937" s="488"/>
      <c r="D2937" s="488"/>
      <c r="E2937" s="488"/>
      <c r="F2937" s="491"/>
      <c r="G2937" s="491"/>
      <c r="H2937" s="491"/>
      <c r="I2937" s="49" t="s">
        <v>342</v>
      </c>
      <c r="J2937" s="504"/>
      <c r="K2937" s="340" t="s">
        <v>12</v>
      </c>
      <c r="L2937" s="45"/>
      <c r="M2937" s="45"/>
      <c r="N2937" s="45"/>
      <c r="O2937" s="456">
        <v>0</v>
      </c>
      <c r="P2937" s="456">
        <v>293.024</v>
      </c>
      <c r="Q2937" s="456">
        <v>202.03200000000001</v>
      </c>
      <c r="R2937" s="44">
        <f t="shared" si="897"/>
        <v>495.05600000000004</v>
      </c>
      <c r="S2937" s="46"/>
    </row>
    <row r="2938" spans="1:26" ht="27" customHeight="1">
      <c r="A2938" s="496">
        <v>11</v>
      </c>
      <c r="B2938" s="510" t="s">
        <v>356</v>
      </c>
      <c r="C2938" s="488"/>
      <c r="D2938" s="488"/>
      <c r="E2938" s="488"/>
      <c r="F2938" s="491"/>
      <c r="G2938" s="491"/>
      <c r="H2938" s="491"/>
      <c r="I2938" s="168" t="s">
        <v>13</v>
      </c>
      <c r="J2938" s="421"/>
      <c r="K2938" s="422"/>
      <c r="L2938" s="45"/>
      <c r="M2938" s="45"/>
      <c r="N2938" s="45"/>
      <c r="O2938" s="455">
        <f>O2939</f>
        <v>0</v>
      </c>
      <c r="P2938" s="455">
        <f t="shared" ref="P2938:Q2938" si="907">P2939</f>
        <v>312.18</v>
      </c>
      <c r="Q2938" s="455">
        <f t="shared" si="907"/>
        <v>217.23500000000001</v>
      </c>
      <c r="R2938" s="45">
        <f>+N2938+Q2938+P2938+O2938</f>
        <v>529.41499999999996</v>
      </c>
      <c r="S2938" s="46"/>
    </row>
    <row r="2939" spans="1:26" s="6" customFormat="1" ht="32.25" customHeight="1">
      <c r="A2939" s="496"/>
      <c r="B2939" s="510"/>
      <c r="C2939" s="488"/>
      <c r="D2939" s="488"/>
      <c r="E2939" s="488"/>
      <c r="F2939" s="491"/>
      <c r="G2939" s="491"/>
      <c r="H2939" s="491"/>
      <c r="I2939" s="47" t="s">
        <v>346</v>
      </c>
      <c r="J2939" s="505">
        <v>285</v>
      </c>
      <c r="K2939" s="48" t="s">
        <v>43</v>
      </c>
      <c r="L2939" s="45"/>
      <c r="M2939" s="45"/>
      <c r="N2939" s="45"/>
      <c r="O2939" s="224">
        <f>O2940</f>
        <v>0</v>
      </c>
      <c r="P2939" s="224">
        <f t="shared" ref="P2939:Q2939" si="908">P2940</f>
        <v>312.18</v>
      </c>
      <c r="Q2939" s="224">
        <f t="shared" si="908"/>
        <v>217.23500000000001</v>
      </c>
      <c r="R2939" s="45">
        <f>+N2939+Q2939+P2939+O2939</f>
        <v>529.41499999999996</v>
      </c>
      <c r="S2939" s="46"/>
      <c r="T2939" s="7"/>
      <c r="U2939" s="7"/>
      <c r="V2939" s="7"/>
      <c r="W2939" s="7"/>
      <c r="X2939" s="7"/>
      <c r="Y2939" s="7"/>
      <c r="Z2939" s="7"/>
    </row>
    <row r="2940" spans="1:26" ht="32.25" customHeight="1">
      <c r="A2940" s="496"/>
      <c r="B2940" s="510"/>
      <c r="C2940" s="488"/>
      <c r="D2940" s="488"/>
      <c r="E2940" s="488"/>
      <c r="F2940" s="491"/>
      <c r="G2940" s="491"/>
      <c r="H2940" s="491"/>
      <c r="I2940" s="49" t="s">
        <v>342</v>
      </c>
      <c r="J2940" s="504"/>
      <c r="K2940" s="340" t="s">
        <v>155</v>
      </c>
      <c r="L2940" s="45"/>
      <c r="M2940" s="45"/>
      <c r="N2940" s="45"/>
      <c r="O2940" s="225">
        <v>0</v>
      </c>
      <c r="P2940" s="225">
        <v>312.18</v>
      </c>
      <c r="Q2940" s="225">
        <v>217.23500000000001</v>
      </c>
      <c r="R2940" s="44">
        <f t="shared" si="897"/>
        <v>529.41499999999996</v>
      </c>
      <c r="S2940" s="46"/>
    </row>
    <row r="2941" spans="1:26" ht="15" customHeight="1">
      <c r="A2941" s="490">
        <v>12</v>
      </c>
      <c r="B2941" s="487" t="s">
        <v>357</v>
      </c>
      <c r="C2941" s="488"/>
      <c r="D2941" s="488"/>
      <c r="E2941" s="488"/>
      <c r="F2941" s="491"/>
      <c r="G2941" s="491"/>
      <c r="H2941" s="491"/>
      <c r="I2941" s="168" t="s">
        <v>13</v>
      </c>
      <c r="J2941" s="421"/>
      <c r="K2941" s="422"/>
      <c r="L2941" s="45"/>
      <c r="M2941" s="45"/>
      <c r="N2941" s="45"/>
      <c r="O2941" s="224">
        <f>O2942+O2945</f>
        <v>0</v>
      </c>
      <c r="P2941" s="224">
        <f t="shared" ref="P2941:Q2941" si="909">P2942+P2945</f>
        <v>810.42899999999997</v>
      </c>
      <c r="Q2941" s="224">
        <f t="shared" si="909"/>
        <v>594.56400000000008</v>
      </c>
      <c r="R2941" s="45">
        <f>+N2941+Q2941+P2941+O2941</f>
        <v>1404.9929999999999</v>
      </c>
      <c r="S2941" s="46"/>
    </row>
    <row r="2942" spans="1:26" s="6" customFormat="1" ht="27" customHeight="1">
      <c r="A2942" s="491"/>
      <c r="B2942" s="488"/>
      <c r="C2942" s="488"/>
      <c r="D2942" s="488"/>
      <c r="E2942" s="488"/>
      <c r="F2942" s="491"/>
      <c r="G2942" s="491"/>
      <c r="H2942" s="491"/>
      <c r="I2942" s="47" t="s">
        <v>346</v>
      </c>
      <c r="J2942" s="505">
        <v>285</v>
      </c>
      <c r="K2942" s="48" t="s">
        <v>44</v>
      </c>
      <c r="L2942" s="45"/>
      <c r="M2942" s="45"/>
      <c r="N2942" s="45"/>
      <c r="O2942" s="224">
        <f>O2943+O2944</f>
        <v>0</v>
      </c>
      <c r="P2942" s="224">
        <f t="shared" ref="P2942:Q2942" si="910">P2943+P2944</f>
        <v>810.42899999999997</v>
      </c>
      <c r="Q2942" s="224">
        <f t="shared" si="910"/>
        <v>584.86400000000003</v>
      </c>
      <c r="R2942" s="45">
        <f>+N2942+Q2942+P2942+O2942</f>
        <v>1395.2930000000001</v>
      </c>
      <c r="S2942" s="46"/>
      <c r="T2942" s="7"/>
      <c r="U2942" s="7"/>
      <c r="V2942" s="7"/>
      <c r="W2942" s="7"/>
      <c r="X2942" s="7"/>
      <c r="Y2942" s="7"/>
      <c r="Z2942" s="7"/>
    </row>
    <row r="2943" spans="1:26" ht="25.5">
      <c r="A2943" s="491"/>
      <c r="B2943" s="488"/>
      <c r="C2943" s="488"/>
      <c r="D2943" s="488"/>
      <c r="E2943" s="488"/>
      <c r="F2943" s="491"/>
      <c r="G2943" s="491"/>
      <c r="H2943" s="491"/>
      <c r="I2943" s="49" t="s">
        <v>164</v>
      </c>
      <c r="J2943" s="504"/>
      <c r="K2943" s="340" t="s">
        <v>11</v>
      </c>
      <c r="L2943" s="45"/>
      <c r="M2943" s="45"/>
      <c r="N2943" s="45"/>
      <c r="O2943" s="225">
        <v>0</v>
      </c>
      <c r="P2943" s="225">
        <v>0</v>
      </c>
      <c r="Q2943" s="225">
        <v>0.504</v>
      </c>
      <c r="R2943" s="44">
        <f t="shared" si="897"/>
        <v>0.504</v>
      </c>
      <c r="S2943" s="46"/>
    </row>
    <row r="2944" spans="1:26">
      <c r="A2944" s="491"/>
      <c r="B2944" s="488"/>
      <c r="C2944" s="488"/>
      <c r="D2944" s="488"/>
      <c r="E2944" s="488"/>
      <c r="F2944" s="491"/>
      <c r="G2944" s="491"/>
      <c r="H2944" s="491"/>
      <c r="I2944" s="49" t="s">
        <v>342</v>
      </c>
      <c r="J2944" s="504"/>
      <c r="K2944" s="340" t="s">
        <v>12</v>
      </c>
      <c r="L2944" s="45"/>
      <c r="M2944" s="45"/>
      <c r="N2944" s="45"/>
      <c r="O2944" s="225">
        <v>0</v>
      </c>
      <c r="P2944" s="225">
        <v>810.42899999999997</v>
      </c>
      <c r="Q2944" s="225">
        <v>584.36</v>
      </c>
      <c r="R2944" s="44">
        <f t="shared" si="897"/>
        <v>1394.789</v>
      </c>
      <c r="S2944" s="46"/>
    </row>
    <row r="2945" spans="1:26" ht="38.25">
      <c r="A2945" s="491"/>
      <c r="B2945" s="488"/>
      <c r="C2945" s="488"/>
      <c r="D2945" s="488"/>
      <c r="E2945" s="488"/>
      <c r="F2945" s="491"/>
      <c r="G2945" s="491"/>
      <c r="H2945" s="491"/>
      <c r="I2945" s="147" t="s">
        <v>77</v>
      </c>
      <c r="J2945" s="504"/>
      <c r="K2945" s="340" t="s">
        <v>55</v>
      </c>
      <c r="L2945" s="45"/>
      <c r="M2945" s="45"/>
      <c r="N2945" s="45"/>
      <c r="O2945" s="224">
        <f>O2946</f>
        <v>0</v>
      </c>
      <c r="P2945" s="224">
        <f t="shared" ref="P2945:Q2945" si="911">P2946</f>
        <v>0</v>
      </c>
      <c r="Q2945" s="224">
        <f t="shared" si="911"/>
        <v>9.6999999999999993</v>
      </c>
      <c r="R2945" s="45">
        <f t="shared" ref="R2945" si="912">+N2945+Q2945+P2945+O2945</f>
        <v>9.6999999999999993</v>
      </c>
      <c r="S2945" s="46"/>
    </row>
    <row r="2946" spans="1:26">
      <c r="A2946" s="491"/>
      <c r="B2946" s="488"/>
      <c r="C2946" s="488"/>
      <c r="D2946" s="488"/>
      <c r="E2946" s="488"/>
      <c r="F2946" s="491"/>
      <c r="G2946" s="491"/>
      <c r="H2946" s="491"/>
      <c r="I2946" s="49" t="s">
        <v>342</v>
      </c>
      <c r="J2946" s="504"/>
      <c r="K2946" s="340" t="s">
        <v>12</v>
      </c>
      <c r="L2946" s="45"/>
      <c r="M2946" s="45"/>
      <c r="N2946" s="45"/>
      <c r="O2946" s="225">
        <v>0</v>
      </c>
      <c r="P2946" s="225">
        <v>0</v>
      </c>
      <c r="Q2946" s="225">
        <v>9.6999999999999993</v>
      </c>
      <c r="R2946" s="44">
        <f t="shared" si="897"/>
        <v>9.6999999999999993</v>
      </c>
      <c r="S2946" s="46"/>
    </row>
    <row r="2947" spans="1:26" ht="15" customHeight="1">
      <c r="A2947" s="496">
        <v>13</v>
      </c>
      <c r="B2947" s="510" t="s">
        <v>358</v>
      </c>
      <c r="C2947" s="488"/>
      <c r="D2947" s="488"/>
      <c r="E2947" s="488"/>
      <c r="F2947" s="491"/>
      <c r="G2947" s="491"/>
      <c r="H2947" s="491"/>
      <c r="I2947" s="168" t="s">
        <v>13</v>
      </c>
      <c r="J2947" s="421"/>
      <c r="K2947" s="422"/>
      <c r="L2947" s="45"/>
      <c r="M2947" s="45"/>
      <c r="N2947" s="45"/>
      <c r="O2947" s="224">
        <f>O2948</f>
        <v>232.58699999999999</v>
      </c>
      <c r="P2947" s="224">
        <f t="shared" ref="P2947:Q2947" si="913">P2948</f>
        <v>255.821</v>
      </c>
      <c r="Q2947" s="224">
        <f t="shared" si="913"/>
        <v>178.25299999999999</v>
      </c>
      <c r="R2947" s="45">
        <f t="shared" ref="R2947:R2980" si="914">+N2947+Q2947+P2947+O2947</f>
        <v>666.66099999999994</v>
      </c>
      <c r="S2947" s="46"/>
    </row>
    <row r="2948" spans="1:26" s="6" customFormat="1" ht="26.25" customHeight="1">
      <c r="A2948" s="496"/>
      <c r="B2948" s="510"/>
      <c r="C2948" s="488"/>
      <c r="D2948" s="488"/>
      <c r="E2948" s="488"/>
      <c r="F2948" s="491"/>
      <c r="G2948" s="491"/>
      <c r="H2948" s="491"/>
      <c r="I2948" s="47" t="s">
        <v>346</v>
      </c>
      <c r="J2948" s="505">
        <v>285</v>
      </c>
      <c r="K2948" s="48" t="s">
        <v>43</v>
      </c>
      <c r="L2948" s="45"/>
      <c r="M2948" s="45"/>
      <c r="N2948" s="45"/>
      <c r="O2948" s="224">
        <f>O2949+O2950+O2951+O2952</f>
        <v>232.58699999999999</v>
      </c>
      <c r="P2948" s="224">
        <f t="shared" ref="P2948:Q2948" si="915">P2949+P2950+P2951+P2952</f>
        <v>255.821</v>
      </c>
      <c r="Q2948" s="224">
        <f t="shared" si="915"/>
        <v>178.25299999999999</v>
      </c>
      <c r="R2948" s="45">
        <f t="shared" si="914"/>
        <v>666.66099999999994</v>
      </c>
      <c r="S2948" s="46"/>
      <c r="T2948" s="7"/>
      <c r="U2948" s="7"/>
      <c r="V2948" s="7"/>
      <c r="W2948" s="7"/>
      <c r="X2948" s="7"/>
      <c r="Y2948" s="7"/>
      <c r="Z2948" s="7"/>
    </row>
    <row r="2949" spans="1:26" ht="25.5">
      <c r="A2949" s="496"/>
      <c r="B2949" s="510"/>
      <c r="C2949" s="488"/>
      <c r="D2949" s="488"/>
      <c r="E2949" s="488"/>
      <c r="F2949" s="491"/>
      <c r="G2949" s="491"/>
      <c r="H2949" s="491"/>
      <c r="I2949" s="49" t="s">
        <v>164</v>
      </c>
      <c r="J2949" s="504"/>
      <c r="K2949" s="340" t="s">
        <v>11</v>
      </c>
      <c r="L2949" s="45"/>
      <c r="M2949" s="45"/>
      <c r="N2949" s="45"/>
      <c r="O2949" s="459">
        <v>65.784999999999997</v>
      </c>
      <c r="P2949" s="458">
        <v>0</v>
      </c>
      <c r="Q2949" s="459">
        <v>0</v>
      </c>
      <c r="R2949" s="44">
        <f t="shared" si="914"/>
        <v>65.784999999999997</v>
      </c>
      <c r="S2949" s="46"/>
    </row>
    <row r="2950" spans="1:26" ht="15">
      <c r="A2950" s="496"/>
      <c r="B2950" s="510"/>
      <c r="C2950" s="488"/>
      <c r="D2950" s="488"/>
      <c r="E2950" s="488"/>
      <c r="F2950" s="491"/>
      <c r="G2950" s="491"/>
      <c r="H2950" s="491"/>
      <c r="I2950" s="49" t="s">
        <v>342</v>
      </c>
      <c r="J2950" s="504"/>
      <c r="K2950" s="340" t="s">
        <v>12</v>
      </c>
      <c r="L2950" s="45"/>
      <c r="M2950" s="45"/>
      <c r="N2950" s="45"/>
      <c r="O2950" s="459">
        <v>0</v>
      </c>
      <c r="P2950" s="458">
        <v>255.821</v>
      </c>
      <c r="Q2950" s="459">
        <v>178.25299999999999</v>
      </c>
      <c r="R2950" s="44">
        <f t="shared" si="914"/>
        <v>434.07399999999996</v>
      </c>
      <c r="S2950" s="46"/>
    </row>
    <row r="2951" spans="1:26" ht="38.25">
      <c r="A2951" s="496"/>
      <c r="B2951" s="510"/>
      <c r="C2951" s="488"/>
      <c r="D2951" s="488"/>
      <c r="E2951" s="488"/>
      <c r="F2951" s="491"/>
      <c r="G2951" s="491"/>
      <c r="H2951" s="491"/>
      <c r="I2951" s="49" t="s">
        <v>18</v>
      </c>
      <c r="J2951" s="504"/>
      <c r="K2951" s="340" t="s">
        <v>17</v>
      </c>
      <c r="L2951" s="45"/>
      <c r="M2951" s="45"/>
      <c r="N2951" s="45"/>
      <c r="O2951" s="459">
        <v>4.1689999999999996</v>
      </c>
      <c r="P2951" s="458">
        <v>0</v>
      </c>
      <c r="Q2951" s="458">
        <v>0</v>
      </c>
      <c r="R2951" s="44">
        <f t="shared" si="914"/>
        <v>4.1689999999999996</v>
      </c>
      <c r="S2951" s="46"/>
    </row>
    <row r="2952" spans="1:26" ht="25.5">
      <c r="A2952" s="496"/>
      <c r="B2952" s="510"/>
      <c r="C2952" s="488"/>
      <c r="D2952" s="488"/>
      <c r="E2952" s="488"/>
      <c r="F2952" s="491"/>
      <c r="G2952" s="491"/>
      <c r="H2952" s="491"/>
      <c r="I2952" s="49" t="s">
        <v>347</v>
      </c>
      <c r="J2952" s="504"/>
      <c r="K2952" s="340" t="s">
        <v>155</v>
      </c>
      <c r="L2952" s="45"/>
      <c r="M2952" s="45"/>
      <c r="N2952" s="45"/>
      <c r="O2952" s="459">
        <v>162.63300000000001</v>
      </c>
      <c r="P2952" s="458">
        <v>0</v>
      </c>
      <c r="Q2952" s="458">
        <v>0</v>
      </c>
      <c r="R2952" s="44">
        <f t="shared" si="914"/>
        <v>162.63300000000001</v>
      </c>
      <c r="S2952" s="46"/>
    </row>
    <row r="2953" spans="1:26" ht="14.25">
      <c r="A2953" s="496">
        <v>14</v>
      </c>
      <c r="B2953" s="510" t="s">
        <v>803</v>
      </c>
      <c r="C2953" s="488"/>
      <c r="D2953" s="488"/>
      <c r="E2953" s="488"/>
      <c r="F2953" s="491"/>
      <c r="G2953" s="491"/>
      <c r="H2953" s="491"/>
      <c r="I2953" s="168" t="s">
        <v>13</v>
      </c>
      <c r="J2953" s="421"/>
      <c r="K2953" s="422"/>
      <c r="L2953" s="45"/>
      <c r="M2953" s="45"/>
      <c r="N2953" s="45"/>
      <c r="O2953" s="463">
        <f>O2954</f>
        <v>0</v>
      </c>
      <c r="P2953" s="463">
        <f t="shared" ref="P2953:Q2953" si="916">P2954</f>
        <v>365.185</v>
      </c>
      <c r="Q2953" s="463">
        <f t="shared" si="916"/>
        <v>261.846</v>
      </c>
      <c r="R2953" s="45">
        <f t="shared" si="914"/>
        <v>627.03099999999995</v>
      </c>
      <c r="S2953" s="46"/>
    </row>
    <row r="2954" spans="1:26" s="6" customFormat="1" ht="26.25" customHeight="1">
      <c r="A2954" s="496"/>
      <c r="B2954" s="510"/>
      <c r="C2954" s="488"/>
      <c r="D2954" s="488"/>
      <c r="E2954" s="488"/>
      <c r="F2954" s="491"/>
      <c r="G2954" s="491"/>
      <c r="H2954" s="491"/>
      <c r="I2954" s="47" t="s">
        <v>802</v>
      </c>
      <c r="J2954" s="505">
        <v>285</v>
      </c>
      <c r="K2954" s="48" t="s">
        <v>43</v>
      </c>
      <c r="L2954" s="45"/>
      <c r="M2954" s="45"/>
      <c r="N2954" s="45"/>
      <c r="O2954" s="224">
        <f>O2955+O2956+O2957+O2958</f>
        <v>0</v>
      </c>
      <c r="P2954" s="224">
        <f t="shared" ref="P2954:Q2954" si="917">P2955+P2956+P2957+P2958</f>
        <v>365.185</v>
      </c>
      <c r="Q2954" s="224">
        <f t="shared" si="917"/>
        <v>261.846</v>
      </c>
      <c r="R2954" s="45">
        <f t="shared" si="914"/>
        <v>627.03099999999995</v>
      </c>
      <c r="S2954" s="46"/>
      <c r="T2954" s="7"/>
      <c r="U2954" s="7"/>
      <c r="V2954" s="7"/>
      <c r="W2954" s="7"/>
      <c r="X2954" s="7"/>
      <c r="Y2954" s="7"/>
      <c r="Z2954" s="7"/>
    </row>
    <row r="2955" spans="1:26" ht="25.5">
      <c r="A2955" s="496"/>
      <c r="B2955" s="510"/>
      <c r="C2955" s="488"/>
      <c r="D2955" s="488"/>
      <c r="E2955" s="488"/>
      <c r="F2955" s="491"/>
      <c r="G2955" s="491"/>
      <c r="H2955" s="491"/>
      <c r="I2955" s="49" t="s">
        <v>164</v>
      </c>
      <c r="J2955" s="504"/>
      <c r="K2955" s="340" t="s">
        <v>11</v>
      </c>
      <c r="L2955" s="45"/>
      <c r="M2955" s="45"/>
      <c r="N2955" s="45"/>
      <c r="O2955" s="460">
        <v>0</v>
      </c>
      <c r="P2955" s="460">
        <v>0</v>
      </c>
      <c r="Q2955" s="460">
        <v>0</v>
      </c>
      <c r="R2955" s="44">
        <f t="shared" si="914"/>
        <v>0</v>
      </c>
      <c r="S2955" s="46"/>
    </row>
    <row r="2956" spans="1:26" ht="15">
      <c r="A2956" s="496"/>
      <c r="B2956" s="510"/>
      <c r="C2956" s="488"/>
      <c r="D2956" s="488"/>
      <c r="E2956" s="488"/>
      <c r="F2956" s="491"/>
      <c r="G2956" s="491"/>
      <c r="H2956" s="491"/>
      <c r="I2956" s="49" t="s">
        <v>342</v>
      </c>
      <c r="J2956" s="504"/>
      <c r="K2956" s="340" t="s">
        <v>12</v>
      </c>
      <c r="L2956" s="45"/>
      <c r="M2956" s="45"/>
      <c r="N2956" s="45"/>
      <c r="O2956" s="460">
        <v>0</v>
      </c>
      <c r="P2956" s="460">
        <v>365.185</v>
      </c>
      <c r="Q2956" s="460">
        <v>261.846</v>
      </c>
      <c r="R2956" s="44">
        <f t="shared" si="914"/>
        <v>627.03099999999995</v>
      </c>
      <c r="S2956" s="46"/>
    </row>
    <row r="2957" spans="1:26" ht="38.25">
      <c r="A2957" s="496"/>
      <c r="B2957" s="510"/>
      <c r="C2957" s="488"/>
      <c r="D2957" s="488"/>
      <c r="E2957" s="488"/>
      <c r="F2957" s="491"/>
      <c r="G2957" s="491"/>
      <c r="H2957" s="491"/>
      <c r="I2957" s="49" t="s">
        <v>18</v>
      </c>
      <c r="J2957" s="504"/>
      <c r="K2957" s="340" t="s">
        <v>17</v>
      </c>
      <c r="L2957" s="45"/>
      <c r="M2957" s="45"/>
      <c r="N2957" s="45"/>
      <c r="O2957" s="460">
        <v>0</v>
      </c>
      <c r="P2957" s="460">
        <v>0</v>
      </c>
      <c r="Q2957" s="460">
        <v>0</v>
      </c>
      <c r="R2957" s="44">
        <f t="shared" si="914"/>
        <v>0</v>
      </c>
      <c r="S2957" s="46"/>
    </row>
    <row r="2958" spans="1:26" ht="25.5">
      <c r="A2958" s="496"/>
      <c r="B2958" s="510"/>
      <c r="C2958" s="488"/>
      <c r="D2958" s="488"/>
      <c r="E2958" s="488"/>
      <c r="F2958" s="491"/>
      <c r="G2958" s="491"/>
      <c r="H2958" s="491"/>
      <c r="I2958" s="49" t="s">
        <v>347</v>
      </c>
      <c r="J2958" s="504"/>
      <c r="K2958" s="340" t="s">
        <v>155</v>
      </c>
      <c r="L2958" s="45"/>
      <c r="M2958" s="45"/>
      <c r="N2958" s="45"/>
      <c r="O2958" s="460">
        <v>0</v>
      </c>
      <c r="P2958" s="460">
        <v>0</v>
      </c>
      <c r="Q2958" s="460">
        <v>0</v>
      </c>
      <c r="R2958" s="44">
        <f t="shared" si="914"/>
        <v>0</v>
      </c>
      <c r="S2958" s="46"/>
    </row>
    <row r="2959" spans="1:26" ht="15" customHeight="1">
      <c r="A2959" s="491">
        <v>15</v>
      </c>
      <c r="B2959" s="488" t="s">
        <v>359</v>
      </c>
      <c r="C2959" s="488"/>
      <c r="D2959" s="488"/>
      <c r="E2959" s="488"/>
      <c r="F2959" s="491"/>
      <c r="G2959" s="491"/>
      <c r="H2959" s="491"/>
      <c r="I2959" s="168" t="s">
        <v>13</v>
      </c>
      <c r="J2959" s="421"/>
      <c r="K2959" s="422"/>
      <c r="L2959" s="45"/>
      <c r="M2959" s="45"/>
      <c r="N2959" s="45"/>
      <c r="O2959" s="472">
        <f>O2960</f>
        <v>128.446</v>
      </c>
      <c r="P2959" s="472">
        <f t="shared" ref="P2959:Q2959" si="918">P2960</f>
        <v>153.37100000000001</v>
      </c>
      <c r="Q2959" s="472">
        <f t="shared" si="918"/>
        <v>116.075</v>
      </c>
      <c r="R2959" s="45">
        <f t="shared" si="914"/>
        <v>397.89200000000005</v>
      </c>
      <c r="S2959" s="46"/>
    </row>
    <row r="2960" spans="1:26" s="6" customFormat="1" ht="26.25" customHeight="1">
      <c r="A2960" s="491"/>
      <c r="B2960" s="488"/>
      <c r="C2960" s="488"/>
      <c r="D2960" s="488"/>
      <c r="E2960" s="488"/>
      <c r="F2960" s="491"/>
      <c r="G2960" s="491"/>
      <c r="H2960" s="491"/>
      <c r="I2960" s="47" t="s">
        <v>346</v>
      </c>
      <c r="J2960" s="330"/>
      <c r="K2960" s="48" t="s">
        <v>43</v>
      </c>
      <c r="L2960" s="45"/>
      <c r="M2960" s="45"/>
      <c r="N2960" s="45"/>
      <c r="O2960" s="224">
        <f>O2961+O2962+O2963+O2964</f>
        <v>128.446</v>
      </c>
      <c r="P2960" s="224">
        <f t="shared" ref="P2960:Q2960" si="919">P2961+P2962+P2963+P2964</f>
        <v>153.37100000000001</v>
      </c>
      <c r="Q2960" s="224">
        <f t="shared" si="919"/>
        <v>116.075</v>
      </c>
      <c r="R2960" s="45">
        <f t="shared" si="914"/>
        <v>397.89200000000005</v>
      </c>
      <c r="S2960" s="46"/>
      <c r="T2960" s="7"/>
      <c r="U2960" s="7"/>
      <c r="V2960" s="7"/>
      <c r="W2960" s="7"/>
      <c r="X2960" s="7"/>
      <c r="Y2960" s="7"/>
      <c r="Z2960" s="7"/>
    </row>
    <row r="2961" spans="1:26" ht="25.5">
      <c r="A2961" s="491"/>
      <c r="B2961" s="488"/>
      <c r="C2961" s="488"/>
      <c r="D2961" s="488"/>
      <c r="E2961" s="488"/>
      <c r="F2961" s="491"/>
      <c r="G2961" s="491"/>
      <c r="H2961" s="491"/>
      <c r="I2961" s="49" t="s">
        <v>164</v>
      </c>
      <c r="J2961" s="330"/>
      <c r="K2961" s="340" t="s">
        <v>11</v>
      </c>
      <c r="L2961" s="45"/>
      <c r="M2961" s="45"/>
      <c r="N2961" s="45"/>
      <c r="O2961" s="461">
        <v>43.365000000000002</v>
      </c>
      <c r="P2961" s="461">
        <v>0</v>
      </c>
      <c r="Q2961" s="461">
        <v>0</v>
      </c>
      <c r="R2961" s="44">
        <f t="shared" si="914"/>
        <v>43.365000000000002</v>
      </c>
      <c r="S2961" s="46"/>
    </row>
    <row r="2962" spans="1:26" ht="15">
      <c r="A2962" s="491"/>
      <c r="B2962" s="488"/>
      <c r="C2962" s="488"/>
      <c r="D2962" s="488"/>
      <c r="E2962" s="488"/>
      <c r="F2962" s="491"/>
      <c r="G2962" s="491"/>
      <c r="H2962" s="491"/>
      <c r="I2962" s="49" t="s">
        <v>342</v>
      </c>
      <c r="J2962" s="330"/>
      <c r="K2962" s="340" t="s">
        <v>12</v>
      </c>
      <c r="L2962" s="45"/>
      <c r="M2962" s="45"/>
      <c r="N2962" s="45"/>
      <c r="O2962" s="461">
        <v>0</v>
      </c>
      <c r="P2962" s="462">
        <v>153.37100000000001</v>
      </c>
      <c r="Q2962" s="462">
        <v>116.075</v>
      </c>
      <c r="R2962" s="44">
        <f t="shared" si="914"/>
        <v>269.44600000000003</v>
      </c>
      <c r="S2962" s="46"/>
    </row>
    <row r="2963" spans="1:26" ht="38.25">
      <c r="A2963" s="491"/>
      <c r="B2963" s="488"/>
      <c r="C2963" s="488"/>
      <c r="D2963" s="488"/>
      <c r="E2963" s="488"/>
      <c r="F2963" s="491"/>
      <c r="G2963" s="491"/>
      <c r="H2963" s="491"/>
      <c r="I2963" s="49" t="s">
        <v>18</v>
      </c>
      <c r="J2963" s="330"/>
      <c r="K2963" s="340" t="s">
        <v>17</v>
      </c>
      <c r="L2963" s="45"/>
      <c r="M2963" s="45"/>
      <c r="N2963" s="45"/>
      <c r="O2963" s="461">
        <v>2.34</v>
      </c>
      <c r="P2963" s="461">
        <v>0</v>
      </c>
      <c r="Q2963" s="461">
        <v>0</v>
      </c>
      <c r="R2963" s="44">
        <f t="shared" si="914"/>
        <v>2.34</v>
      </c>
      <c r="S2963" s="46"/>
    </row>
    <row r="2964" spans="1:26" ht="25.5">
      <c r="A2964" s="491"/>
      <c r="B2964" s="488"/>
      <c r="C2964" s="488"/>
      <c r="D2964" s="488"/>
      <c r="E2964" s="488"/>
      <c r="F2964" s="491"/>
      <c r="G2964" s="491"/>
      <c r="H2964" s="491"/>
      <c r="I2964" s="49" t="s">
        <v>347</v>
      </c>
      <c r="J2964" s="330"/>
      <c r="K2964" s="340" t="s">
        <v>155</v>
      </c>
      <c r="L2964" s="45"/>
      <c r="M2964" s="45"/>
      <c r="N2964" s="45"/>
      <c r="O2964" s="461">
        <v>82.741</v>
      </c>
      <c r="P2964" s="461">
        <v>0</v>
      </c>
      <c r="Q2964" s="461">
        <v>0</v>
      </c>
      <c r="R2964" s="44">
        <f t="shared" si="914"/>
        <v>82.741</v>
      </c>
      <c r="S2964" s="46"/>
    </row>
    <row r="2965" spans="1:26" ht="14.25">
      <c r="A2965" s="496">
        <v>16</v>
      </c>
      <c r="B2965" s="510" t="s">
        <v>360</v>
      </c>
      <c r="C2965" s="488"/>
      <c r="D2965" s="488"/>
      <c r="E2965" s="488"/>
      <c r="F2965" s="491"/>
      <c r="G2965" s="491"/>
      <c r="H2965" s="491"/>
      <c r="I2965" s="168" t="s">
        <v>13</v>
      </c>
      <c r="J2965" s="423"/>
      <c r="K2965" s="422"/>
      <c r="L2965" s="45"/>
      <c r="M2965" s="45"/>
      <c r="N2965" s="45"/>
      <c r="O2965" s="464">
        <f>O2966</f>
        <v>237.791</v>
      </c>
      <c r="P2965" s="464">
        <f t="shared" ref="P2965:Q2965" si="920">P2966</f>
        <v>285.25799999999998</v>
      </c>
      <c r="Q2965" s="464">
        <f t="shared" si="920"/>
        <v>213.31900000000002</v>
      </c>
      <c r="R2965" s="45">
        <f t="shared" si="914"/>
        <v>736.36799999999994</v>
      </c>
      <c r="S2965" s="46"/>
    </row>
    <row r="2966" spans="1:26" s="6" customFormat="1" ht="22.5" customHeight="1">
      <c r="A2966" s="496"/>
      <c r="B2966" s="510"/>
      <c r="C2966" s="488"/>
      <c r="D2966" s="488"/>
      <c r="E2966" s="488"/>
      <c r="F2966" s="491"/>
      <c r="G2966" s="491"/>
      <c r="H2966" s="491"/>
      <c r="I2966" s="47" t="s">
        <v>346</v>
      </c>
      <c r="J2966" s="330"/>
      <c r="K2966" s="48" t="s">
        <v>43</v>
      </c>
      <c r="L2966" s="45"/>
      <c r="M2966" s="45"/>
      <c r="N2966" s="45"/>
      <c r="O2966" s="224">
        <f>O2967+O2968+O2969+O2970</f>
        <v>237.791</v>
      </c>
      <c r="P2966" s="224">
        <f t="shared" ref="P2966:Q2966" si="921">P2967+P2968+P2969+P2970</f>
        <v>285.25799999999998</v>
      </c>
      <c r="Q2966" s="224">
        <f t="shared" si="921"/>
        <v>213.31900000000002</v>
      </c>
      <c r="R2966" s="45">
        <f t="shared" si="914"/>
        <v>736.36799999999994</v>
      </c>
      <c r="S2966" s="46"/>
      <c r="T2966" s="7"/>
      <c r="U2966" s="7"/>
      <c r="V2966" s="7"/>
      <c r="W2966" s="7"/>
      <c r="X2966" s="7"/>
      <c r="Y2966" s="7"/>
      <c r="Z2966" s="7"/>
    </row>
    <row r="2967" spans="1:26" ht="25.5">
      <c r="A2967" s="496"/>
      <c r="B2967" s="510"/>
      <c r="C2967" s="488"/>
      <c r="D2967" s="488"/>
      <c r="E2967" s="488"/>
      <c r="F2967" s="491"/>
      <c r="G2967" s="491"/>
      <c r="H2967" s="491"/>
      <c r="I2967" s="49" t="s">
        <v>164</v>
      </c>
      <c r="J2967" s="330"/>
      <c r="K2967" s="340" t="s">
        <v>11</v>
      </c>
      <c r="L2967" s="45"/>
      <c r="M2967" s="45"/>
      <c r="N2967" s="45"/>
      <c r="O2967" s="459">
        <v>67.956000000000003</v>
      </c>
      <c r="P2967" s="458">
        <v>0</v>
      </c>
      <c r="Q2967" s="459">
        <v>0.35199999999999998</v>
      </c>
      <c r="R2967" s="44">
        <f t="shared" si="914"/>
        <v>68.308000000000007</v>
      </c>
      <c r="S2967" s="46"/>
    </row>
    <row r="2968" spans="1:26" ht="15">
      <c r="A2968" s="496"/>
      <c r="B2968" s="510"/>
      <c r="C2968" s="488"/>
      <c r="D2968" s="488"/>
      <c r="E2968" s="488"/>
      <c r="F2968" s="491"/>
      <c r="G2968" s="491"/>
      <c r="H2968" s="491"/>
      <c r="I2968" s="49" t="s">
        <v>342</v>
      </c>
      <c r="J2968" s="330"/>
      <c r="K2968" s="340" t="s">
        <v>12</v>
      </c>
      <c r="L2968" s="45"/>
      <c r="M2968" s="45"/>
      <c r="N2968" s="45"/>
      <c r="O2968" s="459">
        <v>0</v>
      </c>
      <c r="P2968" s="458">
        <v>285.25799999999998</v>
      </c>
      <c r="Q2968" s="459">
        <v>212.96700000000001</v>
      </c>
      <c r="R2968" s="44">
        <f t="shared" si="914"/>
        <v>498.22500000000002</v>
      </c>
      <c r="S2968" s="46"/>
    </row>
    <row r="2969" spans="1:26" ht="38.25">
      <c r="A2969" s="496"/>
      <c r="B2969" s="510"/>
      <c r="C2969" s="488"/>
      <c r="D2969" s="488"/>
      <c r="E2969" s="488"/>
      <c r="F2969" s="491"/>
      <c r="G2969" s="491"/>
      <c r="H2969" s="491"/>
      <c r="I2969" s="49" t="s">
        <v>18</v>
      </c>
      <c r="J2969" s="330"/>
      <c r="K2969" s="340" t="s">
        <v>17</v>
      </c>
      <c r="L2969" s="45"/>
      <c r="M2969" s="45"/>
      <c r="N2969" s="45"/>
      <c r="O2969" s="459">
        <v>2.5169999999999999</v>
      </c>
      <c r="P2969" s="458">
        <v>0</v>
      </c>
      <c r="Q2969" s="458">
        <v>0</v>
      </c>
      <c r="R2969" s="44">
        <f t="shared" si="914"/>
        <v>2.5169999999999999</v>
      </c>
      <c r="S2969" s="46"/>
    </row>
    <row r="2970" spans="1:26" ht="25.5">
      <c r="A2970" s="496"/>
      <c r="B2970" s="510"/>
      <c r="C2970" s="488"/>
      <c r="D2970" s="488"/>
      <c r="E2970" s="488"/>
      <c r="F2970" s="491"/>
      <c r="G2970" s="491"/>
      <c r="H2970" s="491"/>
      <c r="I2970" s="49" t="s">
        <v>347</v>
      </c>
      <c r="J2970" s="330"/>
      <c r="K2970" s="340" t="s">
        <v>155</v>
      </c>
      <c r="L2970" s="45"/>
      <c r="M2970" s="45"/>
      <c r="N2970" s="45"/>
      <c r="O2970" s="459">
        <v>167.31800000000001</v>
      </c>
      <c r="P2970" s="459">
        <v>0</v>
      </c>
      <c r="Q2970" s="459">
        <v>0</v>
      </c>
      <c r="R2970" s="44">
        <f t="shared" si="914"/>
        <v>167.31800000000001</v>
      </c>
      <c r="S2970" s="46"/>
    </row>
    <row r="2971" spans="1:26" ht="15" customHeight="1">
      <c r="A2971" s="490">
        <v>17</v>
      </c>
      <c r="B2971" s="487" t="s">
        <v>361</v>
      </c>
      <c r="C2971" s="488"/>
      <c r="D2971" s="488"/>
      <c r="E2971" s="488"/>
      <c r="F2971" s="491"/>
      <c r="G2971" s="491"/>
      <c r="H2971" s="491"/>
      <c r="I2971" s="168" t="s">
        <v>13</v>
      </c>
      <c r="J2971" s="423"/>
      <c r="K2971" s="422"/>
      <c r="L2971" s="45"/>
      <c r="M2971" s="45"/>
      <c r="N2971" s="45"/>
      <c r="O2971" s="463">
        <f>O2972+O2977</f>
        <v>140.773</v>
      </c>
      <c r="P2971" s="463">
        <f t="shared" ref="P2971:Q2971" si="922">P2972+P2977</f>
        <v>202.70099999999999</v>
      </c>
      <c r="Q2971" s="463">
        <f t="shared" si="922"/>
        <v>131.64599999999999</v>
      </c>
      <c r="R2971" s="45">
        <f t="shared" si="914"/>
        <v>475.12</v>
      </c>
      <c r="S2971" s="46"/>
    </row>
    <row r="2972" spans="1:26" s="6" customFormat="1" ht="20.25" customHeight="1">
      <c r="A2972" s="491"/>
      <c r="B2972" s="488"/>
      <c r="C2972" s="488"/>
      <c r="D2972" s="488"/>
      <c r="E2972" s="488"/>
      <c r="F2972" s="491"/>
      <c r="G2972" s="491"/>
      <c r="H2972" s="491"/>
      <c r="I2972" s="47" t="s">
        <v>346</v>
      </c>
      <c r="J2972" s="330"/>
      <c r="K2972" s="48" t="s">
        <v>43</v>
      </c>
      <c r="L2972" s="45"/>
      <c r="M2972" s="45"/>
      <c r="N2972" s="45"/>
      <c r="O2972" s="224">
        <f>O2973+O2974+O2975+O2976</f>
        <v>138.773</v>
      </c>
      <c r="P2972" s="224">
        <f t="shared" ref="P2972:Q2972" si="923">P2973+P2974+P2975+P2976</f>
        <v>202.70099999999999</v>
      </c>
      <c r="Q2972" s="224">
        <f t="shared" si="923"/>
        <v>131.64599999999999</v>
      </c>
      <c r="R2972" s="45">
        <f>+N2972+Q2972+P2972+O2972</f>
        <v>473.12</v>
      </c>
      <c r="S2972" s="46"/>
      <c r="T2972" s="7"/>
      <c r="U2972" s="7"/>
      <c r="V2972" s="7"/>
      <c r="W2972" s="7"/>
      <c r="X2972" s="7"/>
      <c r="Y2972" s="7"/>
      <c r="Z2972" s="7"/>
    </row>
    <row r="2973" spans="1:26" ht="30">
      <c r="A2973" s="491"/>
      <c r="B2973" s="488"/>
      <c r="C2973" s="488"/>
      <c r="D2973" s="488"/>
      <c r="E2973" s="488"/>
      <c r="F2973" s="491"/>
      <c r="G2973" s="491"/>
      <c r="H2973" s="491"/>
      <c r="I2973" s="465" t="s">
        <v>164</v>
      </c>
      <c r="J2973" s="330"/>
      <c r="K2973" s="340" t="s">
        <v>11</v>
      </c>
      <c r="L2973" s="45"/>
      <c r="M2973" s="45"/>
      <c r="N2973" s="45"/>
      <c r="O2973" s="456">
        <v>41.94</v>
      </c>
      <c r="P2973" s="456">
        <v>0</v>
      </c>
      <c r="Q2973" s="456">
        <v>0.27700000000000002</v>
      </c>
      <c r="R2973" s="44">
        <f>+N2973+Q2973+P2973+O2973</f>
        <v>42.216999999999999</v>
      </c>
      <c r="S2973" s="46"/>
    </row>
    <row r="2974" spans="1:26" ht="60">
      <c r="A2974" s="491"/>
      <c r="B2974" s="488"/>
      <c r="C2974" s="488"/>
      <c r="D2974" s="488"/>
      <c r="E2974" s="488"/>
      <c r="F2974" s="491"/>
      <c r="G2974" s="491"/>
      <c r="H2974" s="491"/>
      <c r="I2974" s="465" t="s">
        <v>18</v>
      </c>
      <c r="J2974" s="330"/>
      <c r="K2974" s="340" t="s">
        <v>804</v>
      </c>
      <c r="L2974" s="45"/>
      <c r="M2974" s="45"/>
      <c r="N2974" s="45"/>
      <c r="O2974" s="456">
        <v>3.2040000000000002</v>
      </c>
      <c r="P2974" s="456">
        <v>0</v>
      </c>
      <c r="Q2974" s="456">
        <v>0</v>
      </c>
      <c r="R2974" s="44">
        <f t="shared" ref="R2974:R2976" si="924">+N2974+Q2974+P2974+O2974</f>
        <v>3.2040000000000002</v>
      </c>
      <c r="S2974" s="46"/>
    </row>
    <row r="2975" spans="1:26" ht="45">
      <c r="A2975" s="491"/>
      <c r="B2975" s="488"/>
      <c r="C2975" s="488"/>
      <c r="D2975" s="488"/>
      <c r="E2975" s="488"/>
      <c r="F2975" s="491"/>
      <c r="G2975" s="491"/>
      <c r="H2975" s="491"/>
      <c r="I2975" s="465" t="s">
        <v>347</v>
      </c>
      <c r="J2975" s="330"/>
      <c r="K2975" s="340" t="s">
        <v>155</v>
      </c>
      <c r="L2975" s="45"/>
      <c r="M2975" s="45"/>
      <c r="N2975" s="45"/>
      <c r="O2975" s="456">
        <v>93.629000000000005</v>
      </c>
      <c r="P2975" s="456">
        <v>0</v>
      </c>
      <c r="Q2975" s="456">
        <v>0</v>
      </c>
      <c r="R2975" s="44">
        <f t="shared" si="924"/>
        <v>93.629000000000005</v>
      </c>
      <c r="S2975" s="46"/>
    </row>
    <row r="2976" spans="1:26" ht="15">
      <c r="A2976" s="491"/>
      <c r="B2976" s="488"/>
      <c r="C2976" s="488"/>
      <c r="D2976" s="488"/>
      <c r="E2976" s="488"/>
      <c r="F2976" s="491"/>
      <c r="G2976" s="491"/>
      <c r="H2976" s="491"/>
      <c r="I2976" s="465" t="s">
        <v>342</v>
      </c>
      <c r="J2976" s="330"/>
      <c r="K2976" s="340" t="s">
        <v>12</v>
      </c>
      <c r="L2976" s="45"/>
      <c r="M2976" s="45"/>
      <c r="N2976" s="45"/>
      <c r="O2976" s="456">
        <v>0</v>
      </c>
      <c r="P2976" s="456">
        <v>202.70099999999999</v>
      </c>
      <c r="Q2976" s="456">
        <v>131.369</v>
      </c>
      <c r="R2976" s="44">
        <f t="shared" si="924"/>
        <v>334.07</v>
      </c>
      <c r="S2976" s="46"/>
    </row>
    <row r="2977" spans="1:26" ht="38.25">
      <c r="A2977" s="491"/>
      <c r="B2977" s="488"/>
      <c r="C2977" s="488"/>
      <c r="D2977" s="488"/>
      <c r="E2977" s="488"/>
      <c r="F2977" s="491"/>
      <c r="G2977" s="491"/>
      <c r="H2977" s="491"/>
      <c r="I2977" s="147" t="s">
        <v>77</v>
      </c>
      <c r="J2977" s="421"/>
      <c r="K2977" s="48" t="s">
        <v>55</v>
      </c>
      <c r="L2977" s="45"/>
      <c r="M2977" s="45"/>
      <c r="N2977" s="45"/>
      <c r="O2977" s="455">
        <f>O2978</f>
        <v>2</v>
      </c>
      <c r="P2977" s="455">
        <f t="shared" ref="P2977:Q2977" si="925">P2978</f>
        <v>0</v>
      </c>
      <c r="Q2977" s="455">
        <f t="shared" si="925"/>
        <v>0</v>
      </c>
      <c r="R2977" s="45">
        <f>+N2977+Q2977+P2977+O2977</f>
        <v>2</v>
      </c>
      <c r="S2977" s="46"/>
    </row>
    <row r="2978" spans="1:26" ht="15">
      <c r="A2978" s="492"/>
      <c r="B2978" s="489"/>
      <c r="C2978" s="488"/>
      <c r="D2978" s="488"/>
      <c r="E2978" s="488"/>
      <c r="F2978" s="491"/>
      <c r="G2978" s="491"/>
      <c r="H2978" s="491"/>
      <c r="I2978" s="49" t="s">
        <v>342</v>
      </c>
      <c r="J2978" s="421"/>
      <c r="K2978" s="422" t="s">
        <v>12</v>
      </c>
      <c r="L2978" s="45"/>
      <c r="M2978" s="45"/>
      <c r="N2978" s="45"/>
      <c r="O2978" s="456">
        <v>2</v>
      </c>
      <c r="P2978" s="456">
        <v>0</v>
      </c>
      <c r="Q2978" s="456">
        <v>0</v>
      </c>
      <c r="R2978" s="44">
        <f t="shared" si="914"/>
        <v>2</v>
      </c>
      <c r="S2978" s="46"/>
    </row>
    <row r="2979" spans="1:26" ht="14.25">
      <c r="A2979" s="490">
        <v>18</v>
      </c>
      <c r="B2979" s="487" t="s">
        <v>362</v>
      </c>
      <c r="C2979" s="488"/>
      <c r="D2979" s="488"/>
      <c r="E2979" s="488"/>
      <c r="F2979" s="491"/>
      <c r="G2979" s="491"/>
      <c r="H2979" s="491"/>
      <c r="I2979" s="168" t="s">
        <v>13</v>
      </c>
      <c r="J2979" s="421"/>
      <c r="K2979" s="422"/>
      <c r="L2979" s="45"/>
      <c r="M2979" s="45"/>
      <c r="N2979" s="45"/>
      <c r="O2979" s="455">
        <f>O2980</f>
        <v>130.56299999999999</v>
      </c>
      <c r="P2979" s="455">
        <f t="shared" ref="P2979:Q2979" si="926">P2980</f>
        <v>149.77199999999999</v>
      </c>
      <c r="Q2979" s="455">
        <f t="shared" si="926"/>
        <v>107.53700000000001</v>
      </c>
      <c r="R2979" s="45">
        <f t="shared" si="914"/>
        <v>387.87199999999996</v>
      </c>
      <c r="S2979" s="46"/>
    </row>
    <row r="2980" spans="1:26" s="6" customFormat="1" ht="15" customHeight="1">
      <c r="A2980" s="491"/>
      <c r="B2980" s="488"/>
      <c r="C2980" s="488"/>
      <c r="D2980" s="488"/>
      <c r="E2980" s="488"/>
      <c r="F2980" s="491"/>
      <c r="G2980" s="491"/>
      <c r="H2980" s="491"/>
      <c r="I2980" s="47" t="s">
        <v>346</v>
      </c>
      <c r="J2980" s="505">
        <v>285</v>
      </c>
      <c r="K2980" s="48" t="s">
        <v>43</v>
      </c>
      <c r="L2980" s="45"/>
      <c r="M2980" s="45"/>
      <c r="N2980" s="45"/>
      <c r="O2980" s="224">
        <f>O2981+O2982+O2983+O2984</f>
        <v>130.56299999999999</v>
      </c>
      <c r="P2980" s="224">
        <f t="shared" ref="P2980:Q2980" si="927">P2981+P2982+P2983+P2984</f>
        <v>149.77199999999999</v>
      </c>
      <c r="Q2980" s="224">
        <f t="shared" si="927"/>
        <v>107.53700000000001</v>
      </c>
      <c r="R2980" s="45">
        <f t="shared" si="914"/>
        <v>387.87199999999996</v>
      </c>
      <c r="S2980" s="46"/>
      <c r="T2980" s="7"/>
      <c r="U2980" s="7"/>
      <c r="V2980" s="7"/>
      <c r="W2980" s="7"/>
      <c r="X2980" s="7"/>
      <c r="Y2980" s="7"/>
      <c r="Z2980" s="7"/>
    </row>
    <row r="2981" spans="1:26" ht="30">
      <c r="A2981" s="491"/>
      <c r="B2981" s="488"/>
      <c r="C2981" s="488"/>
      <c r="D2981" s="488"/>
      <c r="E2981" s="488"/>
      <c r="F2981" s="491"/>
      <c r="G2981" s="491"/>
      <c r="H2981" s="491"/>
      <c r="I2981" s="465" t="s">
        <v>164</v>
      </c>
      <c r="J2981" s="504"/>
      <c r="K2981" s="340" t="s">
        <v>11</v>
      </c>
      <c r="L2981" s="45"/>
      <c r="M2981" s="45"/>
      <c r="N2981" s="45"/>
      <c r="O2981" s="456">
        <v>42.771999999999998</v>
      </c>
      <c r="P2981" s="456">
        <v>0</v>
      </c>
      <c r="Q2981" s="456">
        <v>0.107</v>
      </c>
      <c r="R2981" s="44">
        <f t="shared" ref="R2981:R3038" si="928">P2981+O2981</f>
        <v>42.771999999999998</v>
      </c>
      <c r="S2981" s="46"/>
    </row>
    <row r="2982" spans="1:26" ht="60">
      <c r="A2982" s="491"/>
      <c r="B2982" s="488"/>
      <c r="C2982" s="488"/>
      <c r="D2982" s="488"/>
      <c r="E2982" s="488"/>
      <c r="F2982" s="491"/>
      <c r="G2982" s="491"/>
      <c r="H2982" s="491"/>
      <c r="I2982" s="465" t="s">
        <v>18</v>
      </c>
      <c r="J2982" s="504"/>
      <c r="K2982" s="340" t="s">
        <v>17</v>
      </c>
      <c r="L2982" s="45"/>
      <c r="M2982" s="45"/>
      <c r="N2982" s="45"/>
      <c r="O2982" s="456">
        <v>0.93500000000000005</v>
      </c>
      <c r="P2982" s="456">
        <v>0</v>
      </c>
      <c r="Q2982" s="456">
        <v>0</v>
      </c>
      <c r="R2982" s="44">
        <f t="shared" si="928"/>
        <v>0.93500000000000005</v>
      </c>
      <c r="S2982" s="46"/>
    </row>
    <row r="2983" spans="1:26" ht="45">
      <c r="A2983" s="491"/>
      <c r="B2983" s="488"/>
      <c r="C2983" s="488"/>
      <c r="D2983" s="488"/>
      <c r="E2983" s="488"/>
      <c r="F2983" s="491"/>
      <c r="G2983" s="491"/>
      <c r="H2983" s="491"/>
      <c r="I2983" s="465" t="s">
        <v>347</v>
      </c>
      <c r="J2983" s="504"/>
      <c r="K2983" s="340" t="s">
        <v>155</v>
      </c>
      <c r="L2983" s="45"/>
      <c r="M2983" s="45"/>
      <c r="N2983" s="45"/>
      <c r="O2983" s="456">
        <v>86.855999999999995</v>
      </c>
      <c r="P2983" s="456">
        <v>0</v>
      </c>
      <c r="Q2983" s="456">
        <v>0</v>
      </c>
      <c r="R2983" s="44">
        <f t="shared" si="928"/>
        <v>86.855999999999995</v>
      </c>
      <c r="S2983" s="46"/>
    </row>
    <row r="2984" spans="1:26" ht="15">
      <c r="A2984" s="491"/>
      <c r="B2984" s="488"/>
      <c r="C2984" s="488"/>
      <c r="D2984" s="488"/>
      <c r="E2984" s="488"/>
      <c r="F2984" s="491"/>
      <c r="G2984" s="491"/>
      <c r="H2984" s="491"/>
      <c r="I2984" s="465" t="s">
        <v>342</v>
      </c>
      <c r="J2984" s="504"/>
      <c r="K2984" s="340" t="s">
        <v>12</v>
      </c>
      <c r="L2984" s="45"/>
      <c r="M2984" s="45"/>
      <c r="N2984" s="45"/>
      <c r="O2984" s="456">
        <v>0</v>
      </c>
      <c r="P2984" s="456">
        <v>149.77199999999999</v>
      </c>
      <c r="Q2984" s="456">
        <v>107.43</v>
      </c>
      <c r="R2984" s="44">
        <f t="shared" si="928"/>
        <v>149.77199999999999</v>
      </c>
      <c r="S2984" s="46"/>
    </row>
    <row r="2985" spans="1:26" ht="14.25">
      <c r="A2985" s="496">
        <v>19</v>
      </c>
      <c r="B2985" s="510" t="s">
        <v>805</v>
      </c>
      <c r="C2985" s="488"/>
      <c r="D2985" s="488"/>
      <c r="E2985" s="488"/>
      <c r="F2985" s="491"/>
      <c r="G2985" s="491"/>
      <c r="H2985" s="491"/>
      <c r="I2985" s="168" t="s">
        <v>13</v>
      </c>
      <c r="J2985" s="421"/>
      <c r="K2985" s="422"/>
      <c r="L2985" s="45"/>
      <c r="M2985" s="45"/>
      <c r="N2985" s="45"/>
      <c r="O2985" s="455">
        <f>O2986</f>
        <v>165.255</v>
      </c>
      <c r="P2985" s="455">
        <f t="shared" ref="P2985:Q2985" si="929">P2986</f>
        <v>185.619</v>
      </c>
      <c r="Q2985" s="455">
        <f t="shared" si="929"/>
        <v>140.536</v>
      </c>
      <c r="R2985" s="45">
        <f t="shared" ref="R2985:R2986" si="930">+N2985+Q2985+P2985+O2985</f>
        <v>491.40999999999997</v>
      </c>
      <c r="S2985" s="46"/>
    </row>
    <row r="2986" spans="1:26" s="6" customFormat="1" ht="42.75">
      <c r="A2986" s="496"/>
      <c r="B2986" s="510"/>
      <c r="C2986" s="488"/>
      <c r="D2986" s="488"/>
      <c r="E2986" s="488"/>
      <c r="F2986" s="491"/>
      <c r="G2986" s="491"/>
      <c r="H2986" s="491"/>
      <c r="I2986" s="466" t="s">
        <v>802</v>
      </c>
      <c r="J2986" s="505">
        <v>285</v>
      </c>
      <c r="K2986" s="48" t="s">
        <v>43</v>
      </c>
      <c r="L2986" s="45"/>
      <c r="M2986" s="45"/>
      <c r="N2986" s="45"/>
      <c r="O2986" s="224">
        <f>O2987+O2988+O2989+O2990</f>
        <v>165.255</v>
      </c>
      <c r="P2986" s="224">
        <f t="shared" ref="P2986:Q2986" si="931">P2987+P2988+P2989+P2990</f>
        <v>185.619</v>
      </c>
      <c r="Q2986" s="224">
        <f t="shared" si="931"/>
        <v>140.536</v>
      </c>
      <c r="R2986" s="45">
        <f t="shared" si="930"/>
        <v>491.40999999999997</v>
      </c>
      <c r="S2986" s="46"/>
      <c r="T2986" s="7"/>
      <c r="U2986" s="7"/>
      <c r="V2986" s="7"/>
      <c r="W2986" s="7"/>
      <c r="X2986" s="7"/>
      <c r="Y2986" s="7"/>
      <c r="Z2986" s="7"/>
    </row>
    <row r="2987" spans="1:26" ht="30">
      <c r="A2987" s="496"/>
      <c r="B2987" s="510"/>
      <c r="C2987" s="488"/>
      <c r="D2987" s="488"/>
      <c r="E2987" s="488"/>
      <c r="F2987" s="491"/>
      <c r="G2987" s="491"/>
      <c r="H2987" s="491"/>
      <c r="I2987" s="465" t="s">
        <v>164</v>
      </c>
      <c r="J2987" s="504"/>
      <c r="K2987" s="340" t="s">
        <v>11</v>
      </c>
      <c r="L2987" s="45"/>
      <c r="M2987" s="45"/>
      <c r="N2987" s="45"/>
      <c r="O2987" s="456">
        <v>47.774999999999999</v>
      </c>
      <c r="P2987" s="456">
        <v>0</v>
      </c>
      <c r="Q2987" s="456">
        <v>0</v>
      </c>
      <c r="R2987" s="44">
        <f t="shared" si="928"/>
        <v>47.774999999999999</v>
      </c>
      <c r="S2987" s="46"/>
    </row>
    <row r="2988" spans="1:26" ht="60">
      <c r="A2988" s="496"/>
      <c r="B2988" s="510"/>
      <c r="C2988" s="488"/>
      <c r="D2988" s="488"/>
      <c r="E2988" s="488"/>
      <c r="F2988" s="491"/>
      <c r="G2988" s="491"/>
      <c r="H2988" s="491"/>
      <c r="I2988" s="465" t="s">
        <v>18</v>
      </c>
      <c r="J2988" s="504"/>
      <c r="K2988" s="340" t="s">
        <v>17</v>
      </c>
      <c r="L2988" s="45"/>
      <c r="M2988" s="45"/>
      <c r="N2988" s="45"/>
      <c r="O2988" s="456">
        <v>1.0389999999999999</v>
      </c>
      <c r="P2988" s="456">
        <v>0</v>
      </c>
      <c r="Q2988" s="456">
        <v>0</v>
      </c>
      <c r="R2988" s="44">
        <f t="shared" si="928"/>
        <v>1.0389999999999999</v>
      </c>
      <c r="S2988" s="46"/>
    </row>
    <row r="2989" spans="1:26" ht="45">
      <c r="A2989" s="496"/>
      <c r="B2989" s="510"/>
      <c r="C2989" s="488"/>
      <c r="D2989" s="488"/>
      <c r="E2989" s="488"/>
      <c r="F2989" s="491"/>
      <c r="G2989" s="491"/>
      <c r="H2989" s="491"/>
      <c r="I2989" s="465" t="s">
        <v>347</v>
      </c>
      <c r="J2989" s="504"/>
      <c r="K2989" s="340" t="s">
        <v>155</v>
      </c>
      <c r="L2989" s="45"/>
      <c r="M2989" s="45"/>
      <c r="N2989" s="45"/>
      <c r="O2989" s="456">
        <v>116.441</v>
      </c>
      <c r="P2989" s="456">
        <v>0</v>
      </c>
      <c r="Q2989" s="456">
        <v>0</v>
      </c>
      <c r="R2989" s="44">
        <f t="shared" si="928"/>
        <v>116.441</v>
      </c>
      <c r="S2989" s="46"/>
    </row>
    <row r="2990" spans="1:26" ht="15">
      <c r="A2990" s="496"/>
      <c r="B2990" s="510"/>
      <c r="C2990" s="488"/>
      <c r="D2990" s="488"/>
      <c r="E2990" s="488"/>
      <c r="F2990" s="491"/>
      <c r="G2990" s="491"/>
      <c r="H2990" s="491"/>
      <c r="I2990" s="465" t="s">
        <v>342</v>
      </c>
      <c r="J2990" s="504"/>
      <c r="K2990" s="340" t="s">
        <v>12</v>
      </c>
      <c r="L2990" s="45"/>
      <c r="M2990" s="45"/>
      <c r="N2990" s="45"/>
      <c r="O2990" s="456">
        <v>0</v>
      </c>
      <c r="P2990" s="456">
        <v>185.619</v>
      </c>
      <c r="Q2990" s="456">
        <v>140.536</v>
      </c>
      <c r="R2990" s="44">
        <f t="shared" si="928"/>
        <v>185.619</v>
      </c>
      <c r="S2990" s="46"/>
    </row>
    <row r="2991" spans="1:26" ht="14.25">
      <c r="A2991" s="490">
        <v>20</v>
      </c>
      <c r="B2991" s="487" t="s">
        <v>363</v>
      </c>
      <c r="C2991" s="488"/>
      <c r="D2991" s="488"/>
      <c r="E2991" s="488"/>
      <c r="F2991" s="491"/>
      <c r="G2991" s="491"/>
      <c r="H2991" s="491"/>
      <c r="I2991" s="168" t="s">
        <v>13</v>
      </c>
      <c r="J2991" s="421"/>
      <c r="K2991" s="422"/>
      <c r="L2991" s="45"/>
      <c r="M2991" s="45"/>
      <c r="N2991" s="45"/>
      <c r="O2991" s="455">
        <f>O2992</f>
        <v>133.05700000000002</v>
      </c>
      <c r="P2991" s="455">
        <f t="shared" ref="P2991:Q2991" si="932">P2992</f>
        <v>153.67099999999999</v>
      </c>
      <c r="Q2991" s="455">
        <f t="shared" si="932"/>
        <v>104.631</v>
      </c>
      <c r="R2991" s="45">
        <f t="shared" ref="R2991:R2992" si="933">+N2991+Q2991+P2991+O2991</f>
        <v>391.35900000000004</v>
      </c>
      <c r="S2991" s="46"/>
    </row>
    <row r="2992" spans="1:26" s="6" customFormat="1" ht="21.75" customHeight="1">
      <c r="A2992" s="491"/>
      <c r="B2992" s="488"/>
      <c r="C2992" s="488"/>
      <c r="D2992" s="488"/>
      <c r="E2992" s="488"/>
      <c r="F2992" s="491"/>
      <c r="G2992" s="491"/>
      <c r="H2992" s="491"/>
      <c r="I2992" s="47" t="s">
        <v>346</v>
      </c>
      <c r="J2992" s="505">
        <v>285</v>
      </c>
      <c r="K2992" s="48" t="s">
        <v>43</v>
      </c>
      <c r="L2992" s="45"/>
      <c r="M2992" s="45"/>
      <c r="N2992" s="45"/>
      <c r="O2992" s="224">
        <f>O2993+O2994+O2995+O2996</f>
        <v>133.05700000000002</v>
      </c>
      <c r="P2992" s="224">
        <f t="shared" ref="P2992:Q2992" si="934">P2993+P2994+P2995+P2996</f>
        <v>153.67099999999999</v>
      </c>
      <c r="Q2992" s="224">
        <f t="shared" si="934"/>
        <v>104.631</v>
      </c>
      <c r="R2992" s="45">
        <f t="shared" si="933"/>
        <v>391.35900000000004</v>
      </c>
      <c r="S2992" s="46"/>
      <c r="T2992" s="7"/>
      <c r="U2992" s="7"/>
      <c r="V2992" s="7"/>
      <c r="W2992" s="7"/>
      <c r="X2992" s="7"/>
      <c r="Y2992" s="7"/>
      <c r="Z2992" s="7"/>
    </row>
    <row r="2993" spans="1:26" ht="30">
      <c r="A2993" s="491"/>
      <c r="B2993" s="488"/>
      <c r="C2993" s="488"/>
      <c r="D2993" s="488"/>
      <c r="E2993" s="488"/>
      <c r="F2993" s="491"/>
      <c r="G2993" s="491"/>
      <c r="H2993" s="491"/>
      <c r="I2993" s="465" t="s">
        <v>164</v>
      </c>
      <c r="J2993" s="504"/>
      <c r="K2993" s="340" t="s">
        <v>11</v>
      </c>
      <c r="L2993" s="45"/>
      <c r="M2993" s="45"/>
      <c r="N2993" s="45"/>
      <c r="O2993" s="456">
        <v>41.497</v>
      </c>
      <c r="P2993" s="456">
        <v>0</v>
      </c>
      <c r="Q2993" s="456">
        <v>0</v>
      </c>
      <c r="R2993" s="44">
        <f t="shared" si="928"/>
        <v>41.497</v>
      </c>
      <c r="S2993" s="46"/>
    </row>
    <row r="2994" spans="1:26" ht="60">
      <c r="A2994" s="491"/>
      <c r="B2994" s="488"/>
      <c r="C2994" s="488"/>
      <c r="D2994" s="488"/>
      <c r="E2994" s="488"/>
      <c r="F2994" s="491"/>
      <c r="G2994" s="491"/>
      <c r="H2994" s="491"/>
      <c r="I2994" s="465" t="s">
        <v>18</v>
      </c>
      <c r="J2994" s="504"/>
      <c r="K2994" s="340" t="s">
        <v>17</v>
      </c>
      <c r="L2994" s="45"/>
      <c r="M2994" s="45"/>
      <c r="N2994" s="45"/>
      <c r="O2994" s="456">
        <v>2.0830000000000002</v>
      </c>
      <c r="P2994" s="456">
        <v>0</v>
      </c>
      <c r="Q2994" s="456">
        <v>0</v>
      </c>
      <c r="R2994" s="44">
        <f t="shared" si="928"/>
        <v>2.0830000000000002</v>
      </c>
      <c r="S2994" s="46"/>
    </row>
    <row r="2995" spans="1:26" ht="45">
      <c r="A2995" s="491"/>
      <c r="B2995" s="488"/>
      <c r="C2995" s="488"/>
      <c r="D2995" s="488"/>
      <c r="E2995" s="488"/>
      <c r="F2995" s="491"/>
      <c r="G2995" s="491"/>
      <c r="H2995" s="491"/>
      <c r="I2995" s="465" t="s">
        <v>347</v>
      </c>
      <c r="J2995" s="504"/>
      <c r="K2995" s="340" t="s">
        <v>155</v>
      </c>
      <c r="L2995" s="45"/>
      <c r="M2995" s="45"/>
      <c r="N2995" s="45"/>
      <c r="O2995" s="456">
        <v>89.477000000000004</v>
      </c>
      <c r="P2995" s="456">
        <v>0</v>
      </c>
      <c r="Q2995" s="456">
        <v>0</v>
      </c>
      <c r="R2995" s="44">
        <f t="shared" si="928"/>
        <v>89.477000000000004</v>
      </c>
      <c r="S2995" s="46"/>
    </row>
    <row r="2996" spans="1:26" ht="15">
      <c r="A2996" s="491"/>
      <c r="B2996" s="488"/>
      <c r="C2996" s="488"/>
      <c r="D2996" s="488"/>
      <c r="E2996" s="488"/>
      <c r="F2996" s="491"/>
      <c r="G2996" s="491"/>
      <c r="H2996" s="491"/>
      <c r="I2996" s="465" t="s">
        <v>342</v>
      </c>
      <c r="J2996" s="504"/>
      <c r="K2996" s="340" t="s">
        <v>12</v>
      </c>
      <c r="L2996" s="45"/>
      <c r="M2996" s="45"/>
      <c r="N2996" s="45"/>
      <c r="O2996" s="456">
        <v>0</v>
      </c>
      <c r="P2996" s="456">
        <v>153.67099999999999</v>
      </c>
      <c r="Q2996" s="456">
        <v>104.631</v>
      </c>
      <c r="R2996" s="44">
        <f t="shared" si="928"/>
        <v>153.67099999999999</v>
      </c>
      <c r="S2996" s="46"/>
    </row>
    <row r="2997" spans="1:26" ht="15">
      <c r="A2997" s="496">
        <v>21</v>
      </c>
      <c r="B2997" s="510" t="s">
        <v>364</v>
      </c>
      <c r="C2997" s="488"/>
      <c r="D2997" s="488"/>
      <c r="E2997" s="488"/>
      <c r="F2997" s="491"/>
      <c r="G2997" s="491"/>
      <c r="H2997" s="491"/>
      <c r="I2997" s="168" t="s">
        <v>13</v>
      </c>
      <c r="J2997" s="421"/>
      <c r="K2997" s="422"/>
      <c r="L2997" s="45"/>
      <c r="M2997" s="45"/>
      <c r="N2997" s="45"/>
      <c r="O2997" s="456">
        <f>O2998</f>
        <v>201.56400000000002</v>
      </c>
      <c r="P2997" s="456">
        <f t="shared" ref="P2997:Q2997" si="935">P2998</f>
        <v>214.99</v>
      </c>
      <c r="Q2997" s="456">
        <f t="shared" si="935"/>
        <v>127.72999999999999</v>
      </c>
      <c r="R2997" s="45">
        <f t="shared" ref="R2997:R2998" si="936">+N2997+Q2997+P2997+O2997</f>
        <v>544.28400000000011</v>
      </c>
      <c r="S2997" s="46"/>
    </row>
    <row r="2998" spans="1:26" s="6" customFormat="1" ht="17.25" customHeight="1">
      <c r="A2998" s="496"/>
      <c r="B2998" s="510"/>
      <c r="C2998" s="488"/>
      <c r="D2998" s="488"/>
      <c r="E2998" s="488"/>
      <c r="F2998" s="491"/>
      <c r="G2998" s="491"/>
      <c r="H2998" s="491"/>
      <c r="I2998" s="47" t="s">
        <v>346</v>
      </c>
      <c r="J2998" s="505">
        <v>285</v>
      </c>
      <c r="K2998" s="48" t="s">
        <v>43</v>
      </c>
      <c r="L2998" s="45"/>
      <c r="M2998" s="45"/>
      <c r="N2998" s="45"/>
      <c r="O2998" s="224">
        <f>O2999+O3000+O3001+O3002</f>
        <v>201.56400000000002</v>
      </c>
      <c r="P2998" s="224">
        <f t="shared" ref="P2998:Q2998" si="937">P2999+P3000+P3001+P3002</f>
        <v>214.99</v>
      </c>
      <c r="Q2998" s="224">
        <f t="shared" si="937"/>
        <v>127.72999999999999</v>
      </c>
      <c r="R2998" s="45">
        <f t="shared" si="936"/>
        <v>544.28400000000011</v>
      </c>
      <c r="S2998" s="46"/>
      <c r="T2998" s="7"/>
      <c r="U2998" s="7"/>
      <c r="V2998" s="7"/>
      <c r="W2998" s="7"/>
      <c r="X2998" s="7"/>
      <c r="Y2998" s="7"/>
      <c r="Z2998" s="7"/>
    </row>
    <row r="2999" spans="1:26" ht="30">
      <c r="A2999" s="496"/>
      <c r="B2999" s="510"/>
      <c r="C2999" s="488"/>
      <c r="D2999" s="488"/>
      <c r="E2999" s="488"/>
      <c r="F2999" s="491"/>
      <c r="G2999" s="491"/>
      <c r="H2999" s="491"/>
      <c r="I2999" s="465" t="s">
        <v>164</v>
      </c>
      <c r="J2999" s="504"/>
      <c r="K2999" s="340" t="s">
        <v>11</v>
      </c>
      <c r="L2999" s="45"/>
      <c r="M2999" s="45"/>
      <c r="N2999" s="45"/>
      <c r="O2999" s="456">
        <v>65.042000000000002</v>
      </c>
      <c r="P2999" s="456">
        <v>0</v>
      </c>
      <c r="Q2999" s="456">
        <v>0.13600000000000001</v>
      </c>
      <c r="R2999" s="44">
        <f t="shared" si="928"/>
        <v>65.042000000000002</v>
      </c>
      <c r="S2999" s="46"/>
    </row>
    <row r="3000" spans="1:26" ht="60">
      <c r="A3000" s="496"/>
      <c r="B3000" s="510"/>
      <c r="C3000" s="488"/>
      <c r="D3000" s="488"/>
      <c r="E3000" s="488"/>
      <c r="F3000" s="491"/>
      <c r="G3000" s="491"/>
      <c r="H3000" s="491"/>
      <c r="I3000" s="465" t="s">
        <v>18</v>
      </c>
      <c r="J3000" s="504"/>
      <c r="K3000" s="340" t="s">
        <v>17</v>
      </c>
      <c r="L3000" s="45"/>
      <c r="M3000" s="45"/>
      <c r="N3000" s="45"/>
      <c r="O3000" s="456">
        <v>0.66800000000000004</v>
      </c>
      <c r="P3000" s="456">
        <v>0</v>
      </c>
      <c r="Q3000" s="456">
        <v>0</v>
      </c>
      <c r="R3000" s="44">
        <f t="shared" si="928"/>
        <v>0.66800000000000004</v>
      </c>
      <c r="S3000" s="46"/>
    </row>
    <row r="3001" spans="1:26" ht="45">
      <c r="A3001" s="496"/>
      <c r="B3001" s="510"/>
      <c r="C3001" s="488"/>
      <c r="D3001" s="488"/>
      <c r="E3001" s="488"/>
      <c r="F3001" s="491"/>
      <c r="G3001" s="491"/>
      <c r="H3001" s="491"/>
      <c r="I3001" s="465" t="s">
        <v>347</v>
      </c>
      <c r="J3001" s="504"/>
      <c r="K3001" s="340" t="s">
        <v>155</v>
      </c>
      <c r="L3001" s="45"/>
      <c r="M3001" s="45"/>
      <c r="N3001" s="45"/>
      <c r="O3001" s="456">
        <v>135.85400000000001</v>
      </c>
      <c r="P3001" s="456">
        <v>0</v>
      </c>
      <c r="Q3001" s="456">
        <v>0</v>
      </c>
      <c r="R3001" s="44">
        <f t="shared" si="928"/>
        <v>135.85400000000001</v>
      </c>
      <c r="S3001" s="46"/>
    </row>
    <row r="3002" spans="1:26" ht="15">
      <c r="A3002" s="496"/>
      <c r="B3002" s="510"/>
      <c r="C3002" s="488"/>
      <c r="D3002" s="488"/>
      <c r="E3002" s="488"/>
      <c r="F3002" s="491"/>
      <c r="G3002" s="491"/>
      <c r="H3002" s="491"/>
      <c r="I3002" s="465" t="s">
        <v>342</v>
      </c>
      <c r="J3002" s="504"/>
      <c r="K3002" s="340" t="s">
        <v>12</v>
      </c>
      <c r="L3002" s="45"/>
      <c r="M3002" s="45"/>
      <c r="N3002" s="45"/>
      <c r="O3002" s="456">
        <v>0</v>
      </c>
      <c r="P3002" s="456">
        <v>214.99</v>
      </c>
      <c r="Q3002" s="456">
        <v>127.59399999999999</v>
      </c>
      <c r="R3002" s="44">
        <f t="shared" si="928"/>
        <v>214.99</v>
      </c>
      <c r="S3002" s="46"/>
    </row>
    <row r="3003" spans="1:26" ht="15">
      <c r="A3003" s="490">
        <v>22</v>
      </c>
      <c r="B3003" s="487" t="s">
        <v>806</v>
      </c>
      <c r="C3003" s="488"/>
      <c r="D3003" s="488"/>
      <c r="E3003" s="488"/>
      <c r="F3003" s="491"/>
      <c r="G3003" s="491"/>
      <c r="H3003" s="491"/>
      <c r="I3003" s="168" t="s">
        <v>13</v>
      </c>
      <c r="J3003" s="421"/>
      <c r="K3003" s="422"/>
      <c r="L3003" s="45"/>
      <c r="M3003" s="45"/>
      <c r="N3003" s="45"/>
      <c r="O3003" s="456">
        <f>O3004</f>
        <v>62.432000000000002</v>
      </c>
      <c r="P3003" s="456">
        <f t="shared" ref="P3003:Q3003" si="938">P3004</f>
        <v>109.29600000000001</v>
      </c>
      <c r="Q3003" s="456">
        <f t="shared" si="938"/>
        <v>101.58099999999999</v>
      </c>
      <c r="R3003" s="45">
        <f t="shared" ref="R3003:R3004" si="939">+N3003+Q3003+P3003+O3003</f>
        <v>273.30900000000003</v>
      </c>
      <c r="S3003" s="46"/>
    </row>
    <row r="3004" spans="1:26" s="6" customFormat="1" ht="18" customHeight="1">
      <c r="A3004" s="491"/>
      <c r="B3004" s="488"/>
      <c r="C3004" s="488"/>
      <c r="D3004" s="488"/>
      <c r="E3004" s="488"/>
      <c r="F3004" s="491"/>
      <c r="G3004" s="491"/>
      <c r="H3004" s="491"/>
      <c r="I3004" s="47" t="s">
        <v>346</v>
      </c>
      <c r="J3004" s="505">
        <v>285</v>
      </c>
      <c r="K3004" s="48" t="s">
        <v>43</v>
      </c>
      <c r="L3004" s="45"/>
      <c r="M3004" s="45"/>
      <c r="N3004" s="45"/>
      <c r="O3004" s="224">
        <f>O3005+O3006+O3007+O3008</f>
        <v>62.432000000000002</v>
      </c>
      <c r="P3004" s="224">
        <f t="shared" ref="P3004:Q3004" si="940">P3005+P3006+P3007+P3008</f>
        <v>109.29600000000001</v>
      </c>
      <c r="Q3004" s="224">
        <f t="shared" si="940"/>
        <v>101.58099999999999</v>
      </c>
      <c r="R3004" s="45">
        <f t="shared" si="939"/>
        <v>273.30900000000003</v>
      </c>
      <c r="S3004" s="46"/>
      <c r="T3004" s="7"/>
      <c r="U3004" s="7"/>
      <c r="V3004" s="7"/>
      <c r="W3004" s="7"/>
      <c r="X3004" s="7"/>
      <c r="Y3004" s="7"/>
      <c r="Z3004" s="7"/>
    </row>
    <row r="3005" spans="1:26" ht="30">
      <c r="A3005" s="491"/>
      <c r="B3005" s="488"/>
      <c r="C3005" s="488"/>
      <c r="D3005" s="488"/>
      <c r="E3005" s="488"/>
      <c r="F3005" s="491"/>
      <c r="G3005" s="491"/>
      <c r="H3005" s="491"/>
      <c r="I3005" s="465" t="s">
        <v>164</v>
      </c>
      <c r="J3005" s="504"/>
      <c r="K3005" s="340" t="s">
        <v>11</v>
      </c>
      <c r="L3005" s="45"/>
      <c r="M3005" s="45"/>
      <c r="N3005" s="45"/>
      <c r="O3005" s="456">
        <v>17.434999999999999</v>
      </c>
      <c r="P3005" s="456">
        <v>0</v>
      </c>
      <c r="Q3005" s="456">
        <v>7.0000000000000007E-2</v>
      </c>
      <c r="R3005" s="44">
        <f t="shared" si="928"/>
        <v>17.434999999999999</v>
      </c>
      <c r="S3005" s="46"/>
    </row>
    <row r="3006" spans="1:26" ht="60">
      <c r="A3006" s="491"/>
      <c r="B3006" s="488"/>
      <c r="C3006" s="488"/>
      <c r="D3006" s="488"/>
      <c r="E3006" s="488"/>
      <c r="F3006" s="491"/>
      <c r="G3006" s="491"/>
      <c r="H3006" s="491"/>
      <c r="I3006" s="465" t="s">
        <v>18</v>
      </c>
      <c r="J3006" s="504"/>
      <c r="K3006" s="340" t="s">
        <v>17</v>
      </c>
      <c r="L3006" s="45"/>
      <c r="M3006" s="45"/>
      <c r="N3006" s="45"/>
      <c r="O3006" s="456">
        <v>0.98099999999999998</v>
      </c>
      <c r="P3006" s="456">
        <v>0</v>
      </c>
      <c r="Q3006" s="456">
        <v>0</v>
      </c>
      <c r="R3006" s="44">
        <f t="shared" si="928"/>
        <v>0.98099999999999998</v>
      </c>
      <c r="S3006" s="46"/>
    </row>
    <row r="3007" spans="1:26" ht="45">
      <c r="A3007" s="491"/>
      <c r="B3007" s="488"/>
      <c r="C3007" s="488"/>
      <c r="D3007" s="488"/>
      <c r="E3007" s="488"/>
      <c r="F3007" s="491"/>
      <c r="G3007" s="491"/>
      <c r="H3007" s="491"/>
      <c r="I3007" s="465" t="s">
        <v>347</v>
      </c>
      <c r="J3007" s="504"/>
      <c r="K3007" s="340" t="s">
        <v>155</v>
      </c>
      <c r="L3007" s="45"/>
      <c r="M3007" s="45"/>
      <c r="N3007" s="45"/>
      <c r="O3007" s="456">
        <v>44.015999999999998</v>
      </c>
      <c r="P3007" s="456">
        <v>0</v>
      </c>
      <c r="Q3007" s="456">
        <v>0</v>
      </c>
      <c r="R3007" s="44">
        <f t="shared" si="928"/>
        <v>44.015999999999998</v>
      </c>
      <c r="S3007" s="46"/>
    </row>
    <row r="3008" spans="1:26" ht="15">
      <c r="A3008" s="491"/>
      <c r="B3008" s="488"/>
      <c r="C3008" s="488"/>
      <c r="D3008" s="488"/>
      <c r="E3008" s="488"/>
      <c r="F3008" s="491"/>
      <c r="G3008" s="491"/>
      <c r="H3008" s="491"/>
      <c r="I3008" s="465" t="s">
        <v>342</v>
      </c>
      <c r="J3008" s="504"/>
      <c r="K3008" s="340" t="s">
        <v>12</v>
      </c>
      <c r="L3008" s="45"/>
      <c r="M3008" s="45"/>
      <c r="N3008" s="45"/>
      <c r="O3008" s="456">
        <v>0</v>
      </c>
      <c r="P3008" s="456">
        <v>109.29600000000001</v>
      </c>
      <c r="Q3008" s="456">
        <v>101.511</v>
      </c>
      <c r="R3008" s="44">
        <f t="shared" si="928"/>
        <v>109.29600000000001</v>
      </c>
      <c r="S3008" s="46"/>
    </row>
    <row r="3009" spans="1:26" ht="14.25">
      <c r="A3009" s="491">
        <v>23</v>
      </c>
      <c r="B3009" s="488" t="s">
        <v>365</v>
      </c>
      <c r="C3009" s="488"/>
      <c r="D3009" s="488"/>
      <c r="E3009" s="488"/>
      <c r="F3009" s="491"/>
      <c r="G3009" s="491"/>
      <c r="H3009" s="491"/>
      <c r="I3009" s="168" t="s">
        <v>13</v>
      </c>
      <c r="J3009" s="421"/>
      <c r="K3009" s="422"/>
      <c r="L3009" s="45"/>
      <c r="M3009" s="45"/>
      <c r="N3009" s="45"/>
      <c r="O3009" s="455">
        <f>O3010</f>
        <v>116.28100000000001</v>
      </c>
      <c r="P3009" s="455">
        <f t="shared" ref="P3009:Q3009" si="941">P3010</f>
        <v>129.08799999999999</v>
      </c>
      <c r="Q3009" s="455">
        <f t="shared" si="941"/>
        <v>94.411000000000001</v>
      </c>
      <c r="R3009" s="45">
        <f t="shared" ref="R3009:R3010" si="942">+N3009+Q3009+P3009+O3009</f>
        <v>339.78</v>
      </c>
      <c r="S3009" s="46"/>
    </row>
    <row r="3010" spans="1:26" s="6" customFormat="1" ht="20.25" customHeight="1">
      <c r="A3010" s="491"/>
      <c r="B3010" s="488"/>
      <c r="C3010" s="488"/>
      <c r="D3010" s="488"/>
      <c r="E3010" s="488"/>
      <c r="F3010" s="491"/>
      <c r="G3010" s="491"/>
      <c r="H3010" s="491"/>
      <c r="I3010" s="47" t="s">
        <v>346</v>
      </c>
      <c r="J3010" s="505">
        <v>285</v>
      </c>
      <c r="K3010" s="48" t="s">
        <v>43</v>
      </c>
      <c r="L3010" s="45"/>
      <c r="M3010" s="45"/>
      <c r="N3010" s="45"/>
      <c r="O3010" s="224">
        <f>O3011+O3012+O3013+O3014</f>
        <v>116.28100000000001</v>
      </c>
      <c r="P3010" s="224">
        <f t="shared" ref="P3010:Q3010" si="943">P3011+P3012+P3013+P3014</f>
        <v>129.08799999999999</v>
      </c>
      <c r="Q3010" s="224">
        <f t="shared" si="943"/>
        <v>94.411000000000001</v>
      </c>
      <c r="R3010" s="45">
        <f t="shared" si="942"/>
        <v>339.78</v>
      </c>
      <c r="S3010" s="46"/>
      <c r="T3010" s="7"/>
      <c r="U3010" s="7"/>
      <c r="V3010" s="7"/>
      <c r="W3010" s="7"/>
      <c r="X3010" s="7"/>
      <c r="Y3010" s="7"/>
      <c r="Z3010" s="7"/>
    </row>
    <row r="3011" spans="1:26" ht="30">
      <c r="A3011" s="491"/>
      <c r="B3011" s="488"/>
      <c r="C3011" s="488"/>
      <c r="D3011" s="488"/>
      <c r="E3011" s="488"/>
      <c r="F3011" s="491"/>
      <c r="G3011" s="491"/>
      <c r="H3011" s="491"/>
      <c r="I3011" s="465" t="s">
        <v>164</v>
      </c>
      <c r="J3011" s="504"/>
      <c r="K3011" s="340" t="s">
        <v>11</v>
      </c>
      <c r="L3011" s="45"/>
      <c r="M3011" s="45"/>
      <c r="N3011" s="45"/>
      <c r="O3011" s="456">
        <v>37.804000000000002</v>
      </c>
      <c r="P3011" s="456">
        <v>0</v>
      </c>
      <c r="Q3011" s="456">
        <v>0.38400000000000001</v>
      </c>
      <c r="R3011" s="44">
        <f t="shared" si="928"/>
        <v>37.804000000000002</v>
      </c>
      <c r="S3011" s="46"/>
    </row>
    <row r="3012" spans="1:26" ht="60">
      <c r="A3012" s="491"/>
      <c r="B3012" s="488"/>
      <c r="C3012" s="488"/>
      <c r="D3012" s="488"/>
      <c r="E3012" s="488"/>
      <c r="F3012" s="491"/>
      <c r="G3012" s="491"/>
      <c r="H3012" s="491"/>
      <c r="I3012" s="465" t="s">
        <v>18</v>
      </c>
      <c r="J3012" s="504"/>
      <c r="K3012" s="340" t="s">
        <v>17</v>
      </c>
      <c r="L3012" s="45"/>
      <c r="M3012" s="45"/>
      <c r="N3012" s="45"/>
      <c r="O3012" s="456">
        <v>1.125</v>
      </c>
      <c r="P3012" s="456">
        <v>0</v>
      </c>
      <c r="Q3012" s="456">
        <v>0</v>
      </c>
      <c r="R3012" s="44">
        <f t="shared" si="928"/>
        <v>1.125</v>
      </c>
      <c r="S3012" s="46"/>
    </row>
    <row r="3013" spans="1:26" ht="45">
      <c r="A3013" s="491"/>
      <c r="B3013" s="488"/>
      <c r="C3013" s="488"/>
      <c r="D3013" s="488"/>
      <c r="E3013" s="488"/>
      <c r="F3013" s="491"/>
      <c r="G3013" s="491"/>
      <c r="H3013" s="491"/>
      <c r="I3013" s="465" t="s">
        <v>347</v>
      </c>
      <c r="J3013" s="504"/>
      <c r="K3013" s="340" t="s">
        <v>155</v>
      </c>
      <c r="L3013" s="45"/>
      <c r="M3013" s="45"/>
      <c r="N3013" s="45"/>
      <c r="O3013" s="456">
        <v>77.352000000000004</v>
      </c>
      <c r="P3013" s="456">
        <v>0</v>
      </c>
      <c r="Q3013" s="456">
        <v>0</v>
      </c>
      <c r="R3013" s="44">
        <f t="shared" si="928"/>
        <v>77.352000000000004</v>
      </c>
      <c r="S3013" s="46"/>
    </row>
    <row r="3014" spans="1:26" ht="15">
      <c r="A3014" s="491"/>
      <c r="B3014" s="488"/>
      <c r="C3014" s="488"/>
      <c r="D3014" s="488"/>
      <c r="E3014" s="488"/>
      <c r="F3014" s="491"/>
      <c r="G3014" s="491"/>
      <c r="H3014" s="491"/>
      <c r="I3014" s="465" t="s">
        <v>342</v>
      </c>
      <c r="J3014" s="504"/>
      <c r="K3014" s="340" t="s">
        <v>12</v>
      </c>
      <c r="L3014" s="45"/>
      <c r="M3014" s="45"/>
      <c r="N3014" s="45"/>
      <c r="O3014" s="456">
        <v>0</v>
      </c>
      <c r="P3014" s="456">
        <v>129.08799999999999</v>
      </c>
      <c r="Q3014" s="456">
        <v>94.027000000000001</v>
      </c>
      <c r="R3014" s="44">
        <f t="shared" si="928"/>
        <v>129.08799999999999</v>
      </c>
      <c r="S3014" s="46"/>
    </row>
    <row r="3015" spans="1:26" ht="14.25">
      <c r="A3015" s="496">
        <v>24</v>
      </c>
      <c r="B3015" s="510" t="s">
        <v>366</v>
      </c>
      <c r="C3015" s="488"/>
      <c r="D3015" s="488"/>
      <c r="E3015" s="488"/>
      <c r="F3015" s="491"/>
      <c r="G3015" s="491"/>
      <c r="H3015" s="491"/>
      <c r="I3015" s="168" t="s">
        <v>13</v>
      </c>
      <c r="J3015" s="421"/>
      <c r="K3015" s="422"/>
      <c r="L3015" s="45"/>
      <c r="M3015" s="45"/>
      <c r="N3015" s="45"/>
      <c r="O3015" s="455">
        <f>O3016</f>
        <v>273.26799999999997</v>
      </c>
      <c r="P3015" s="455">
        <f t="shared" ref="P3015:Q3015" si="944">P3016</f>
        <v>335.10899999999998</v>
      </c>
      <c r="Q3015" s="455">
        <f t="shared" si="944"/>
        <v>243.66800000000001</v>
      </c>
      <c r="R3015" s="45">
        <f t="shared" ref="R3015:R3016" si="945">+N3015+Q3015+P3015+O3015</f>
        <v>852.04500000000007</v>
      </c>
      <c r="S3015" s="46"/>
    </row>
    <row r="3016" spans="1:26" s="6" customFormat="1" ht="23.25" customHeight="1">
      <c r="A3016" s="496"/>
      <c r="B3016" s="510"/>
      <c r="C3016" s="488"/>
      <c r="D3016" s="488"/>
      <c r="E3016" s="488"/>
      <c r="F3016" s="491"/>
      <c r="G3016" s="491"/>
      <c r="H3016" s="491"/>
      <c r="I3016" s="47" t="s">
        <v>346</v>
      </c>
      <c r="J3016" s="505">
        <v>285</v>
      </c>
      <c r="K3016" s="48" t="s">
        <v>43</v>
      </c>
      <c r="L3016" s="45"/>
      <c r="M3016" s="45"/>
      <c r="N3016" s="45"/>
      <c r="O3016" s="455">
        <f>O3017+O3018+O3019+O3020</f>
        <v>273.26799999999997</v>
      </c>
      <c r="P3016" s="455">
        <f t="shared" ref="P3016:Q3016" si="946">P3017+P3018+P3019+P3020</f>
        <v>335.10899999999998</v>
      </c>
      <c r="Q3016" s="455">
        <f t="shared" si="946"/>
        <v>243.66800000000001</v>
      </c>
      <c r="R3016" s="45">
        <f t="shared" si="945"/>
        <v>852.04500000000007</v>
      </c>
      <c r="S3016" s="46"/>
      <c r="T3016" s="7"/>
      <c r="U3016" s="7"/>
      <c r="V3016" s="7"/>
      <c r="W3016" s="7"/>
      <c r="X3016" s="7"/>
      <c r="Y3016" s="7"/>
      <c r="Z3016" s="7"/>
    </row>
    <row r="3017" spans="1:26" ht="30">
      <c r="A3017" s="496"/>
      <c r="B3017" s="510"/>
      <c r="C3017" s="488"/>
      <c r="D3017" s="488"/>
      <c r="E3017" s="488"/>
      <c r="F3017" s="491"/>
      <c r="G3017" s="491"/>
      <c r="H3017" s="491"/>
      <c r="I3017" s="465" t="s">
        <v>164</v>
      </c>
      <c r="J3017" s="504"/>
      <c r="K3017" s="340" t="s">
        <v>11</v>
      </c>
      <c r="L3017" s="45"/>
      <c r="M3017" s="45"/>
      <c r="N3017" s="45"/>
      <c r="O3017" s="456">
        <v>95.545000000000002</v>
      </c>
      <c r="P3017" s="456">
        <v>0</v>
      </c>
      <c r="Q3017" s="456">
        <v>0</v>
      </c>
      <c r="R3017" s="44">
        <f t="shared" si="928"/>
        <v>95.545000000000002</v>
      </c>
      <c r="S3017" s="46"/>
    </row>
    <row r="3018" spans="1:26" ht="60">
      <c r="A3018" s="496"/>
      <c r="B3018" s="510"/>
      <c r="C3018" s="488"/>
      <c r="D3018" s="488"/>
      <c r="E3018" s="488"/>
      <c r="F3018" s="491"/>
      <c r="G3018" s="491"/>
      <c r="H3018" s="491"/>
      <c r="I3018" s="465" t="s">
        <v>18</v>
      </c>
      <c r="J3018" s="504"/>
      <c r="K3018" s="340" t="s">
        <v>55</v>
      </c>
      <c r="L3018" s="45"/>
      <c r="M3018" s="45"/>
      <c r="N3018" s="45"/>
      <c r="O3018" s="456">
        <v>0.97499999999999998</v>
      </c>
      <c r="P3018" s="456">
        <v>0</v>
      </c>
      <c r="Q3018" s="456">
        <v>0</v>
      </c>
      <c r="R3018" s="44">
        <f t="shared" si="928"/>
        <v>0.97499999999999998</v>
      </c>
      <c r="S3018" s="46"/>
    </row>
    <row r="3019" spans="1:26" ht="45">
      <c r="A3019" s="496"/>
      <c r="B3019" s="510"/>
      <c r="C3019" s="488"/>
      <c r="D3019" s="488"/>
      <c r="E3019" s="488"/>
      <c r="F3019" s="491"/>
      <c r="G3019" s="491"/>
      <c r="H3019" s="491"/>
      <c r="I3019" s="465" t="s">
        <v>347</v>
      </c>
      <c r="J3019" s="504"/>
      <c r="K3019" s="340" t="s">
        <v>17</v>
      </c>
      <c r="L3019" s="45"/>
      <c r="M3019" s="45"/>
      <c r="N3019" s="45"/>
      <c r="O3019" s="456">
        <v>176.74799999999999</v>
      </c>
      <c r="P3019" s="456">
        <v>0</v>
      </c>
      <c r="Q3019" s="456">
        <v>0</v>
      </c>
      <c r="R3019" s="44">
        <f t="shared" si="928"/>
        <v>176.74799999999999</v>
      </c>
      <c r="S3019" s="46"/>
    </row>
    <row r="3020" spans="1:26" ht="15">
      <c r="A3020" s="496"/>
      <c r="B3020" s="510"/>
      <c r="C3020" s="488"/>
      <c r="D3020" s="488"/>
      <c r="E3020" s="488"/>
      <c r="F3020" s="491"/>
      <c r="G3020" s="491"/>
      <c r="H3020" s="491"/>
      <c r="I3020" s="465" t="s">
        <v>342</v>
      </c>
      <c r="J3020" s="504"/>
      <c r="K3020" s="340" t="s">
        <v>155</v>
      </c>
      <c r="L3020" s="45"/>
      <c r="M3020" s="45"/>
      <c r="N3020" s="45"/>
      <c r="O3020" s="456">
        <v>0</v>
      </c>
      <c r="P3020" s="456">
        <v>335.10899999999998</v>
      </c>
      <c r="Q3020" s="456">
        <v>243.66800000000001</v>
      </c>
      <c r="R3020" s="44">
        <f t="shared" si="928"/>
        <v>335.10899999999998</v>
      </c>
      <c r="S3020" s="46"/>
    </row>
    <row r="3021" spans="1:26" ht="14.25">
      <c r="A3021" s="490">
        <v>25</v>
      </c>
      <c r="B3021" s="487" t="s">
        <v>367</v>
      </c>
      <c r="C3021" s="488"/>
      <c r="D3021" s="488"/>
      <c r="E3021" s="488"/>
      <c r="F3021" s="491"/>
      <c r="G3021" s="491"/>
      <c r="H3021" s="491"/>
      <c r="I3021" s="168" t="s">
        <v>13</v>
      </c>
      <c r="J3021" s="421"/>
      <c r="K3021" s="422"/>
      <c r="L3021" s="45"/>
      <c r="M3021" s="45"/>
      <c r="N3021" s="45"/>
      <c r="O3021" s="455">
        <f>O3022</f>
        <v>227.30900000000003</v>
      </c>
      <c r="P3021" s="455">
        <f t="shared" ref="P3021:Q3021" si="947">P3022</f>
        <v>269.12099999999998</v>
      </c>
      <c r="Q3021" s="455">
        <f t="shared" si="947"/>
        <v>180.83799999999999</v>
      </c>
      <c r="R3021" s="45">
        <f t="shared" ref="R3021:R3022" si="948">+N3021+Q3021+P3021+O3021</f>
        <v>677.26800000000003</v>
      </c>
      <c r="S3021" s="46"/>
    </row>
    <row r="3022" spans="1:26" s="6" customFormat="1" ht="27.75" customHeight="1">
      <c r="A3022" s="491"/>
      <c r="B3022" s="488"/>
      <c r="C3022" s="488"/>
      <c r="D3022" s="488"/>
      <c r="E3022" s="488"/>
      <c r="F3022" s="491"/>
      <c r="G3022" s="491"/>
      <c r="H3022" s="491"/>
      <c r="I3022" s="47" t="s">
        <v>346</v>
      </c>
      <c r="J3022" s="505">
        <v>285</v>
      </c>
      <c r="K3022" s="48" t="s">
        <v>43</v>
      </c>
      <c r="L3022" s="45"/>
      <c r="M3022" s="45"/>
      <c r="N3022" s="45"/>
      <c r="O3022" s="224">
        <f>O3023+O3024+O3025+O3026</f>
        <v>227.30900000000003</v>
      </c>
      <c r="P3022" s="224">
        <f t="shared" ref="P3022:Q3022" si="949">P3023+P3024+P3025+P3026</f>
        <v>269.12099999999998</v>
      </c>
      <c r="Q3022" s="224">
        <f t="shared" si="949"/>
        <v>180.83799999999999</v>
      </c>
      <c r="R3022" s="45">
        <f t="shared" si="948"/>
        <v>677.26800000000003</v>
      </c>
      <c r="S3022" s="46"/>
      <c r="T3022" s="7"/>
      <c r="U3022" s="7"/>
      <c r="V3022" s="7"/>
      <c r="W3022" s="7"/>
      <c r="X3022" s="7"/>
      <c r="Y3022" s="7"/>
      <c r="Z3022" s="7"/>
    </row>
    <row r="3023" spans="1:26" ht="30">
      <c r="A3023" s="491"/>
      <c r="B3023" s="488"/>
      <c r="C3023" s="488"/>
      <c r="D3023" s="488"/>
      <c r="E3023" s="488"/>
      <c r="F3023" s="491"/>
      <c r="G3023" s="491"/>
      <c r="H3023" s="491"/>
      <c r="I3023" s="465" t="s">
        <v>164</v>
      </c>
      <c r="J3023" s="504"/>
      <c r="K3023" s="340" t="s">
        <v>11</v>
      </c>
      <c r="L3023" s="45"/>
      <c r="M3023" s="45"/>
      <c r="N3023" s="45"/>
      <c r="O3023" s="456">
        <v>75.275000000000006</v>
      </c>
      <c r="P3023" s="456">
        <v>0</v>
      </c>
      <c r="Q3023" s="456">
        <v>0.34300000000000003</v>
      </c>
      <c r="R3023" s="44">
        <f t="shared" si="928"/>
        <v>75.275000000000006</v>
      </c>
      <c r="S3023" s="46"/>
    </row>
    <row r="3024" spans="1:26" ht="60">
      <c r="A3024" s="491"/>
      <c r="B3024" s="488"/>
      <c r="C3024" s="488"/>
      <c r="D3024" s="488"/>
      <c r="E3024" s="488"/>
      <c r="F3024" s="491"/>
      <c r="G3024" s="491"/>
      <c r="H3024" s="491"/>
      <c r="I3024" s="465" t="s">
        <v>18</v>
      </c>
      <c r="J3024" s="504"/>
      <c r="K3024" s="340" t="s">
        <v>17</v>
      </c>
      <c r="L3024" s="45"/>
      <c r="M3024" s="45"/>
      <c r="N3024" s="45"/>
      <c r="O3024" s="456">
        <v>0.88400000000000001</v>
      </c>
      <c r="P3024" s="456">
        <v>0</v>
      </c>
      <c r="Q3024" s="456">
        <v>0</v>
      </c>
      <c r="R3024" s="44">
        <f t="shared" si="928"/>
        <v>0.88400000000000001</v>
      </c>
      <c r="S3024" s="46"/>
    </row>
    <row r="3025" spans="1:26" ht="45">
      <c r="A3025" s="491"/>
      <c r="B3025" s="488"/>
      <c r="C3025" s="488"/>
      <c r="D3025" s="488"/>
      <c r="E3025" s="488"/>
      <c r="F3025" s="491"/>
      <c r="G3025" s="491"/>
      <c r="H3025" s="491"/>
      <c r="I3025" s="465" t="s">
        <v>347</v>
      </c>
      <c r="J3025" s="504"/>
      <c r="K3025" s="340" t="s">
        <v>155</v>
      </c>
      <c r="L3025" s="45"/>
      <c r="M3025" s="45"/>
      <c r="N3025" s="45"/>
      <c r="O3025" s="456">
        <v>151.15</v>
      </c>
      <c r="P3025" s="456">
        <v>0</v>
      </c>
      <c r="Q3025" s="456">
        <v>0</v>
      </c>
      <c r="R3025" s="44">
        <f t="shared" si="928"/>
        <v>151.15</v>
      </c>
      <c r="S3025" s="46"/>
    </row>
    <row r="3026" spans="1:26" ht="15">
      <c r="A3026" s="491"/>
      <c r="B3026" s="488"/>
      <c r="C3026" s="488"/>
      <c r="D3026" s="488"/>
      <c r="E3026" s="488"/>
      <c r="F3026" s="491"/>
      <c r="G3026" s="491"/>
      <c r="H3026" s="491"/>
      <c r="I3026" s="465" t="s">
        <v>342</v>
      </c>
      <c r="J3026" s="504"/>
      <c r="K3026" s="340" t="s">
        <v>12</v>
      </c>
      <c r="L3026" s="45"/>
      <c r="M3026" s="45"/>
      <c r="N3026" s="45"/>
      <c r="O3026" s="456">
        <v>0</v>
      </c>
      <c r="P3026" s="456">
        <v>269.12099999999998</v>
      </c>
      <c r="Q3026" s="456">
        <v>180.495</v>
      </c>
      <c r="R3026" s="44">
        <f t="shared" si="928"/>
        <v>269.12099999999998</v>
      </c>
      <c r="S3026" s="46"/>
    </row>
    <row r="3027" spans="1:26" ht="14.25">
      <c r="A3027" s="496">
        <v>26</v>
      </c>
      <c r="B3027" s="510" t="s">
        <v>368</v>
      </c>
      <c r="C3027" s="488"/>
      <c r="D3027" s="488"/>
      <c r="E3027" s="488"/>
      <c r="F3027" s="491"/>
      <c r="G3027" s="491"/>
      <c r="H3027" s="491"/>
      <c r="I3027" s="168" t="s">
        <v>13</v>
      </c>
      <c r="J3027" s="421"/>
      <c r="K3027" s="422"/>
      <c r="L3027" s="45"/>
      <c r="M3027" s="45"/>
      <c r="N3027" s="45"/>
      <c r="O3027" s="455">
        <f>O3028</f>
        <v>0</v>
      </c>
      <c r="P3027" s="455">
        <f t="shared" ref="P3027:Q3027" si="950">P3028</f>
        <v>133.09899999999999</v>
      </c>
      <c r="Q3027" s="455">
        <f t="shared" si="950"/>
        <v>105.255</v>
      </c>
      <c r="R3027" s="45">
        <f t="shared" ref="R3027:R3028" si="951">+N3027+Q3027+P3027+O3027</f>
        <v>238.35399999999998</v>
      </c>
      <c r="S3027" s="46"/>
    </row>
    <row r="3028" spans="1:26" s="6" customFormat="1" ht="18" customHeight="1">
      <c r="A3028" s="496"/>
      <c r="B3028" s="510"/>
      <c r="C3028" s="488"/>
      <c r="D3028" s="488"/>
      <c r="E3028" s="488"/>
      <c r="F3028" s="491"/>
      <c r="G3028" s="491"/>
      <c r="H3028" s="491"/>
      <c r="I3028" s="47" t="s">
        <v>346</v>
      </c>
      <c r="J3028" s="505">
        <v>285</v>
      </c>
      <c r="K3028" s="48" t="s">
        <v>43</v>
      </c>
      <c r="L3028" s="45"/>
      <c r="M3028" s="45"/>
      <c r="N3028" s="45"/>
      <c r="O3028" s="224">
        <f>O3029+O3030+O3031+O3032</f>
        <v>0</v>
      </c>
      <c r="P3028" s="224">
        <f>P3029+P3030+P3031+P3032</f>
        <v>133.09899999999999</v>
      </c>
      <c r="Q3028" s="224">
        <f>Q3029+Q3030+Q3031+Q3032</f>
        <v>105.255</v>
      </c>
      <c r="R3028" s="45">
        <f t="shared" si="951"/>
        <v>238.35399999999998</v>
      </c>
      <c r="S3028" s="46"/>
      <c r="T3028" s="7"/>
      <c r="U3028" s="7"/>
      <c r="V3028" s="7"/>
      <c r="W3028" s="7"/>
      <c r="X3028" s="7"/>
      <c r="Y3028" s="7"/>
      <c r="Z3028" s="7"/>
    </row>
    <row r="3029" spans="1:26" ht="25.5">
      <c r="A3029" s="496"/>
      <c r="B3029" s="510"/>
      <c r="C3029" s="488"/>
      <c r="D3029" s="488"/>
      <c r="E3029" s="488"/>
      <c r="F3029" s="491"/>
      <c r="G3029" s="491"/>
      <c r="H3029" s="491"/>
      <c r="I3029" s="439" t="s">
        <v>26</v>
      </c>
      <c r="J3029" s="504"/>
      <c r="K3029" s="340" t="s">
        <v>11</v>
      </c>
      <c r="L3029" s="45"/>
      <c r="M3029" s="45"/>
      <c r="N3029" s="45"/>
      <c r="O3029" s="468">
        <v>0</v>
      </c>
      <c r="P3029" s="468">
        <v>0</v>
      </c>
      <c r="Q3029" s="468">
        <v>9.4E-2</v>
      </c>
      <c r="R3029" s="44">
        <f t="shared" si="928"/>
        <v>0</v>
      </c>
      <c r="S3029" s="46"/>
    </row>
    <row r="3030" spans="1:26" ht="38.25">
      <c r="A3030" s="496"/>
      <c r="B3030" s="510"/>
      <c r="C3030" s="488"/>
      <c r="D3030" s="488"/>
      <c r="E3030" s="488"/>
      <c r="F3030" s="491"/>
      <c r="G3030" s="491"/>
      <c r="H3030" s="491"/>
      <c r="I3030" s="49" t="s">
        <v>249</v>
      </c>
      <c r="J3030" s="504"/>
      <c r="K3030" s="340" t="s">
        <v>55</v>
      </c>
      <c r="L3030" s="45"/>
      <c r="M3030" s="45"/>
      <c r="N3030" s="45"/>
      <c r="O3030" s="468">
        <v>0</v>
      </c>
      <c r="P3030" s="468">
        <v>0</v>
      </c>
      <c r="Q3030" s="468">
        <v>5.1340000000000003</v>
      </c>
      <c r="R3030" s="44">
        <f t="shared" si="928"/>
        <v>0</v>
      </c>
      <c r="S3030" s="46"/>
    </row>
    <row r="3031" spans="1:26" ht="25.5">
      <c r="A3031" s="496"/>
      <c r="B3031" s="510"/>
      <c r="C3031" s="488"/>
      <c r="D3031" s="488"/>
      <c r="E3031" s="488"/>
      <c r="F3031" s="491"/>
      <c r="G3031" s="491"/>
      <c r="H3031" s="491"/>
      <c r="I3031" s="49" t="s">
        <v>347</v>
      </c>
      <c r="J3031" s="504"/>
      <c r="K3031" s="340" t="s">
        <v>155</v>
      </c>
      <c r="L3031" s="45"/>
      <c r="M3031" s="45"/>
      <c r="N3031" s="45"/>
      <c r="O3031" s="468">
        <v>0</v>
      </c>
      <c r="P3031" s="468">
        <v>0</v>
      </c>
      <c r="Q3031" s="468">
        <v>0</v>
      </c>
      <c r="R3031" s="44">
        <f t="shared" si="928"/>
        <v>0</v>
      </c>
      <c r="S3031" s="46"/>
    </row>
    <row r="3032" spans="1:26" ht="38.25">
      <c r="A3032" s="496"/>
      <c r="B3032" s="510"/>
      <c r="C3032" s="488"/>
      <c r="D3032" s="488"/>
      <c r="E3032" s="488"/>
      <c r="F3032" s="491"/>
      <c r="G3032" s="491"/>
      <c r="H3032" s="491"/>
      <c r="I3032" s="49" t="s">
        <v>249</v>
      </c>
      <c r="J3032" s="504"/>
      <c r="K3032" s="340" t="s">
        <v>12</v>
      </c>
      <c r="L3032" s="45"/>
      <c r="M3032" s="45"/>
      <c r="N3032" s="45"/>
      <c r="O3032" s="468">
        <v>0</v>
      </c>
      <c r="P3032" s="468">
        <v>133.09899999999999</v>
      </c>
      <c r="Q3032" s="468">
        <v>100.027</v>
      </c>
      <c r="R3032" s="44">
        <f t="shared" si="928"/>
        <v>133.09899999999999</v>
      </c>
      <c r="S3032" s="46"/>
    </row>
    <row r="3033" spans="1:26" ht="15" customHeight="1">
      <c r="A3033" s="496">
        <v>27</v>
      </c>
      <c r="B3033" s="510" t="s">
        <v>369</v>
      </c>
      <c r="C3033" s="488"/>
      <c r="D3033" s="488"/>
      <c r="E3033" s="488"/>
      <c r="F3033" s="491"/>
      <c r="G3033" s="491"/>
      <c r="H3033" s="491"/>
      <c r="I3033" s="168" t="s">
        <v>13</v>
      </c>
      <c r="J3033" s="421"/>
      <c r="K3033" s="422"/>
      <c r="L3033" s="45"/>
      <c r="M3033" s="45"/>
      <c r="N3033" s="45"/>
      <c r="O3033" s="469">
        <f>O3034</f>
        <v>148.12799999999999</v>
      </c>
      <c r="P3033" s="469">
        <f t="shared" ref="P3033:Q3033" si="952">P3034</f>
        <v>162.786</v>
      </c>
      <c r="Q3033" s="469">
        <f t="shared" si="952"/>
        <v>120.916</v>
      </c>
      <c r="R3033" s="45">
        <f t="shared" ref="R3033:R3034" si="953">+N3033+Q3033+P3033+O3033</f>
        <v>431.83</v>
      </c>
      <c r="S3033" s="46"/>
    </row>
    <row r="3034" spans="1:26" s="6" customFormat="1" ht="14.25" customHeight="1">
      <c r="A3034" s="496"/>
      <c r="B3034" s="510"/>
      <c r="C3034" s="488"/>
      <c r="D3034" s="488"/>
      <c r="E3034" s="488"/>
      <c r="F3034" s="491"/>
      <c r="G3034" s="491"/>
      <c r="H3034" s="491"/>
      <c r="I3034" s="47" t="s">
        <v>346</v>
      </c>
      <c r="J3034" s="505">
        <v>285</v>
      </c>
      <c r="K3034" s="48" t="s">
        <v>43</v>
      </c>
      <c r="L3034" s="45"/>
      <c r="M3034" s="45"/>
      <c r="N3034" s="45"/>
      <c r="O3034" s="469">
        <f>O3035+O3036+O3037+O3038</f>
        <v>148.12799999999999</v>
      </c>
      <c r="P3034" s="469">
        <f t="shared" ref="P3034:Q3034" si="954">P3035+P3036+P3037+P3038</f>
        <v>162.786</v>
      </c>
      <c r="Q3034" s="469">
        <f t="shared" si="954"/>
        <v>120.916</v>
      </c>
      <c r="R3034" s="45">
        <f t="shared" si="953"/>
        <v>431.83</v>
      </c>
      <c r="S3034" s="46"/>
      <c r="T3034" s="7"/>
      <c r="U3034" s="7"/>
      <c r="V3034" s="7"/>
      <c r="W3034" s="7"/>
      <c r="X3034" s="7"/>
      <c r="Y3034" s="7"/>
      <c r="Z3034" s="7"/>
    </row>
    <row r="3035" spans="1:26" ht="25.5">
      <c r="A3035" s="496"/>
      <c r="B3035" s="510"/>
      <c r="C3035" s="488"/>
      <c r="D3035" s="488"/>
      <c r="E3035" s="488"/>
      <c r="F3035" s="491"/>
      <c r="G3035" s="491"/>
      <c r="H3035" s="491"/>
      <c r="I3035" s="439" t="s">
        <v>26</v>
      </c>
      <c r="J3035" s="504"/>
      <c r="K3035" s="340" t="s">
        <v>11</v>
      </c>
      <c r="L3035" s="45"/>
      <c r="M3035" s="45"/>
      <c r="N3035" s="45"/>
      <c r="O3035" s="452">
        <v>54.319000000000003</v>
      </c>
      <c r="P3035" s="468">
        <v>0</v>
      </c>
      <c r="Q3035" s="468">
        <v>0</v>
      </c>
      <c r="R3035" s="44">
        <f t="shared" si="928"/>
        <v>54.319000000000003</v>
      </c>
      <c r="S3035" s="46"/>
    </row>
    <row r="3036" spans="1:26" ht="38.25">
      <c r="A3036" s="496"/>
      <c r="B3036" s="510"/>
      <c r="C3036" s="488"/>
      <c r="D3036" s="488"/>
      <c r="E3036" s="488"/>
      <c r="F3036" s="491"/>
      <c r="G3036" s="491"/>
      <c r="H3036" s="491"/>
      <c r="I3036" s="49" t="s">
        <v>18</v>
      </c>
      <c r="J3036" s="504"/>
      <c r="K3036" s="340" t="s">
        <v>17</v>
      </c>
      <c r="L3036" s="45"/>
      <c r="M3036" s="45"/>
      <c r="N3036" s="45"/>
      <c r="O3036" s="452">
        <v>2.5630000000000002</v>
      </c>
      <c r="P3036" s="468">
        <v>0</v>
      </c>
      <c r="Q3036" s="468">
        <v>0</v>
      </c>
      <c r="R3036" s="44">
        <f t="shared" si="928"/>
        <v>2.5630000000000002</v>
      </c>
      <c r="S3036" s="46"/>
    </row>
    <row r="3037" spans="1:26" ht="25.5">
      <c r="A3037" s="496"/>
      <c r="B3037" s="510"/>
      <c r="C3037" s="488"/>
      <c r="D3037" s="488"/>
      <c r="E3037" s="488"/>
      <c r="F3037" s="491"/>
      <c r="G3037" s="491"/>
      <c r="H3037" s="491"/>
      <c r="I3037" s="49" t="s">
        <v>347</v>
      </c>
      <c r="J3037" s="504"/>
      <c r="K3037" s="340" t="s">
        <v>155</v>
      </c>
      <c r="L3037" s="45"/>
      <c r="M3037" s="45"/>
      <c r="N3037" s="45"/>
      <c r="O3037" s="452">
        <v>91.245999999999995</v>
      </c>
      <c r="P3037" s="468">
        <v>0</v>
      </c>
      <c r="Q3037" s="468">
        <v>0</v>
      </c>
      <c r="R3037" s="44">
        <f t="shared" si="928"/>
        <v>91.245999999999995</v>
      </c>
      <c r="S3037" s="46"/>
    </row>
    <row r="3038" spans="1:26">
      <c r="A3038" s="496"/>
      <c r="B3038" s="510"/>
      <c r="C3038" s="488"/>
      <c r="D3038" s="488"/>
      <c r="E3038" s="488"/>
      <c r="F3038" s="491"/>
      <c r="G3038" s="491"/>
      <c r="H3038" s="491"/>
      <c r="I3038" s="467" t="s">
        <v>16</v>
      </c>
      <c r="J3038" s="504"/>
      <c r="K3038" s="340" t="s">
        <v>12</v>
      </c>
      <c r="L3038" s="45"/>
      <c r="M3038" s="45"/>
      <c r="N3038" s="45"/>
      <c r="O3038" s="452">
        <v>0</v>
      </c>
      <c r="P3038" s="468">
        <v>162.786</v>
      </c>
      <c r="Q3038" s="468">
        <v>120.916</v>
      </c>
      <c r="R3038" s="44">
        <f t="shared" si="928"/>
        <v>162.786</v>
      </c>
      <c r="S3038" s="46"/>
    </row>
    <row r="3039" spans="1:26" ht="15" customHeight="1">
      <c r="A3039" s="491">
        <v>28</v>
      </c>
      <c r="B3039" s="488" t="s">
        <v>370</v>
      </c>
      <c r="C3039" s="488"/>
      <c r="D3039" s="488"/>
      <c r="E3039" s="488"/>
      <c r="F3039" s="491"/>
      <c r="G3039" s="491"/>
      <c r="H3039" s="491"/>
      <c r="I3039" s="168" t="s">
        <v>13</v>
      </c>
      <c r="J3039" s="421"/>
      <c r="K3039" s="422"/>
      <c r="L3039" s="45"/>
      <c r="M3039" s="45"/>
      <c r="N3039" s="45"/>
      <c r="O3039" s="428">
        <f>O3040</f>
        <v>99.075000000000003</v>
      </c>
      <c r="P3039" s="428">
        <f t="shared" ref="P3039:Q3039" si="955">P3040</f>
        <v>116.068</v>
      </c>
      <c r="Q3039" s="428">
        <f t="shared" si="955"/>
        <v>88.012999999999991</v>
      </c>
      <c r="R3039" s="45">
        <f t="shared" ref="R3039:R3040" si="956">+N3039+Q3039+P3039+O3039</f>
        <v>303.15600000000001</v>
      </c>
      <c r="S3039" s="46"/>
    </row>
    <row r="3040" spans="1:26" s="6" customFormat="1" ht="19.5" customHeight="1">
      <c r="A3040" s="491"/>
      <c r="B3040" s="488"/>
      <c r="C3040" s="488"/>
      <c r="D3040" s="488"/>
      <c r="E3040" s="488"/>
      <c r="F3040" s="491"/>
      <c r="G3040" s="491"/>
      <c r="H3040" s="491"/>
      <c r="I3040" s="47" t="s">
        <v>346</v>
      </c>
      <c r="J3040" s="505">
        <v>285</v>
      </c>
      <c r="K3040" s="48" t="s">
        <v>43</v>
      </c>
      <c r="L3040" s="45"/>
      <c r="M3040" s="45"/>
      <c r="N3040" s="45"/>
      <c r="O3040" s="224">
        <f>O3041+O3042+O3043+O3044+O3045</f>
        <v>99.075000000000003</v>
      </c>
      <c r="P3040" s="224">
        <f t="shared" ref="P3040:Q3040" si="957">P3041+P3042+P3043+P3044+P3045</f>
        <v>116.068</v>
      </c>
      <c r="Q3040" s="224">
        <f t="shared" si="957"/>
        <v>88.012999999999991</v>
      </c>
      <c r="R3040" s="45">
        <f t="shared" si="956"/>
        <v>303.15600000000001</v>
      </c>
      <c r="S3040" s="46"/>
      <c r="T3040" s="7"/>
      <c r="U3040" s="7"/>
      <c r="V3040" s="7"/>
      <c r="W3040" s="7"/>
      <c r="X3040" s="7"/>
      <c r="Y3040" s="7"/>
      <c r="Z3040" s="7"/>
    </row>
    <row r="3041" spans="1:26" ht="25.5">
      <c r="A3041" s="491"/>
      <c r="B3041" s="488"/>
      <c r="C3041" s="488"/>
      <c r="D3041" s="488"/>
      <c r="E3041" s="488"/>
      <c r="F3041" s="491"/>
      <c r="G3041" s="491"/>
      <c r="H3041" s="491"/>
      <c r="I3041" s="439" t="s">
        <v>26</v>
      </c>
      <c r="J3041" s="504"/>
      <c r="K3041" s="340" t="s">
        <v>11</v>
      </c>
      <c r="L3041" s="45"/>
      <c r="M3041" s="45"/>
      <c r="N3041" s="45"/>
      <c r="O3041" s="452">
        <v>29.18</v>
      </c>
      <c r="P3041" s="468">
        <v>0</v>
      </c>
      <c r="Q3041" s="468">
        <v>7.8E-2</v>
      </c>
      <c r="R3041" s="44">
        <f t="shared" ref="R3041:R3045" si="958">P3041+O3041</f>
        <v>29.18</v>
      </c>
      <c r="S3041" s="46"/>
    </row>
    <row r="3042" spans="1:26" ht="38.25">
      <c r="A3042" s="491"/>
      <c r="B3042" s="488"/>
      <c r="C3042" s="488"/>
      <c r="D3042" s="488"/>
      <c r="E3042" s="488"/>
      <c r="F3042" s="491"/>
      <c r="G3042" s="491"/>
      <c r="H3042" s="491"/>
      <c r="I3042" s="49" t="s">
        <v>18</v>
      </c>
      <c r="J3042" s="504"/>
      <c r="K3042" s="340" t="s">
        <v>17</v>
      </c>
      <c r="L3042" s="45"/>
      <c r="M3042" s="45"/>
      <c r="N3042" s="45"/>
      <c r="O3042" s="452">
        <v>1.605</v>
      </c>
      <c r="P3042" s="468">
        <v>0</v>
      </c>
      <c r="Q3042" s="468">
        <v>0</v>
      </c>
      <c r="R3042" s="44">
        <f t="shared" si="958"/>
        <v>1.605</v>
      </c>
      <c r="S3042" s="46"/>
    </row>
    <row r="3043" spans="1:26" ht="25.5">
      <c r="A3043" s="491"/>
      <c r="B3043" s="488"/>
      <c r="C3043" s="488"/>
      <c r="D3043" s="488"/>
      <c r="E3043" s="488"/>
      <c r="F3043" s="491"/>
      <c r="G3043" s="491"/>
      <c r="H3043" s="491"/>
      <c r="I3043" s="49" t="s">
        <v>347</v>
      </c>
      <c r="J3043" s="504"/>
      <c r="K3043" s="340" t="s">
        <v>155</v>
      </c>
      <c r="L3043" s="45"/>
      <c r="M3043" s="45"/>
      <c r="N3043" s="45"/>
      <c r="O3043" s="452">
        <v>68.290000000000006</v>
      </c>
      <c r="P3043" s="468">
        <v>0</v>
      </c>
      <c r="Q3043" s="468">
        <v>0</v>
      </c>
      <c r="R3043" s="44">
        <f t="shared" si="958"/>
        <v>68.290000000000006</v>
      </c>
      <c r="S3043" s="46"/>
    </row>
    <row r="3044" spans="1:26" ht="38.25">
      <c r="A3044" s="491"/>
      <c r="B3044" s="488"/>
      <c r="C3044" s="488"/>
      <c r="D3044" s="488"/>
      <c r="E3044" s="488"/>
      <c r="F3044" s="491"/>
      <c r="G3044" s="491"/>
      <c r="H3044" s="491"/>
      <c r="I3044" s="49" t="s">
        <v>249</v>
      </c>
      <c r="J3044" s="504"/>
      <c r="K3044" s="340" t="s">
        <v>55</v>
      </c>
      <c r="L3044" s="45"/>
      <c r="M3044" s="45"/>
      <c r="N3044" s="45"/>
      <c r="O3044" s="452">
        <v>0</v>
      </c>
      <c r="P3044" s="468">
        <v>0</v>
      </c>
      <c r="Q3044" s="468">
        <v>1.79</v>
      </c>
      <c r="R3044" s="44">
        <f t="shared" si="958"/>
        <v>0</v>
      </c>
      <c r="S3044" s="46"/>
    </row>
    <row r="3045" spans="1:26">
      <c r="A3045" s="492"/>
      <c r="B3045" s="489"/>
      <c r="C3045" s="488"/>
      <c r="D3045" s="488"/>
      <c r="E3045" s="488"/>
      <c r="F3045" s="491"/>
      <c r="G3045" s="491"/>
      <c r="H3045" s="491"/>
      <c r="I3045" s="467" t="s">
        <v>16</v>
      </c>
      <c r="J3045" s="506"/>
      <c r="K3045" s="340" t="s">
        <v>12</v>
      </c>
      <c r="L3045" s="45"/>
      <c r="M3045" s="45"/>
      <c r="N3045" s="45"/>
      <c r="O3045" s="452">
        <v>0</v>
      </c>
      <c r="P3045" s="468">
        <v>116.068</v>
      </c>
      <c r="Q3045" s="468">
        <v>86.144999999999996</v>
      </c>
      <c r="R3045" s="44">
        <f t="shared" si="958"/>
        <v>116.068</v>
      </c>
      <c r="S3045" s="46"/>
    </row>
    <row r="3046" spans="1:26" ht="15" customHeight="1">
      <c r="A3046" s="490">
        <v>29</v>
      </c>
      <c r="B3046" s="487" t="s">
        <v>371</v>
      </c>
      <c r="C3046" s="488"/>
      <c r="D3046" s="488"/>
      <c r="E3046" s="488"/>
      <c r="F3046" s="491"/>
      <c r="G3046" s="491"/>
      <c r="H3046" s="491"/>
      <c r="I3046" s="168" t="s">
        <v>13</v>
      </c>
      <c r="J3046" s="421"/>
      <c r="K3046" s="422"/>
      <c r="L3046" s="45"/>
      <c r="M3046" s="45"/>
      <c r="N3046" s="45"/>
      <c r="O3046" s="428">
        <f>O3047</f>
        <v>135.34899999999999</v>
      </c>
      <c r="P3046" s="428">
        <f t="shared" ref="P3046:Q3046" si="959">P3047</f>
        <v>177.89</v>
      </c>
      <c r="Q3046" s="428">
        <f t="shared" si="959"/>
        <v>136.03300000000002</v>
      </c>
      <c r="R3046" s="45">
        <f t="shared" ref="R3046:R3109" si="960">+N3046+Q3046+P3046+O3046</f>
        <v>449.27199999999999</v>
      </c>
      <c r="S3046" s="46"/>
    </row>
    <row r="3047" spans="1:26" s="6" customFormat="1" ht="15.75" customHeight="1">
      <c r="A3047" s="491"/>
      <c r="B3047" s="488"/>
      <c r="C3047" s="488"/>
      <c r="D3047" s="488"/>
      <c r="E3047" s="488"/>
      <c r="F3047" s="491"/>
      <c r="G3047" s="491"/>
      <c r="H3047" s="491"/>
      <c r="I3047" s="47" t="s">
        <v>346</v>
      </c>
      <c r="J3047" s="505">
        <v>285</v>
      </c>
      <c r="K3047" s="48" t="s">
        <v>43</v>
      </c>
      <c r="L3047" s="45"/>
      <c r="M3047" s="45"/>
      <c r="N3047" s="45"/>
      <c r="O3047" s="224">
        <f>O3048+O3049+O3050+O3051+O3052</f>
        <v>135.34899999999999</v>
      </c>
      <c r="P3047" s="224">
        <f t="shared" ref="P3047:Q3047" si="961">P3048+P3049+P3050+P3051+P3052</f>
        <v>177.89</v>
      </c>
      <c r="Q3047" s="224">
        <f t="shared" si="961"/>
        <v>136.03300000000002</v>
      </c>
      <c r="R3047" s="45">
        <f t="shared" si="960"/>
        <v>449.27199999999999</v>
      </c>
      <c r="S3047" s="46"/>
      <c r="T3047" s="7"/>
      <c r="U3047" s="7"/>
      <c r="V3047" s="7"/>
      <c r="W3047" s="7"/>
      <c r="X3047" s="7"/>
      <c r="Y3047" s="7"/>
      <c r="Z3047" s="7"/>
    </row>
    <row r="3048" spans="1:26" ht="25.5">
      <c r="A3048" s="491"/>
      <c r="B3048" s="488"/>
      <c r="C3048" s="488"/>
      <c r="D3048" s="488"/>
      <c r="E3048" s="488"/>
      <c r="F3048" s="491"/>
      <c r="G3048" s="491"/>
      <c r="H3048" s="491"/>
      <c r="I3048" s="439" t="s">
        <v>26</v>
      </c>
      <c r="J3048" s="504"/>
      <c r="K3048" s="340" t="s">
        <v>11</v>
      </c>
      <c r="L3048" s="45"/>
      <c r="M3048" s="45"/>
      <c r="N3048" s="45"/>
      <c r="O3048" s="452">
        <v>39.936</v>
      </c>
      <c r="P3048" s="468">
        <v>0</v>
      </c>
      <c r="Q3048" s="468">
        <v>1.4E-2</v>
      </c>
      <c r="R3048" s="44">
        <f t="shared" si="960"/>
        <v>39.950000000000003</v>
      </c>
      <c r="S3048" s="46"/>
    </row>
    <row r="3049" spans="1:26" ht="38.25">
      <c r="A3049" s="491"/>
      <c r="B3049" s="488"/>
      <c r="C3049" s="488"/>
      <c r="D3049" s="488"/>
      <c r="E3049" s="488"/>
      <c r="F3049" s="491"/>
      <c r="G3049" s="491"/>
      <c r="H3049" s="491"/>
      <c r="I3049" s="49" t="s">
        <v>18</v>
      </c>
      <c r="J3049" s="504"/>
      <c r="K3049" s="340" t="s">
        <v>55</v>
      </c>
      <c r="L3049" s="45"/>
      <c r="M3049" s="45"/>
      <c r="N3049" s="45"/>
      <c r="O3049" s="452">
        <v>1.0720000000000001</v>
      </c>
      <c r="P3049" s="468">
        <v>0</v>
      </c>
      <c r="Q3049" s="468">
        <v>0</v>
      </c>
      <c r="R3049" s="44">
        <f t="shared" si="960"/>
        <v>1.0720000000000001</v>
      </c>
      <c r="S3049" s="46"/>
    </row>
    <row r="3050" spans="1:26" ht="25.5">
      <c r="A3050" s="491"/>
      <c r="B3050" s="488"/>
      <c r="C3050" s="488"/>
      <c r="D3050" s="488"/>
      <c r="E3050" s="488"/>
      <c r="F3050" s="491"/>
      <c r="G3050" s="491"/>
      <c r="H3050" s="491"/>
      <c r="I3050" s="49" t="s">
        <v>347</v>
      </c>
      <c r="J3050" s="504"/>
      <c r="K3050" s="340" t="s">
        <v>17</v>
      </c>
      <c r="L3050" s="45"/>
      <c r="M3050" s="45"/>
      <c r="N3050" s="45"/>
      <c r="O3050" s="452">
        <v>94.340999999999994</v>
      </c>
      <c r="P3050" s="468">
        <v>0</v>
      </c>
      <c r="Q3050" s="468">
        <v>0</v>
      </c>
      <c r="R3050" s="44">
        <f t="shared" si="960"/>
        <v>94.340999999999994</v>
      </c>
      <c r="S3050" s="46"/>
    </row>
    <row r="3051" spans="1:26" ht="38.25">
      <c r="A3051" s="491"/>
      <c r="B3051" s="488"/>
      <c r="C3051" s="488"/>
      <c r="D3051" s="488"/>
      <c r="E3051" s="488"/>
      <c r="F3051" s="491"/>
      <c r="G3051" s="491"/>
      <c r="H3051" s="491"/>
      <c r="I3051" s="49" t="s">
        <v>249</v>
      </c>
      <c r="J3051" s="504"/>
      <c r="K3051" s="340" t="s">
        <v>155</v>
      </c>
      <c r="L3051" s="45"/>
      <c r="M3051" s="45"/>
      <c r="N3051" s="45"/>
      <c r="O3051" s="452">
        <v>0</v>
      </c>
      <c r="P3051" s="468">
        <v>0</v>
      </c>
      <c r="Q3051" s="468">
        <v>0</v>
      </c>
      <c r="R3051" s="44">
        <f t="shared" si="960"/>
        <v>0</v>
      </c>
      <c r="S3051" s="46"/>
    </row>
    <row r="3052" spans="1:26">
      <c r="A3052" s="492"/>
      <c r="B3052" s="489"/>
      <c r="C3052" s="488"/>
      <c r="D3052" s="488"/>
      <c r="E3052" s="488"/>
      <c r="F3052" s="491"/>
      <c r="G3052" s="491"/>
      <c r="H3052" s="491"/>
      <c r="I3052" s="467" t="s">
        <v>16</v>
      </c>
      <c r="J3052" s="506"/>
      <c r="K3052" s="340" t="s">
        <v>12</v>
      </c>
      <c r="L3052" s="45"/>
      <c r="M3052" s="45"/>
      <c r="N3052" s="45"/>
      <c r="O3052" s="452">
        <v>0</v>
      </c>
      <c r="P3052" s="468">
        <v>177.89</v>
      </c>
      <c r="Q3052" s="468">
        <v>136.01900000000001</v>
      </c>
      <c r="R3052" s="44">
        <f t="shared" si="960"/>
        <v>313.90899999999999</v>
      </c>
      <c r="S3052" s="46"/>
    </row>
    <row r="3053" spans="1:26" ht="15" customHeight="1">
      <c r="A3053" s="490">
        <v>30</v>
      </c>
      <c r="B3053" s="487" t="s">
        <v>372</v>
      </c>
      <c r="C3053" s="488"/>
      <c r="D3053" s="488"/>
      <c r="E3053" s="488"/>
      <c r="F3053" s="491"/>
      <c r="G3053" s="491"/>
      <c r="H3053" s="491"/>
      <c r="I3053" s="168" t="s">
        <v>13</v>
      </c>
      <c r="J3053" s="421"/>
      <c r="K3053" s="422"/>
      <c r="L3053" s="45"/>
      <c r="M3053" s="45"/>
      <c r="N3053" s="45"/>
      <c r="O3053" s="452">
        <f>O3054</f>
        <v>0</v>
      </c>
      <c r="P3053" s="452">
        <f t="shared" ref="P3053:Q3053" si="962">P3054</f>
        <v>348.21300000000002</v>
      </c>
      <c r="Q3053" s="452">
        <f t="shared" si="962"/>
        <v>237.999</v>
      </c>
      <c r="R3053" s="45">
        <f t="shared" si="960"/>
        <v>586.21199999999999</v>
      </c>
      <c r="S3053" s="46"/>
    </row>
    <row r="3054" spans="1:26" s="6" customFormat="1" ht="17.25" customHeight="1">
      <c r="A3054" s="491"/>
      <c r="B3054" s="488"/>
      <c r="C3054" s="488"/>
      <c r="D3054" s="488"/>
      <c r="E3054" s="488"/>
      <c r="F3054" s="491"/>
      <c r="G3054" s="491"/>
      <c r="H3054" s="491"/>
      <c r="I3054" s="47" t="s">
        <v>346</v>
      </c>
      <c r="J3054" s="505">
        <v>285</v>
      </c>
      <c r="K3054" s="48" t="s">
        <v>43</v>
      </c>
      <c r="L3054" s="45"/>
      <c r="M3054" s="45"/>
      <c r="N3054" s="45"/>
      <c r="O3054" s="224">
        <f>O3055+O3056+O3057+O3058</f>
        <v>0</v>
      </c>
      <c r="P3054" s="224">
        <f t="shared" ref="P3054:Q3054" si="963">P3055+P3056+P3057+P3058</f>
        <v>348.21300000000002</v>
      </c>
      <c r="Q3054" s="224">
        <f t="shared" si="963"/>
        <v>237.999</v>
      </c>
      <c r="R3054" s="45">
        <f t="shared" si="960"/>
        <v>586.21199999999999</v>
      </c>
      <c r="S3054" s="46"/>
      <c r="T3054" s="7"/>
      <c r="U3054" s="7"/>
      <c r="V3054" s="7"/>
      <c r="W3054" s="7"/>
      <c r="X3054" s="7"/>
      <c r="Y3054" s="7"/>
      <c r="Z3054" s="7"/>
    </row>
    <row r="3055" spans="1:26" s="3" customFormat="1" ht="25.5">
      <c r="A3055" s="491"/>
      <c r="B3055" s="488"/>
      <c r="C3055" s="488"/>
      <c r="D3055" s="488"/>
      <c r="E3055" s="488"/>
      <c r="F3055" s="491"/>
      <c r="G3055" s="491"/>
      <c r="H3055" s="491"/>
      <c r="I3055" s="454" t="s">
        <v>164</v>
      </c>
      <c r="J3055" s="504"/>
      <c r="K3055" s="340" t="s">
        <v>11</v>
      </c>
      <c r="L3055" s="45"/>
      <c r="M3055" s="45"/>
      <c r="N3055" s="45"/>
      <c r="O3055" s="456">
        <v>0</v>
      </c>
      <c r="P3055" s="456">
        <v>0</v>
      </c>
      <c r="Q3055" s="456">
        <v>0.192</v>
      </c>
      <c r="R3055" s="44">
        <f t="shared" si="960"/>
        <v>0.192</v>
      </c>
      <c r="S3055" s="46"/>
      <c r="T3055" s="5"/>
      <c r="U3055" s="5"/>
      <c r="V3055" s="5"/>
      <c r="W3055" s="5"/>
      <c r="X3055" s="5"/>
      <c r="Y3055" s="5"/>
      <c r="Z3055" s="5"/>
    </row>
    <row r="3056" spans="1:26" s="3" customFormat="1" ht="15">
      <c r="A3056" s="491"/>
      <c r="B3056" s="488"/>
      <c r="C3056" s="488"/>
      <c r="D3056" s="488"/>
      <c r="E3056" s="488"/>
      <c r="F3056" s="491"/>
      <c r="G3056" s="491"/>
      <c r="H3056" s="491"/>
      <c r="I3056" s="454" t="s">
        <v>16</v>
      </c>
      <c r="J3056" s="504"/>
      <c r="K3056" s="340" t="s">
        <v>12</v>
      </c>
      <c r="L3056" s="45"/>
      <c r="M3056" s="45"/>
      <c r="N3056" s="45"/>
      <c r="O3056" s="456">
        <v>0</v>
      </c>
      <c r="P3056" s="456">
        <v>348.21300000000002</v>
      </c>
      <c r="Q3056" s="456">
        <v>237.80699999999999</v>
      </c>
      <c r="R3056" s="44">
        <f t="shared" si="960"/>
        <v>586.02</v>
      </c>
      <c r="S3056" s="46"/>
      <c r="T3056" s="5"/>
      <c r="U3056" s="5"/>
      <c r="V3056" s="5"/>
      <c r="W3056" s="5"/>
      <c r="X3056" s="5"/>
      <c r="Y3056" s="5"/>
      <c r="Z3056" s="5"/>
    </row>
    <row r="3057" spans="1:26" s="3" customFormat="1" ht="25.5">
      <c r="A3057" s="491"/>
      <c r="B3057" s="488"/>
      <c r="C3057" s="488"/>
      <c r="D3057" s="488"/>
      <c r="E3057" s="488"/>
      <c r="F3057" s="491"/>
      <c r="G3057" s="491"/>
      <c r="H3057" s="491"/>
      <c r="I3057" s="454" t="s">
        <v>150</v>
      </c>
      <c r="J3057" s="504"/>
      <c r="K3057" s="340" t="s">
        <v>155</v>
      </c>
      <c r="L3057" s="45"/>
      <c r="M3057" s="45"/>
      <c r="N3057" s="45"/>
      <c r="O3057" s="456">
        <v>0</v>
      </c>
      <c r="P3057" s="456">
        <v>0</v>
      </c>
      <c r="Q3057" s="456">
        <v>0</v>
      </c>
      <c r="R3057" s="44">
        <f t="shared" si="960"/>
        <v>0</v>
      </c>
      <c r="S3057" s="46"/>
      <c r="T3057" s="5"/>
      <c r="U3057" s="5"/>
      <c r="V3057" s="5"/>
      <c r="W3057" s="5"/>
      <c r="X3057" s="5"/>
      <c r="Y3057" s="5"/>
      <c r="Z3057" s="5"/>
    </row>
    <row r="3058" spans="1:26" s="3" customFormat="1" ht="38.25">
      <c r="A3058" s="491"/>
      <c r="B3058" s="488"/>
      <c r="C3058" s="488"/>
      <c r="D3058" s="488"/>
      <c r="E3058" s="488"/>
      <c r="F3058" s="491"/>
      <c r="G3058" s="491"/>
      <c r="H3058" s="491"/>
      <c r="I3058" s="454" t="s">
        <v>18</v>
      </c>
      <c r="J3058" s="504"/>
      <c r="K3058" s="340" t="s">
        <v>17</v>
      </c>
      <c r="L3058" s="45"/>
      <c r="M3058" s="45"/>
      <c r="N3058" s="45"/>
      <c r="O3058" s="456">
        <v>0</v>
      </c>
      <c r="P3058" s="456">
        <v>0</v>
      </c>
      <c r="Q3058" s="456">
        <v>0</v>
      </c>
      <c r="R3058" s="44">
        <f t="shared" si="960"/>
        <v>0</v>
      </c>
      <c r="S3058" s="46"/>
      <c r="T3058" s="5"/>
      <c r="U3058" s="5"/>
      <c r="V3058" s="5"/>
      <c r="W3058" s="5"/>
      <c r="X3058" s="5"/>
      <c r="Y3058" s="5"/>
      <c r="Z3058" s="5"/>
    </row>
    <row r="3059" spans="1:26" s="3" customFormat="1" ht="14.25">
      <c r="A3059" s="417"/>
      <c r="B3059" s="418"/>
      <c r="C3059" s="488"/>
      <c r="D3059" s="488"/>
      <c r="E3059" s="488"/>
      <c r="F3059" s="491"/>
      <c r="G3059" s="491"/>
      <c r="H3059" s="491"/>
      <c r="I3059" s="168" t="s">
        <v>13</v>
      </c>
      <c r="J3059" s="421"/>
      <c r="K3059" s="422"/>
      <c r="L3059" s="45"/>
      <c r="M3059" s="45"/>
      <c r="N3059" s="45"/>
      <c r="O3059" s="455">
        <f>O3060</f>
        <v>176.68300000000002</v>
      </c>
      <c r="P3059" s="455">
        <f t="shared" ref="P3059:Q3059" si="964">P3060</f>
        <v>194.50299999999999</v>
      </c>
      <c r="Q3059" s="455">
        <f t="shared" si="964"/>
        <v>137.21100000000001</v>
      </c>
      <c r="R3059" s="45">
        <f t="shared" si="960"/>
        <v>508.39700000000005</v>
      </c>
      <c r="S3059" s="46"/>
      <c r="T3059" s="5"/>
      <c r="U3059" s="5"/>
      <c r="V3059" s="5"/>
      <c r="W3059" s="5"/>
      <c r="X3059" s="5"/>
      <c r="Y3059" s="5"/>
      <c r="Z3059" s="5"/>
    </row>
    <row r="3060" spans="1:26" s="3" customFormat="1" ht="21.75" customHeight="1">
      <c r="A3060" s="490">
        <v>31</v>
      </c>
      <c r="B3060" s="487" t="s">
        <v>373</v>
      </c>
      <c r="C3060" s="488"/>
      <c r="D3060" s="488"/>
      <c r="E3060" s="488"/>
      <c r="F3060" s="491"/>
      <c r="G3060" s="491"/>
      <c r="H3060" s="491"/>
      <c r="I3060" s="47" t="s">
        <v>346</v>
      </c>
      <c r="J3060" s="505">
        <v>285</v>
      </c>
      <c r="K3060" s="48" t="s">
        <v>43</v>
      </c>
      <c r="L3060" s="45"/>
      <c r="M3060" s="45"/>
      <c r="N3060" s="45"/>
      <c r="O3060" s="224">
        <f>O3061+O3062+O3063+O3064</f>
        <v>176.68300000000002</v>
      </c>
      <c r="P3060" s="224">
        <f t="shared" ref="P3060:Q3060" si="965">P3061+P3062+P3063+P3064</f>
        <v>194.50299999999999</v>
      </c>
      <c r="Q3060" s="224">
        <f t="shared" si="965"/>
        <v>137.21100000000001</v>
      </c>
      <c r="R3060" s="45">
        <f t="shared" si="960"/>
        <v>508.39700000000005</v>
      </c>
      <c r="S3060" s="46"/>
      <c r="T3060" s="5"/>
      <c r="U3060" s="5"/>
      <c r="V3060" s="5"/>
      <c r="W3060" s="5"/>
      <c r="X3060" s="5"/>
      <c r="Y3060" s="5"/>
      <c r="Z3060" s="5"/>
    </row>
    <row r="3061" spans="1:26" s="3" customFormat="1" ht="25.5">
      <c r="A3061" s="491"/>
      <c r="B3061" s="488"/>
      <c r="C3061" s="488"/>
      <c r="D3061" s="488"/>
      <c r="E3061" s="488"/>
      <c r="F3061" s="491"/>
      <c r="G3061" s="491"/>
      <c r="H3061" s="491"/>
      <c r="I3061" s="454" t="s">
        <v>164</v>
      </c>
      <c r="J3061" s="504"/>
      <c r="K3061" s="340" t="s">
        <v>11</v>
      </c>
      <c r="L3061" s="45"/>
      <c r="M3061" s="45"/>
      <c r="N3061" s="45"/>
      <c r="O3061" s="456">
        <v>64.477000000000004</v>
      </c>
      <c r="P3061" s="456">
        <v>0</v>
      </c>
      <c r="Q3061" s="456">
        <v>7.1999999999999995E-2</v>
      </c>
      <c r="R3061" s="44">
        <f t="shared" si="960"/>
        <v>64.549000000000007</v>
      </c>
      <c r="S3061" s="46"/>
      <c r="T3061" s="5"/>
      <c r="U3061" s="5"/>
      <c r="V3061" s="5"/>
      <c r="W3061" s="5"/>
      <c r="X3061" s="5"/>
      <c r="Y3061" s="5"/>
      <c r="Z3061" s="5"/>
    </row>
    <row r="3062" spans="1:26" s="3" customFormat="1" ht="15">
      <c r="A3062" s="491"/>
      <c r="B3062" s="488"/>
      <c r="C3062" s="488"/>
      <c r="D3062" s="488"/>
      <c r="E3062" s="488"/>
      <c r="F3062" s="491"/>
      <c r="G3062" s="491"/>
      <c r="H3062" s="491"/>
      <c r="I3062" s="454" t="s">
        <v>16</v>
      </c>
      <c r="J3062" s="504"/>
      <c r="K3062" s="340" t="s">
        <v>12</v>
      </c>
      <c r="L3062" s="45"/>
      <c r="M3062" s="45"/>
      <c r="N3062" s="45"/>
      <c r="O3062" s="456">
        <v>0</v>
      </c>
      <c r="P3062" s="456">
        <v>194.50299999999999</v>
      </c>
      <c r="Q3062" s="456">
        <v>137.13900000000001</v>
      </c>
      <c r="R3062" s="44">
        <f t="shared" si="960"/>
        <v>331.642</v>
      </c>
      <c r="S3062" s="46"/>
      <c r="T3062" s="5"/>
      <c r="U3062" s="5"/>
      <c r="V3062" s="5"/>
      <c r="W3062" s="5"/>
      <c r="X3062" s="5"/>
      <c r="Y3062" s="5"/>
      <c r="Z3062" s="5"/>
    </row>
    <row r="3063" spans="1:26" s="3" customFormat="1" ht="25.5">
      <c r="A3063" s="491"/>
      <c r="B3063" s="488"/>
      <c r="C3063" s="488"/>
      <c r="D3063" s="488"/>
      <c r="E3063" s="488"/>
      <c r="F3063" s="491"/>
      <c r="G3063" s="491"/>
      <c r="H3063" s="491"/>
      <c r="I3063" s="454" t="s">
        <v>150</v>
      </c>
      <c r="J3063" s="504"/>
      <c r="K3063" s="340" t="s">
        <v>155</v>
      </c>
      <c r="L3063" s="45"/>
      <c r="M3063" s="45"/>
      <c r="N3063" s="45"/>
      <c r="O3063" s="456">
        <v>111.245</v>
      </c>
      <c r="P3063" s="456">
        <v>0</v>
      </c>
      <c r="Q3063" s="456">
        <v>0</v>
      </c>
      <c r="R3063" s="44">
        <f t="shared" si="960"/>
        <v>111.245</v>
      </c>
      <c r="S3063" s="46"/>
      <c r="T3063" s="5"/>
      <c r="U3063" s="5"/>
      <c r="V3063" s="5"/>
      <c r="W3063" s="5"/>
      <c r="X3063" s="5"/>
      <c r="Y3063" s="5"/>
      <c r="Z3063" s="5"/>
    </row>
    <row r="3064" spans="1:26" s="3" customFormat="1" ht="38.25">
      <c r="A3064" s="491"/>
      <c r="B3064" s="488"/>
      <c r="C3064" s="488"/>
      <c r="D3064" s="488"/>
      <c r="E3064" s="488"/>
      <c r="F3064" s="491"/>
      <c r="G3064" s="491"/>
      <c r="H3064" s="491"/>
      <c r="I3064" s="454" t="s">
        <v>18</v>
      </c>
      <c r="J3064" s="504"/>
      <c r="K3064" s="340" t="s">
        <v>17</v>
      </c>
      <c r="L3064" s="45"/>
      <c r="M3064" s="45"/>
      <c r="N3064" s="45"/>
      <c r="O3064" s="456">
        <v>0.96099999999999997</v>
      </c>
      <c r="P3064" s="456">
        <v>0</v>
      </c>
      <c r="Q3064" s="456">
        <v>0</v>
      </c>
      <c r="R3064" s="44">
        <f t="shared" si="960"/>
        <v>0.96099999999999997</v>
      </c>
      <c r="S3064" s="46"/>
      <c r="T3064" s="5"/>
      <c r="U3064" s="5"/>
      <c r="V3064" s="5"/>
      <c r="W3064" s="5"/>
      <c r="X3064" s="5"/>
      <c r="Y3064" s="5"/>
      <c r="Z3064" s="5"/>
    </row>
    <row r="3065" spans="1:26" s="3" customFormat="1" ht="14.25">
      <c r="A3065" s="496">
        <v>32</v>
      </c>
      <c r="B3065" s="510" t="s">
        <v>376</v>
      </c>
      <c r="C3065" s="488"/>
      <c r="D3065" s="488"/>
      <c r="E3065" s="488"/>
      <c r="F3065" s="491"/>
      <c r="G3065" s="491"/>
      <c r="H3065" s="491"/>
      <c r="I3065" s="168" t="s">
        <v>13</v>
      </c>
      <c r="J3065" s="421"/>
      <c r="K3065" s="422"/>
      <c r="L3065" s="45"/>
      <c r="M3065" s="45"/>
      <c r="N3065" s="45"/>
      <c r="O3065" s="455">
        <f>O3066+O3071</f>
        <v>68.745999999999995</v>
      </c>
      <c r="P3065" s="455">
        <f t="shared" ref="P3065:Q3065" si="966">P3066+P3071</f>
        <v>95.043000000000006</v>
      </c>
      <c r="Q3065" s="455">
        <f t="shared" si="966"/>
        <v>74.147999999999996</v>
      </c>
      <c r="R3065" s="45">
        <f t="shared" si="960"/>
        <v>237.93700000000001</v>
      </c>
      <c r="S3065" s="46"/>
      <c r="T3065" s="5"/>
      <c r="U3065" s="5"/>
      <c r="V3065" s="5"/>
      <c r="W3065" s="5"/>
      <c r="X3065" s="5"/>
      <c r="Y3065" s="5"/>
      <c r="Z3065" s="5"/>
    </row>
    <row r="3066" spans="1:26" s="3" customFormat="1" ht="12.75" customHeight="1">
      <c r="A3066" s="496"/>
      <c r="B3066" s="510"/>
      <c r="C3066" s="488"/>
      <c r="D3066" s="488"/>
      <c r="E3066" s="488"/>
      <c r="F3066" s="491"/>
      <c r="G3066" s="491"/>
      <c r="H3066" s="491"/>
      <c r="I3066" s="47" t="s">
        <v>346</v>
      </c>
      <c r="J3066" s="505">
        <v>285</v>
      </c>
      <c r="K3066" s="48" t="s">
        <v>43</v>
      </c>
      <c r="L3066" s="45"/>
      <c r="M3066" s="45"/>
      <c r="N3066" s="45"/>
      <c r="O3066" s="455">
        <f>SUM(O3067:O3070)</f>
        <v>68.745999999999995</v>
      </c>
      <c r="P3066" s="455">
        <f t="shared" ref="P3066:Q3066" si="967">SUM(P3067:P3070)</f>
        <v>95.043000000000006</v>
      </c>
      <c r="Q3066" s="455">
        <f t="shared" si="967"/>
        <v>66.435000000000002</v>
      </c>
      <c r="R3066" s="45">
        <f t="shared" si="960"/>
        <v>230.22399999999999</v>
      </c>
      <c r="S3066" s="46"/>
      <c r="T3066" s="5"/>
      <c r="U3066" s="5"/>
      <c r="V3066" s="5"/>
      <c r="W3066" s="5"/>
      <c r="X3066" s="5"/>
      <c r="Y3066" s="5"/>
      <c r="Z3066" s="5"/>
    </row>
    <row r="3067" spans="1:26" s="3" customFormat="1" ht="25.5">
      <c r="A3067" s="496"/>
      <c r="B3067" s="510"/>
      <c r="C3067" s="488"/>
      <c r="D3067" s="488"/>
      <c r="E3067" s="488"/>
      <c r="F3067" s="491"/>
      <c r="G3067" s="491"/>
      <c r="H3067" s="491"/>
      <c r="I3067" s="454" t="s">
        <v>164</v>
      </c>
      <c r="J3067" s="504"/>
      <c r="K3067" s="340" t="s">
        <v>11</v>
      </c>
      <c r="L3067" s="45"/>
      <c r="M3067" s="45"/>
      <c r="N3067" s="45"/>
      <c r="O3067" s="456">
        <v>24.605</v>
      </c>
      <c r="P3067" s="456">
        <v>0</v>
      </c>
      <c r="Q3067" s="456">
        <v>5.6000000000000001E-2</v>
      </c>
      <c r="R3067" s="44">
        <f t="shared" si="960"/>
        <v>24.661000000000001</v>
      </c>
      <c r="S3067" s="46"/>
      <c r="T3067" s="5"/>
      <c r="U3067" s="5"/>
      <c r="V3067" s="5"/>
      <c r="W3067" s="5"/>
      <c r="X3067" s="5"/>
      <c r="Y3067" s="5"/>
      <c r="Z3067" s="5"/>
    </row>
    <row r="3068" spans="1:26" s="3" customFormat="1" ht="15">
      <c r="A3068" s="496"/>
      <c r="B3068" s="510"/>
      <c r="C3068" s="488"/>
      <c r="D3068" s="488"/>
      <c r="E3068" s="488"/>
      <c r="F3068" s="491"/>
      <c r="G3068" s="491"/>
      <c r="H3068" s="491"/>
      <c r="I3068" s="454" t="s">
        <v>16</v>
      </c>
      <c r="J3068" s="504"/>
      <c r="K3068" s="340" t="s">
        <v>12</v>
      </c>
      <c r="L3068" s="45"/>
      <c r="M3068" s="45"/>
      <c r="N3068" s="45"/>
      <c r="O3068" s="456">
        <v>0</v>
      </c>
      <c r="P3068" s="456">
        <v>95.043000000000006</v>
      </c>
      <c r="Q3068" s="456">
        <v>66.379000000000005</v>
      </c>
      <c r="R3068" s="44">
        <f t="shared" si="960"/>
        <v>161.42200000000003</v>
      </c>
      <c r="S3068" s="46"/>
      <c r="T3068" s="5"/>
      <c r="U3068" s="5"/>
      <c r="V3068" s="5"/>
      <c r="W3068" s="5"/>
      <c r="X3068" s="5"/>
      <c r="Y3068" s="5"/>
      <c r="Z3068" s="5"/>
    </row>
    <row r="3069" spans="1:26" s="3" customFormat="1" ht="25.5">
      <c r="A3069" s="496"/>
      <c r="B3069" s="510"/>
      <c r="C3069" s="488"/>
      <c r="D3069" s="488"/>
      <c r="E3069" s="488"/>
      <c r="F3069" s="491"/>
      <c r="G3069" s="491"/>
      <c r="H3069" s="491"/>
      <c r="I3069" s="454" t="s">
        <v>150</v>
      </c>
      <c r="J3069" s="504"/>
      <c r="K3069" s="340" t="s">
        <v>155</v>
      </c>
      <c r="L3069" s="45"/>
      <c r="M3069" s="45"/>
      <c r="N3069" s="45"/>
      <c r="O3069" s="456">
        <v>43.4</v>
      </c>
      <c r="P3069" s="456">
        <v>0</v>
      </c>
      <c r="Q3069" s="456">
        <v>0</v>
      </c>
      <c r="R3069" s="44">
        <f t="shared" si="960"/>
        <v>43.4</v>
      </c>
      <c r="S3069" s="46"/>
      <c r="T3069" s="5"/>
      <c r="U3069" s="5"/>
      <c r="V3069" s="5"/>
      <c r="W3069" s="5"/>
      <c r="X3069" s="5"/>
      <c r="Y3069" s="5"/>
      <c r="Z3069" s="5"/>
    </row>
    <row r="3070" spans="1:26" s="3" customFormat="1" ht="38.25">
      <c r="A3070" s="496"/>
      <c r="B3070" s="510"/>
      <c r="C3070" s="488"/>
      <c r="D3070" s="488"/>
      <c r="E3070" s="488"/>
      <c r="F3070" s="491"/>
      <c r="G3070" s="491"/>
      <c r="H3070" s="491"/>
      <c r="I3070" s="454" t="s">
        <v>18</v>
      </c>
      <c r="J3070" s="504"/>
      <c r="K3070" s="340" t="s">
        <v>17</v>
      </c>
      <c r="L3070" s="45"/>
      <c r="M3070" s="45"/>
      <c r="N3070" s="45"/>
      <c r="O3070" s="456">
        <v>0.74099999999999999</v>
      </c>
      <c r="P3070" s="456">
        <v>0</v>
      </c>
      <c r="Q3070" s="456">
        <v>0</v>
      </c>
      <c r="R3070" s="44">
        <f t="shared" si="960"/>
        <v>0.74099999999999999</v>
      </c>
      <c r="S3070" s="46"/>
      <c r="T3070" s="5"/>
      <c r="U3070" s="5"/>
      <c r="V3070" s="5"/>
      <c r="W3070" s="5"/>
      <c r="X3070" s="5"/>
      <c r="Y3070" s="5"/>
      <c r="Z3070" s="5"/>
    </row>
    <row r="3071" spans="1:26" s="3" customFormat="1" ht="38.25">
      <c r="A3071" s="496"/>
      <c r="B3071" s="510"/>
      <c r="C3071" s="488"/>
      <c r="D3071" s="488"/>
      <c r="E3071" s="488"/>
      <c r="F3071" s="491"/>
      <c r="G3071" s="491"/>
      <c r="H3071" s="491"/>
      <c r="I3071" s="147" t="s">
        <v>77</v>
      </c>
      <c r="J3071" s="504"/>
      <c r="K3071" s="48" t="s">
        <v>55</v>
      </c>
      <c r="L3071" s="45"/>
      <c r="M3071" s="45"/>
      <c r="N3071" s="45"/>
      <c r="O3071" s="455">
        <f>O3072</f>
        <v>0</v>
      </c>
      <c r="P3071" s="455">
        <f t="shared" ref="P3071:Q3071" si="968">P3072</f>
        <v>0</v>
      </c>
      <c r="Q3071" s="455">
        <f t="shared" si="968"/>
        <v>7.7130000000000001</v>
      </c>
      <c r="R3071" s="45">
        <f t="shared" si="960"/>
        <v>7.7130000000000001</v>
      </c>
      <c r="S3071" s="46"/>
      <c r="T3071" s="5"/>
      <c r="U3071" s="5"/>
      <c r="V3071" s="5"/>
      <c r="W3071" s="5"/>
      <c r="X3071" s="5"/>
      <c r="Y3071" s="5"/>
      <c r="Z3071" s="5"/>
    </row>
    <row r="3072" spans="1:26" s="3" customFormat="1" ht="15">
      <c r="A3072" s="496"/>
      <c r="B3072" s="510"/>
      <c r="C3072" s="488"/>
      <c r="D3072" s="488"/>
      <c r="E3072" s="488"/>
      <c r="F3072" s="491"/>
      <c r="G3072" s="491"/>
      <c r="H3072" s="491"/>
      <c r="I3072" s="49" t="s">
        <v>342</v>
      </c>
      <c r="J3072" s="506"/>
      <c r="K3072" s="340" t="s">
        <v>12</v>
      </c>
      <c r="L3072" s="45"/>
      <c r="M3072" s="45"/>
      <c r="N3072" s="45"/>
      <c r="O3072" s="456">
        <v>0</v>
      </c>
      <c r="P3072" s="456">
        <v>0</v>
      </c>
      <c r="Q3072" s="456">
        <v>7.7130000000000001</v>
      </c>
      <c r="R3072" s="45">
        <f t="shared" si="960"/>
        <v>7.7130000000000001</v>
      </c>
      <c r="S3072" s="46"/>
      <c r="T3072" s="5"/>
      <c r="U3072" s="5"/>
      <c r="V3072" s="5"/>
      <c r="W3072" s="5"/>
      <c r="X3072" s="5"/>
      <c r="Y3072" s="5"/>
      <c r="Z3072" s="5"/>
    </row>
    <row r="3073" spans="1:26" s="3" customFormat="1" ht="14.25">
      <c r="A3073" s="490">
        <v>33</v>
      </c>
      <c r="B3073" s="487" t="s">
        <v>375</v>
      </c>
      <c r="C3073" s="488"/>
      <c r="D3073" s="488"/>
      <c r="E3073" s="488"/>
      <c r="F3073" s="491"/>
      <c r="G3073" s="491"/>
      <c r="H3073" s="491"/>
      <c r="I3073" s="168" t="s">
        <v>13</v>
      </c>
      <c r="J3073" s="421"/>
      <c r="K3073" s="422"/>
      <c r="L3073" s="45"/>
      <c r="M3073" s="45"/>
      <c r="N3073" s="45"/>
      <c r="O3073" s="455">
        <f>O3074</f>
        <v>98.802000000000007</v>
      </c>
      <c r="P3073" s="455">
        <f t="shared" ref="P3073:Q3073" si="969">P3074</f>
        <v>116.084</v>
      </c>
      <c r="Q3073" s="455">
        <f t="shared" si="969"/>
        <v>85.590999999999994</v>
      </c>
      <c r="R3073" s="45">
        <f t="shared" si="960"/>
        <v>300.47700000000003</v>
      </c>
      <c r="S3073" s="46"/>
      <c r="T3073" s="5"/>
      <c r="U3073" s="5"/>
      <c r="V3073" s="5"/>
      <c r="W3073" s="5"/>
      <c r="X3073" s="5"/>
      <c r="Y3073" s="5"/>
      <c r="Z3073" s="5"/>
    </row>
    <row r="3074" spans="1:26" s="3" customFormat="1" ht="15" customHeight="1">
      <c r="A3074" s="491"/>
      <c r="B3074" s="488"/>
      <c r="C3074" s="488"/>
      <c r="D3074" s="488"/>
      <c r="E3074" s="488"/>
      <c r="F3074" s="491"/>
      <c r="G3074" s="491"/>
      <c r="H3074" s="491"/>
      <c r="I3074" s="47" t="s">
        <v>346</v>
      </c>
      <c r="J3074" s="505">
        <v>285</v>
      </c>
      <c r="K3074" s="48" t="s">
        <v>43</v>
      </c>
      <c r="L3074" s="45"/>
      <c r="M3074" s="45"/>
      <c r="N3074" s="45"/>
      <c r="O3074" s="455">
        <f>O3075+O3076+O3077+O3078</f>
        <v>98.802000000000007</v>
      </c>
      <c r="P3074" s="455">
        <f t="shared" ref="P3074:Q3074" si="970">P3075+P3076+P3077+P3078</f>
        <v>116.084</v>
      </c>
      <c r="Q3074" s="455">
        <f t="shared" si="970"/>
        <v>85.590999999999994</v>
      </c>
      <c r="R3074" s="45">
        <f t="shared" si="960"/>
        <v>300.47700000000003</v>
      </c>
      <c r="S3074" s="46"/>
      <c r="T3074" s="5"/>
      <c r="U3074" s="5"/>
      <c r="V3074" s="5"/>
      <c r="W3074" s="5"/>
      <c r="X3074" s="5"/>
      <c r="Y3074" s="5"/>
      <c r="Z3074" s="5"/>
    </row>
    <row r="3075" spans="1:26" s="3" customFormat="1" ht="25.5">
      <c r="A3075" s="491"/>
      <c r="B3075" s="488"/>
      <c r="C3075" s="488"/>
      <c r="D3075" s="488"/>
      <c r="E3075" s="488"/>
      <c r="F3075" s="491"/>
      <c r="G3075" s="491"/>
      <c r="H3075" s="491"/>
      <c r="I3075" s="454" t="s">
        <v>164</v>
      </c>
      <c r="J3075" s="504"/>
      <c r="K3075" s="340" t="s">
        <v>11</v>
      </c>
      <c r="L3075" s="45"/>
      <c r="M3075" s="45"/>
      <c r="N3075" s="45"/>
      <c r="O3075" s="456">
        <v>33.883000000000003</v>
      </c>
      <c r="P3075" s="456">
        <v>0</v>
      </c>
      <c r="Q3075" s="456">
        <v>0.104</v>
      </c>
      <c r="R3075" s="44">
        <f t="shared" si="960"/>
        <v>33.987000000000002</v>
      </c>
      <c r="S3075" s="46"/>
      <c r="T3075" s="5"/>
      <c r="U3075" s="5"/>
      <c r="V3075" s="5"/>
      <c r="W3075" s="5"/>
      <c r="X3075" s="5"/>
      <c r="Y3075" s="5"/>
      <c r="Z3075" s="5"/>
    </row>
    <row r="3076" spans="1:26" s="3" customFormat="1" ht="15">
      <c r="A3076" s="491"/>
      <c r="B3076" s="488"/>
      <c r="C3076" s="488"/>
      <c r="D3076" s="488"/>
      <c r="E3076" s="488"/>
      <c r="F3076" s="491"/>
      <c r="G3076" s="491"/>
      <c r="H3076" s="491"/>
      <c r="I3076" s="454" t="s">
        <v>16</v>
      </c>
      <c r="J3076" s="504"/>
      <c r="K3076" s="340" t="s">
        <v>55</v>
      </c>
      <c r="L3076" s="45"/>
      <c r="M3076" s="45"/>
      <c r="N3076" s="45"/>
      <c r="O3076" s="456">
        <v>0</v>
      </c>
      <c r="P3076" s="456">
        <v>116.084</v>
      </c>
      <c r="Q3076" s="456">
        <v>85.486999999999995</v>
      </c>
      <c r="R3076" s="44">
        <f t="shared" si="960"/>
        <v>201.571</v>
      </c>
      <c r="S3076" s="46"/>
      <c r="T3076" s="5"/>
      <c r="U3076" s="5"/>
      <c r="V3076" s="5"/>
      <c r="W3076" s="5"/>
      <c r="X3076" s="5"/>
      <c r="Y3076" s="5"/>
      <c r="Z3076" s="5"/>
    </row>
    <row r="3077" spans="1:26" s="3" customFormat="1" ht="25.5">
      <c r="A3077" s="491"/>
      <c r="B3077" s="488"/>
      <c r="C3077" s="488"/>
      <c r="D3077" s="488"/>
      <c r="E3077" s="488"/>
      <c r="F3077" s="491"/>
      <c r="G3077" s="491"/>
      <c r="H3077" s="491"/>
      <c r="I3077" s="454" t="s">
        <v>150</v>
      </c>
      <c r="J3077" s="504"/>
      <c r="K3077" s="340" t="s">
        <v>17</v>
      </c>
      <c r="L3077" s="45"/>
      <c r="M3077" s="45"/>
      <c r="N3077" s="45"/>
      <c r="O3077" s="456">
        <v>63.398000000000003</v>
      </c>
      <c r="P3077" s="456">
        <v>0</v>
      </c>
      <c r="Q3077" s="456">
        <v>0</v>
      </c>
      <c r="R3077" s="44">
        <f t="shared" si="960"/>
        <v>63.398000000000003</v>
      </c>
      <c r="S3077" s="46"/>
      <c r="T3077" s="5"/>
      <c r="U3077" s="5"/>
      <c r="V3077" s="5"/>
      <c r="W3077" s="5"/>
      <c r="X3077" s="5"/>
      <c r="Y3077" s="5"/>
      <c r="Z3077" s="5"/>
    </row>
    <row r="3078" spans="1:26" s="3" customFormat="1" ht="38.25">
      <c r="A3078" s="491"/>
      <c r="B3078" s="488"/>
      <c r="C3078" s="488"/>
      <c r="D3078" s="488"/>
      <c r="E3078" s="488"/>
      <c r="F3078" s="491"/>
      <c r="G3078" s="491"/>
      <c r="H3078" s="491"/>
      <c r="I3078" s="454" t="s">
        <v>18</v>
      </c>
      <c r="J3078" s="504"/>
      <c r="K3078" s="340" t="s">
        <v>155</v>
      </c>
      <c r="L3078" s="45"/>
      <c r="M3078" s="45"/>
      <c r="N3078" s="45"/>
      <c r="O3078" s="456">
        <v>1.5209999999999999</v>
      </c>
      <c r="P3078" s="456">
        <v>0</v>
      </c>
      <c r="Q3078" s="456">
        <v>0</v>
      </c>
      <c r="R3078" s="44">
        <f t="shared" si="960"/>
        <v>1.5209999999999999</v>
      </c>
      <c r="S3078" s="46"/>
      <c r="T3078" s="5"/>
      <c r="U3078" s="5"/>
      <c r="V3078" s="5"/>
      <c r="W3078" s="5"/>
      <c r="X3078" s="5"/>
      <c r="Y3078" s="5"/>
      <c r="Z3078" s="5"/>
    </row>
    <row r="3079" spans="1:26" s="3" customFormat="1" ht="15" customHeight="1">
      <c r="A3079" s="490">
        <v>34</v>
      </c>
      <c r="B3079" s="487" t="s">
        <v>807</v>
      </c>
      <c r="C3079" s="488"/>
      <c r="D3079" s="488"/>
      <c r="E3079" s="488"/>
      <c r="F3079" s="491"/>
      <c r="G3079" s="491"/>
      <c r="H3079" s="491"/>
      <c r="I3079" s="168" t="s">
        <v>13</v>
      </c>
      <c r="J3079" s="421"/>
      <c r="K3079" s="422"/>
      <c r="L3079" s="45"/>
      <c r="M3079" s="45"/>
      <c r="N3079" s="45"/>
      <c r="O3079" s="455">
        <f>O3080+O3085</f>
        <v>82.111000000000004</v>
      </c>
      <c r="P3079" s="455">
        <f>P3080+P3085</f>
        <v>96.936000000000007</v>
      </c>
      <c r="Q3079" s="455">
        <f>Q3080+Q3085</f>
        <v>72.317000000000007</v>
      </c>
      <c r="R3079" s="45">
        <f t="shared" si="960"/>
        <v>251.36400000000003</v>
      </c>
      <c r="S3079" s="46"/>
      <c r="T3079" s="5"/>
      <c r="U3079" s="5"/>
      <c r="V3079" s="5"/>
      <c r="W3079" s="5"/>
      <c r="X3079" s="5"/>
      <c r="Y3079" s="5"/>
      <c r="Z3079" s="5"/>
    </row>
    <row r="3080" spans="1:26" s="3" customFormat="1" ht="12.75" customHeight="1">
      <c r="A3080" s="491"/>
      <c r="B3080" s="488"/>
      <c r="C3080" s="488"/>
      <c r="D3080" s="488"/>
      <c r="E3080" s="488"/>
      <c r="F3080" s="491"/>
      <c r="G3080" s="491"/>
      <c r="H3080" s="491"/>
      <c r="I3080" s="47" t="s">
        <v>346</v>
      </c>
      <c r="J3080" s="505">
        <v>285</v>
      </c>
      <c r="K3080" s="48" t="s">
        <v>43</v>
      </c>
      <c r="L3080" s="45"/>
      <c r="M3080" s="45"/>
      <c r="N3080" s="45"/>
      <c r="O3080" s="455">
        <f>SUM(O3081:O3084)</f>
        <v>82.111000000000004</v>
      </c>
      <c r="P3080" s="455">
        <f t="shared" ref="P3080:Q3080" si="971">SUM(P3081:P3084)</f>
        <v>96.936000000000007</v>
      </c>
      <c r="Q3080" s="455">
        <f t="shared" si="971"/>
        <v>72.317000000000007</v>
      </c>
      <c r="R3080" s="45">
        <f t="shared" si="960"/>
        <v>251.36400000000003</v>
      </c>
      <c r="S3080" s="46"/>
      <c r="T3080" s="5"/>
      <c r="U3080" s="5"/>
      <c r="V3080" s="5"/>
      <c r="W3080" s="5"/>
      <c r="X3080" s="5"/>
      <c r="Y3080" s="5"/>
      <c r="Z3080" s="5"/>
    </row>
    <row r="3081" spans="1:26" s="3" customFormat="1" ht="25.5">
      <c r="A3081" s="491"/>
      <c r="B3081" s="488"/>
      <c r="C3081" s="488"/>
      <c r="D3081" s="488"/>
      <c r="E3081" s="488"/>
      <c r="F3081" s="491"/>
      <c r="G3081" s="491"/>
      <c r="H3081" s="491"/>
      <c r="I3081" s="454" t="s">
        <v>164</v>
      </c>
      <c r="J3081" s="504"/>
      <c r="K3081" s="340" t="s">
        <v>11</v>
      </c>
      <c r="L3081" s="45"/>
      <c r="M3081" s="45"/>
      <c r="N3081" s="45"/>
      <c r="O3081" s="456">
        <v>25.516999999999999</v>
      </c>
      <c r="P3081" s="456">
        <v>0</v>
      </c>
      <c r="Q3081" s="456">
        <v>5.1999999999999998E-2</v>
      </c>
      <c r="R3081" s="44">
        <f t="shared" si="960"/>
        <v>25.568999999999999</v>
      </c>
      <c r="S3081" s="46"/>
      <c r="T3081" s="5"/>
      <c r="U3081" s="5"/>
      <c r="V3081" s="5"/>
      <c r="W3081" s="5"/>
      <c r="X3081" s="5"/>
      <c r="Y3081" s="5"/>
      <c r="Z3081" s="5"/>
    </row>
    <row r="3082" spans="1:26" s="3" customFormat="1" ht="15">
      <c r="A3082" s="491"/>
      <c r="B3082" s="488"/>
      <c r="C3082" s="488"/>
      <c r="D3082" s="488"/>
      <c r="E3082" s="488"/>
      <c r="F3082" s="491"/>
      <c r="G3082" s="491"/>
      <c r="H3082" s="491"/>
      <c r="I3082" s="454" t="s">
        <v>16</v>
      </c>
      <c r="J3082" s="504"/>
      <c r="K3082" s="340" t="s">
        <v>55</v>
      </c>
      <c r="L3082" s="45"/>
      <c r="M3082" s="45"/>
      <c r="N3082" s="45"/>
      <c r="O3082" s="456">
        <v>0</v>
      </c>
      <c r="P3082" s="456">
        <v>96.936000000000007</v>
      </c>
      <c r="Q3082" s="456">
        <v>72.265000000000001</v>
      </c>
      <c r="R3082" s="44">
        <f t="shared" si="960"/>
        <v>169.20100000000002</v>
      </c>
      <c r="S3082" s="46"/>
      <c r="T3082" s="5"/>
      <c r="U3082" s="5"/>
      <c r="V3082" s="5"/>
      <c r="W3082" s="5"/>
      <c r="X3082" s="5"/>
      <c r="Y3082" s="5"/>
      <c r="Z3082" s="5"/>
    </row>
    <row r="3083" spans="1:26" s="3" customFormat="1" ht="25.5">
      <c r="A3083" s="491"/>
      <c r="B3083" s="488"/>
      <c r="C3083" s="488"/>
      <c r="D3083" s="488"/>
      <c r="E3083" s="488"/>
      <c r="F3083" s="491"/>
      <c r="G3083" s="491"/>
      <c r="H3083" s="491"/>
      <c r="I3083" s="454" t="s">
        <v>150</v>
      </c>
      <c r="J3083" s="504"/>
      <c r="K3083" s="340" t="s">
        <v>17</v>
      </c>
      <c r="L3083" s="45"/>
      <c r="M3083" s="45"/>
      <c r="N3083" s="45"/>
      <c r="O3083" s="456">
        <v>55.610999999999997</v>
      </c>
      <c r="P3083" s="456">
        <v>0</v>
      </c>
      <c r="Q3083" s="456">
        <v>0</v>
      </c>
      <c r="R3083" s="44">
        <f t="shared" si="960"/>
        <v>55.610999999999997</v>
      </c>
      <c r="S3083" s="46"/>
      <c r="T3083" s="5"/>
      <c r="U3083" s="5"/>
      <c r="V3083" s="5"/>
      <c r="W3083" s="5"/>
      <c r="X3083" s="5"/>
      <c r="Y3083" s="5"/>
      <c r="Z3083" s="5"/>
    </row>
    <row r="3084" spans="1:26" s="3" customFormat="1" ht="38.25">
      <c r="A3084" s="491"/>
      <c r="B3084" s="488"/>
      <c r="C3084" s="488"/>
      <c r="D3084" s="488"/>
      <c r="E3084" s="488"/>
      <c r="F3084" s="491"/>
      <c r="G3084" s="491"/>
      <c r="H3084" s="491"/>
      <c r="I3084" s="454" t="s">
        <v>18</v>
      </c>
      <c r="J3084" s="504"/>
      <c r="K3084" s="340" t="s">
        <v>155</v>
      </c>
      <c r="L3084" s="45"/>
      <c r="M3084" s="45"/>
      <c r="N3084" s="45"/>
      <c r="O3084" s="456">
        <v>0.98299999999999998</v>
      </c>
      <c r="P3084" s="456">
        <v>0</v>
      </c>
      <c r="Q3084" s="456">
        <v>0</v>
      </c>
      <c r="R3084" s="44">
        <f t="shared" si="960"/>
        <v>0.98299999999999998</v>
      </c>
      <c r="S3084" s="46"/>
      <c r="T3084" s="5"/>
      <c r="U3084" s="5"/>
      <c r="V3084" s="5"/>
      <c r="W3084" s="5"/>
      <c r="X3084" s="5"/>
      <c r="Y3084" s="5"/>
      <c r="Z3084" s="5"/>
    </row>
    <row r="3085" spans="1:26" s="3" customFormat="1" ht="63.75">
      <c r="A3085" s="491"/>
      <c r="B3085" s="488"/>
      <c r="C3085" s="488"/>
      <c r="D3085" s="488"/>
      <c r="E3085" s="488"/>
      <c r="F3085" s="491"/>
      <c r="G3085" s="491"/>
      <c r="H3085" s="491"/>
      <c r="I3085" s="457" t="s">
        <v>211</v>
      </c>
      <c r="J3085" s="504"/>
      <c r="K3085" s="48" t="s">
        <v>125</v>
      </c>
      <c r="L3085" s="45"/>
      <c r="M3085" s="45"/>
      <c r="N3085" s="45"/>
      <c r="O3085" s="455">
        <f>O3086+O3087</f>
        <v>0</v>
      </c>
      <c r="P3085" s="455">
        <f t="shared" ref="P3085:Q3085" si="972">P3086+P3087</f>
        <v>0</v>
      </c>
      <c r="Q3085" s="455">
        <f t="shared" si="972"/>
        <v>0</v>
      </c>
      <c r="R3085" s="45">
        <f t="shared" si="960"/>
        <v>0</v>
      </c>
      <c r="S3085" s="46"/>
      <c r="T3085" s="5"/>
      <c r="U3085" s="5"/>
      <c r="V3085" s="5"/>
      <c r="W3085" s="5"/>
      <c r="X3085" s="5"/>
      <c r="Y3085" s="5"/>
      <c r="Z3085" s="5"/>
    </row>
    <row r="3086" spans="1:26" s="3" customFormat="1" ht="15">
      <c r="A3086" s="491"/>
      <c r="B3086" s="488"/>
      <c r="C3086" s="488"/>
      <c r="D3086" s="488"/>
      <c r="E3086" s="488"/>
      <c r="F3086" s="491"/>
      <c r="G3086" s="491"/>
      <c r="H3086" s="491"/>
      <c r="I3086" s="49" t="s">
        <v>342</v>
      </c>
      <c r="J3086" s="506"/>
      <c r="K3086" s="340" t="s">
        <v>12</v>
      </c>
      <c r="L3086" s="45"/>
      <c r="M3086" s="45"/>
      <c r="N3086" s="45"/>
      <c r="O3086" s="456"/>
      <c r="P3086" s="456">
        <v>0</v>
      </c>
      <c r="Q3086" s="456">
        <v>0</v>
      </c>
      <c r="R3086" s="44">
        <f t="shared" si="960"/>
        <v>0</v>
      </c>
      <c r="S3086" s="46"/>
      <c r="T3086" s="5"/>
      <c r="U3086" s="5"/>
      <c r="V3086" s="5"/>
      <c r="W3086" s="5"/>
      <c r="X3086" s="5"/>
      <c r="Y3086" s="5"/>
      <c r="Z3086" s="5"/>
    </row>
    <row r="3087" spans="1:26" s="3" customFormat="1" ht="25.5">
      <c r="A3087" s="492"/>
      <c r="B3087" s="489"/>
      <c r="C3087" s="488"/>
      <c r="D3087" s="488"/>
      <c r="E3087" s="488"/>
      <c r="F3087" s="491"/>
      <c r="G3087" s="491"/>
      <c r="H3087" s="491"/>
      <c r="I3087" s="454" t="s">
        <v>150</v>
      </c>
      <c r="J3087" s="421"/>
      <c r="K3087" s="422" t="s">
        <v>17</v>
      </c>
      <c r="L3087" s="45"/>
      <c r="M3087" s="45"/>
      <c r="N3087" s="45"/>
      <c r="O3087" s="456"/>
      <c r="P3087" s="456">
        <v>0</v>
      </c>
      <c r="Q3087" s="456">
        <v>0</v>
      </c>
      <c r="R3087" s="44">
        <f t="shared" si="960"/>
        <v>0</v>
      </c>
      <c r="S3087" s="46"/>
      <c r="T3087" s="5"/>
      <c r="U3087" s="5"/>
      <c r="V3087" s="5"/>
      <c r="W3087" s="5"/>
      <c r="X3087" s="5"/>
      <c r="Y3087" s="5"/>
      <c r="Z3087" s="5"/>
    </row>
    <row r="3088" spans="1:26" s="3" customFormat="1" ht="14.25">
      <c r="A3088" s="490">
        <v>35</v>
      </c>
      <c r="B3088" s="487" t="s">
        <v>374</v>
      </c>
      <c r="C3088" s="488"/>
      <c r="D3088" s="488"/>
      <c r="E3088" s="488"/>
      <c r="F3088" s="491"/>
      <c r="G3088" s="491"/>
      <c r="H3088" s="491"/>
      <c r="I3088" s="168" t="s">
        <v>13</v>
      </c>
      <c r="J3088" s="421"/>
      <c r="K3088" s="422"/>
      <c r="L3088" s="45"/>
      <c r="M3088" s="45"/>
      <c r="N3088" s="45"/>
      <c r="O3088" s="455">
        <f>O3089</f>
        <v>65.422000000000011</v>
      </c>
      <c r="P3088" s="455">
        <f t="shared" ref="P3088:Q3088" si="973">P3089</f>
        <v>87.108999999999995</v>
      </c>
      <c r="Q3088" s="455">
        <f t="shared" si="973"/>
        <v>57.298999999999999</v>
      </c>
      <c r="R3088" s="45">
        <f t="shared" si="960"/>
        <v>209.82999999999998</v>
      </c>
      <c r="S3088" s="46"/>
      <c r="T3088" s="5"/>
      <c r="U3088" s="5"/>
      <c r="V3088" s="5"/>
      <c r="W3088" s="5"/>
      <c r="X3088" s="5"/>
      <c r="Y3088" s="5"/>
      <c r="Z3088" s="5"/>
    </row>
    <row r="3089" spans="1:26" s="3" customFormat="1" ht="12.75" customHeight="1">
      <c r="A3089" s="491"/>
      <c r="B3089" s="488"/>
      <c r="C3089" s="488"/>
      <c r="D3089" s="488"/>
      <c r="E3089" s="488"/>
      <c r="F3089" s="491"/>
      <c r="G3089" s="491"/>
      <c r="H3089" s="491"/>
      <c r="I3089" s="47" t="s">
        <v>346</v>
      </c>
      <c r="J3089" s="505">
        <v>285</v>
      </c>
      <c r="K3089" s="48" t="s">
        <v>43</v>
      </c>
      <c r="L3089" s="45"/>
      <c r="M3089" s="45"/>
      <c r="N3089" s="45"/>
      <c r="O3089" s="224">
        <f>O3090+O3091+O3092+O3093</f>
        <v>65.422000000000011</v>
      </c>
      <c r="P3089" s="224">
        <f t="shared" ref="P3089:Q3089" si="974">P3090+P3091+P3092+P3093</f>
        <v>87.108999999999995</v>
      </c>
      <c r="Q3089" s="224">
        <f t="shared" si="974"/>
        <v>57.298999999999999</v>
      </c>
      <c r="R3089" s="45">
        <f t="shared" si="960"/>
        <v>209.82999999999998</v>
      </c>
      <c r="S3089" s="46"/>
      <c r="T3089" s="5"/>
      <c r="U3089" s="5"/>
      <c r="V3089" s="5"/>
      <c r="W3089" s="5"/>
      <c r="X3089" s="5"/>
      <c r="Y3089" s="5"/>
      <c r="Z3089" s="5"/>
    </row>
    <row r="3090" spans="1:26" s="3" customFormat="1" ht="25.5">
      <c r="A3090" s="491"/>
      <c r="B3090" s="488"/>
      <c r="C3090" s="488"/>
      <c r="D3090" s="488"/>
      <c r="E3090" s="488"/>
      <c r="F3090" s="491"/>
      <c r="G3090" s="491"/>
      <c r="H3090" s="491"/>
      <c r="I3090" s="454" t="s">
        <v>164</v>
      </c>
      <c r="J3090" s="504"/>
      <c r="K3090" s="340" t="s">
        <v>11</v>
      </c>
      <c r="L3090" s="45"/>
      <c r="M3090" s="45"/>
      <c r="N3090" s="45"/>
      <c r="O3090" s="456">
        <v>20.641999999999999</v>
      </c>
      <c r="P3090" s="456">
        <v>0</v>
      </c>
      <c r="Q3090" s="456">
        <v>6.3E-2</v>
      </c>
      <c r="R3090" s="44">
        <f t="shared" si="960"/>
        <v>20.704999999999998</v>
      </c>
      <c r="S3090" s="46"/>
      <c r="T3090" s="5"/>
      <c r="U3090" s="5"/>
      <c r="V3090" s="5"/>
      <c r="W3090" s="5"/>
      <c r="X3090" s="5"/>
      <c r="Y3090" s="5"/>
      <c r="Z3090" s="5"/>
    </row>
    <row r="3091" spans="1:26" s="3" customFormat="1" ht="15">
      <c r="A3091" s="491"/>
      <c r="B3091" s="488"/>
      <c r="C3091" s="488"/>
      <c r="D3091" s="488"/>
      <c r="E3091" s="488"/>
      <c r="F3091" s="491"/>
      <c r="G3091" s="491"/>
      <c r="H3091" s="491"/>
      <c r="I3091" s="454" t="s">
        <v>16</v>
      </c>
      <c r="J3091" s="504"/>
      <c r="K3091" s="340" t="s">
        <v>12</v>
      </c>
      <c r="L3091" s="45"/>
      <c r="M3091" s="45"/>
      <c r="N3091" s="45"/>
      <c r="O3091" s="456">
        <v>0</v>
      </c>
      <c r="P3091" s="456">
        <v>87.108999999999995</v>
      </c>
      <c r="Q3091" s="456">
        <v>57.235999999999997</v>
      </c>
      <c r="R3091" s="44">
        <f t="shared" si="960"/>
        <v>144.345</v>
      </c>
      <c r="S3091" s="46"/>
      <c r="T3091" s="5"/>
      <c r="U3091" s="5"/>
      <c r="V3091" s="5"/>
      <c r="W3091" s="5"/>
      <c r="X3091" s="5"/>
      <c r="Y3091" s="5"/>
      <c r="Z3091" s="5"/>
    </row>
    <row r="3092" spans="1:26" s="3" customFormat="1" ht="25.5">
      <c r="A3092" s="491"/>
      <c r="B3092" s="488"/>
      <c r="C3092" s="488"/>
      <c r="D3092" s="488"/>
      <c r="E3092" s="488"/>
      <c r="F3092" s="491"/>
      <c r="G3092" s="491"/>
      <c r="H3092" s="491"/>
      <c r="I3092" s="454" t="s">
        <v>150</v>
      </c>
      <c r="J3092" s="504"/>
      <c r="K3092" s="340" t="s">
        <v>155</v>
      </c>
      <c r="L3092" s="45"/>
      <c r="M3092" s="45"/>
      <c r="N3092" s="45"/>
      <c r="O3092" s="456">
        <v>43.624000000000002</v>
      </c>
      <c r="P3092" s="456">
        <v>0</v>
      </c>
      <c r="Q3092" s="456">
        <v>0</v>
      </c>
      <c r="R3092" s="44">
        <f t="shared" si="960"/>
        <v>43.624000000000002</v>
      </c>
      <c r="S3092" s="46"/>
      <c r="T3092" s="5"/>
      <c r="U3092" s="5"/>
      <c r="V3092" s="5"/>
      <c r="W3092" s="5"/>
      <c r="X3092" s="5"/>
      <c r="Y3092" s="5"/>
      <c r="Z3092" s="5"/>
    </row>
    <row r="3093" spans="1:26" s="3" customFormat="1" ht="38.25">
      <c r="A3093" s="491"/>
      <c r="B3093" s="488"/>
      <c r="C3093" s="488"/>
      <c r="D3093" s="488"/>
      <c r="E3093" s="488"/>
      <c r="F3093" s="491"/>
      <c r="G3093" s="491"/>
      <c r="H3093" s="491"/>
      <c r="I3093" s="454" t="s">
        <v>18</v>
      </c>
      <c r="J3093" s="504"/>
      <c r="K3093" s="340" t="s">
        <v>17</v>
      </c>
      <c r="L3093" s="45"/>
      <c r="M3093" s="45"/>
      <c r="N3093" s="45"/>
      <c r="O3093" s="456">
        <v>1.1559999999999999</v>
      </c>
      <c r="P3093" s="456">
        <v>0</v>
      </c>
      <c r="Q3093" s="456">
        <v>0</v>
      </c>
      <c r="R3093" s="44">
        <f t="shared" si="960"/>
        <v>1.1559999999999999</v>
      </c>
      <c r="S3093" s="46"/>
      <c r="T3093" s="5"/>
      <c r="U3093" s="5"/>
      <c r="V3093" s="5"/>
      <c r="W3093" s="5"/>
      <c r="X3093" s="5"/>
      <c r="Y3093" s="5"/>
      <c r="Z3093" s="5"/>
    </row>
    <row r="3094" spans="1:26" s="3" customFormat="1" ht="14.25">
      <c r="A3094" s="496">
        <v>36</v>
      </c>
      <c r="B3094" s="510" t="s">
        <v>377</v>
      </c>
      <c r="C3094" s="488"/>
      <c r="D3094" s="488"/>
      <c r="E3094" s="488"/>
      <c r="F3094" s="491"/>
      <c r="G3094" s="491"/>
      <c r="H3094" s="491"/>
      <c r="I3094" s="168" t="s">
        <v>13</v>
      </c>
      <c r="J3094" s="421"/>
      <c r="K3094" s="422"/>
      <c r="L3094" s="45"/>
      <c r="M3094" s="45"/>
      <c r="N3094" s="45"/>
      <c r="O3094" s="455">
        <f>O3095</f>
        <v>0</v>
      </c>
      <c r="P3094" s="455">
        <f t="shared" ref="P3094:Q3094" si="975">P3095</f>
        <v>260.68099999999998</v>
      </c>
      <c r="Q3094" s="455">
        <f t="shared" si="975"/>
        <v>195.411</v>
      </c>
      <c r="R3094" s="45">
        <f t="shared" si="960"/>
        <v>456.09199999999998</v>
      </c>
      <c r="S3094" s="46"/>
      <c r="T3094" s="5"/>
      <c r="U3094" s="5"/>
      <c r="V3094" s="5"/>
      <c r="W3094" s="5"/>
      <c r="X3094" s="5"/>
      <c r="Y3094" s="5"/>
      <c r="Z3094" s="5"/>
    </row>
    <row r="3095" spans="1:26" s="3" customFormat="1" ht="15" customHeight="1">
      <c r="A3095" s="496"/>
      <c r="B3095" s="510"/>
      <c r="C3095" s="488"/>
      <c r="D3095" s="488"/>
      <c r="E3095" s="488"/>
      <c r="F3095" s="491"/>
      <c r="G3095" s="491"/>
      <c r="H3095" s="491"/>
      <c r="I3095" s="47" t="s">
        <v>346</v>
      </c>
      <c r="J3095" s="505">
        <v>285</v>
      </c>
      <c r="K3095" s="48" t="s">
        <v>43</v>
      </c>
      <c r="L3095" s="45"/>
      <c r="M3095" s="45"/>
      <c r="N3095" s="45"/>
      <c r="O3095" s="224">
        <f>O3096+O3097+O3098+O3099</f>
        <v>0</v>
      </c>
      <c r="P3095" s="224">
        <f t="shared" ref="P3095:Q3095" si="976">P3096+P3097+P3098+P3099</f>
        <v>260.68099999999998</v>
      </c>
      <c r="Q3095" s="224">
        <f t="shared" si="976"/>
        <v>195.411</v>
      </c>
      <c r="R3095" s="45">
        <f t="shared" si="960"/>
        <v>456.09199999999998</v>
      </c>
      <c r="S3095" s="46"/>
      <c r="T3095" s="5"/>
      <c r="U3095" s="5"/>
      <c r="V3095" s="5"/>
      <c r="W3095" s="5"/>
      <c r="X3095" s="5"/>
      <c r="Y3095" s="5"/>
      <c r="Z3095" s="5"/>
    </row>
    <row r="3096" spans="1:26" s="3" customFormat="1" ht="25.5">
      <c r="A3096" s="496"/>
      <c r="B3096" s="510"/>
      <c r="C3096" s="488"/>
      <c r="D3096" s="488"/>
      <c r="E3096" s="488"/>
      <c r="F3096" s="491"/>
      <c r="G3096" s="491"/>
      <c r="H3096" s="491"/>
      <c r="I3096" s="454" t="s">
        <v>164</v>
      </c>
      <c r="J3096" s="504"/>
      <c r="K3096" s="422" t="s">
        <v>11</v>
      </c>
      <c r="L3096" s="45"/>
      <c r="M3096" s="45"/>
      <c r="N3096" s="45"/>
      <c r="O3096" s="456">
        <v>0</v>
      </c>
      <c r="P3096" s="456">
        <v>0</v>
      </c>
      <c r="Q3096" s="456">
        <v>0.373</v>
      </c>
      <c r="R3096" s="44">
        <f t="shared" si="960"/>
        <v>0.373</v>
      </c>
      <c r="S3096" s="46"/>
      <c r="T3096" s="5"/>
      <c r="U3096" s="5"/>
      <c r="V3096" s="5"/>
      <c r="W3096" s="5"/>
      <c r="X3096" s="5"/>
      <c r="Y3096" s="5"/>
      <c r="Z3096" s="5"/>
    </row>
    <row r="3097" spans="1:26" s="3" customFormat="1" ht="15">
      <c r="A3097" s="496"/>
      <c r="B3097" s="510"/>
      <c r="C3097" s="488"/>
      <c r="D3097" s="488"/>
      <c r="E3097" s="488"/>
      <c r="F3097" s="491"/>
      <c r="G3097" s="491"/>
      <c r="H3097" s="491"/>
      <c r="I3097" s="454" t="s">
        <v>16</v>
      </c>
      <c r="J3097" s="504"/>
      <c r="K3097" s="422" t="s">
        <v>12</v>
      </c>
      <c r="L3097" s="45"/>
      <c r="M3097" s="45"/>
      <c r="N3097" s="45"/>
      <c r="O3097" s="456">
        <v>0</v>
      </c>
      <c r="P3097" s="456">
        <v>260.68099999999998</v>
      </c>
      <c r="Q3097" s="456">
        <v>195.03800000000001</v>
      </c>
      <c r="R3097" s="44">
        <f t="shared" si="960"/>
        <v>455.71899999999999</v>
      </c>
      <c r="S3097" s="46"/>
      <c r="T3097" s="5"/>
      <c r="U3097" s="5"/>
      <c r="V3097" s="5"/>
      <c r="W3097" s="5"/>
      <c r="X3097" s="5"/>
      <c r="Y3097" s="5"/>
      <c r="Z3097" s="5"/>
    </row>
    <row r="3098" spans="1:26" s="3" customFormat="1" ht="25.5">
      <c r="A3098" s="496"/>
      <c r="B3098" s="510"/>
      <c r="C3098" s="488"/>
      <c r="D3098" s="488"/>
      <c r="E3098" s="488"/>
      <c r="F3098" s="491"/>
      <c r="G3098" s="491"/>
      <c r="H3098" s="491"/>
      <c r="I3098" s="454" t="s">
        <v>150</v>
      </c>
      <c r="J3098" s="504"/>
      <c r="K3098" s="422" t="s">
        <v>155</v>
      </c>
      <c r="L3098" s="45"/>
      <c r="M3098" s="45"/>
      <c r="N3098" s="45"/>
      <c r="O3098" s="456">
        <v>0</v>
      </c>
      <c r="P3098" s="456">
        <v>0</v>
      </c>
      <c r="Q3098" s="456">
        <v>0</v>
      </c>
      <c r="R3098" s="44">
        <f t="shared" si="960"/>
        <v>0</v>
      </c>
      <c r="S3098" s="46"/>
      <c r="T3098" s="5"/>
      <c r="U3098" s="5"/>
      <c r="V3098" s="5"/>
      <c r="W3098" s="5"/>
      <c r="X3098" s="5"/>
      <c r="Y3098" s="5"/>
      <c r="Z3098" s="5"/>
    </row>
    <row r="3099" spans="1:26" s="3" customFormat="1" ht="38.25">
      <c r="A3099" s="496"/>
      <c r="B3099" s="510"/>
      <c r="C3099" s="488"/>
      <c r="D3099" s="488"/>
      <c r="E3099" s="488"/>
      <c r="F3099" s="491"/>
      <c r="G3099" s="491"/>
      <c r="H3099" s="491"/>
      <c r="I3099" s="454" t="s">
        <v>18</v>
      </c>
      <c r="J3099" s="504"/>
      <c r="K3099" s="422" t="s">
        <v>17</v>
      </c>
      <c r="L3099" s="45"/>
      <c r="M3099" s="45"/>
      <c r="N3099" s="45"/>
      <c r="O3099" s="456">
        <v>0</v>
      </c>
      <c r="P3099" s="456">
        <v>0</v>
      </c>
      <c r="Q3099" s="456">
        <v>0</v>
      </c>
      <c r="R3099" s="44">
        <f t="shared" si="960"/>
        <v>0</v>
      </c>
      <c r="S3099" s="46"/>
      <c r="T3099" s="5"/>
      <c r="U3099" s="5"/>
      <c r="V3099" s="5"/>
      <c r="W3099" s="5"/>
      <c r="X3099" s="5"/>
      <c r="Y3099" s="5"/>
      <c r="Z3099" s="5"/>
    </row>
    <row r="3100" spans="1:26" s="3" customFormat="1" ht="14.25">
      <c r="A3100" s="496">
        <v>37</v>
      </c>
      <c r="B3100" s="510" t="s">
        <v>378</v>
      </c>
      <c r="C3100" s="488"/>
      <c r="D3100" s="488"/>
      <c r="E3100" s="488"/>
      <c r="F3100" s="491"/>
      <c r="G3100" s="491"/>
      <c r="H3100" s="491"/>
      <c r="I3100" s="168" t="s">
        <v>13</v>
      </c>
      <c r="J3100" s="421"/>
      <c r="K3100" s="422"/>
      <c r="L3100" s="45"/>
      <c r="M3100" s="45"/>
      <c r="N3100" s="45"/>
      <c r="O3100" s="455">
        <f>O3101</f>
        <v>73.815999999999988</v>
      </c>
      <c r="P3100" s="455">
        <f t="shared" ref="P3100:Q3100" si="977">P3101</f>
        <v>91.600999999999999</v>
      </c>
      <c r="Q3100" s="455">
        <f t="shared" si="977"/>
        <v>70.341000000000008</v>
      </c>
      <c r="R3100" s="45">
        <f t="shared" si="960"/>
        <v>235.75799999999998</v>
      </c>
      <c r="S3100" s="46"/>
      <c r="T3100" s="5"/>
      <c r="U3100" s="5"/>
      <c r="V3100" s="5"/>
      <c r="W3100" s="5"/>
      <c r="X3100" s="5"/>
      <c r="Y3100" s="5"/>
      <c r="Z3100" s="5"/>
    </row>
    <row r="3101" spans="1:26" s="3" customFormat="1" ht="12" customHeight="1">
      <c r="A3101" s="496"/>
      <c r="B3101" s="510"/>
      <c r="C3101" s="488"/>
      <c r="D3101" s="488"/>
      <c r="E3101" s="488"/>
      <c r="F3101" s="491"/>
      <c r="G3101" s="491"/>
      <c r="H3101" s="491"/>
      <c r="I3101" s="47" t="s">
        <v>346</v>
      </c>
      <c r="J3101" s="505">
        <v>285</v>
      </c>
      <c r="K3101" s="48" t="s">
        <v>43</v>
      </c>
      <c r="L3101" s="45"/>
      <c r="M3101" s="45"/>
      <c r="N3101" s="45"/>
      <c r="O3101" s="224">
        <f t="shared" ref="O3101" si="978">O3102+O3103+O3104+O3105</f>
        <v>73.815999999999988</v>
      </c>
      <c r="P3101" s="224">
        <f>P3102+P3103+P3104+P3105</f>
        <v>91.600999999999999</v>
      </c>
      <c r="Q3101" s="224">
        <f t="shared" ref="Q3101" si="979">Q3102+Q3103+Q3104+Q3105</f>
        <v>70.341000000000008</v>
      </c>
      <c r="R3101" s="45">
        <f t="shared" si="960"/>
        <v>235.75799999999998</v>
      </c>
      <c r="S3101" s="46"/>
      <c r="T3101" s="5"/>
      <c r="U3101" s="5"/>
      <c r="V3101" s="5"/>
      <c r="W3101" s="5"/>
      <c r="X3101" s="5"/>
      <c r="Y3101" s="5"/>
      <c r="Z3101" s="5"/>
    </row>
    <row r="3102" spans="1:26" s="3" customFormat="1" ht="25.5">
      <c r="A3102" s="496"/>
      <c r="B3102" s="510"/>
      <c r="C3102" s="488"/>
      <c r="D3102" s="488"/>
      <c r="E3102" s="488"/>
      <c r="F3102" s="491"/>
      <c r="G3102" s="491"/>
      <c r="H3102" s="491"/>
      <c r="I3102" s="454" t="s">
        <v>164</v>
      </c>
      <c r="J3102" s="504"/>
      <c r="K3102" s="340" t="s">
        <v>11</v>
      </c>
      <c r="L3102" s="45"/>
      <c r="M3102" s="45"/>
      <c r="N3102" s="45"/>
      <c r="O3102" s="456">
        <v>21.260999999999999</v>
      </c>
      <c r="P3102" s="456">
        <v>0</v>
      </c>
      <c r="Q3102" s="456">
        <v>6.6000000000000003E-2</v>
      </c>
      <c r="R3102" s="44">
        <f t="shared" si="960"/>
        <v>21.326999999999998</v>
      </c>
      <c r="S3102" s="46"/>
      <c r="T3102" s="5"/>
      <c r="U3102" s="5"/>
      <c r="V3102" s="5"/>
      <c r="W3102" s="5"/>
      <c r="X3102" s="5"/>
      <c r="Y3102" s="5"/>
      <c r="Z3102" s="5"/>
    </row>
    <row r="3103" spans="1:26" s="3" customFormat="1" ht="15">
      <c r="A3103" s="496"/>
      <c r="B3103" s="510"/>
      <c r="C3103" s="488"/>
      <c r="D3103" s="488"/>
      <c r="E3103" s="488"/>
      <c r="F3103" s="491"/>
      <c r="G3103" s="491"/>
      <c r="H3103" s="491"/>
      <c r="I3103" s="454" t="s">
        <v>16</v>
      </c>
      <c r="J3103" s="504"/>
      <c r="K3103" s="340" t="s">
        <v>12</v>
      </c>
      <c r="L3103" s="45"/>
      <c r="M3103" s="45"/>
      <c r="N3103" s="45"/>
      <c r="O3103" s="456">
        <v>0</v>
      </c>
      <c r="P3103" s="456">
        <v>91.600999999999999</v>
      </c>
      <c r="Q3103" s="456">
        <v>70.275000000000006</v>
      </c>
      <c r="R3103" s="44">
        <f t="shared" si="960"/>
        <v>161.876</v>
      </c>
      <c r="S3103" s="46"/>
      <c r="T3103" s="5"/>
      <c r="U3103" s="5"/>
      <c r="V3103" s="5"/>
      <c r="W3103" s="5"/>
      <c r="X3103" s="5"/>
      <c r="Y3103" s="5"/>
      <c r="Z3103" s="5"/>
    </row>
    <row r="3104" spans="1:26" s="3" customFormat="1" ht="25.5">
      <c r="A3104" s="496"/>
      <c r="B3104" s="510"/>
      <c r="C3104" s="488"/>
      <c r="D3104" s="488"/>
      <c r="E3104" s="488"/>
      <c r="F3104" s="491"/>
      <c r="G3104" s="491"/>
      <c r="H3104" s="491"/>
      <c r="I3104" s="454" t="s">
        <v>150</v>
      </c>
      <c r="J3104" s="504"/>
      <c r="K3104" s="340" t="s">
        <v>155</v>
      </c>
      <c r="L3104" s="45"/>
      <c r="M3104" s="45"/>
      <c r="N3104" s="45"/>
      <c r="O3104" s="456">
        <v>51.430999999999997</v>
      </c>
      <c r="P3104" s="456">
        <v>0</v>
      </c>
      <c r="Q3104" s="456">
        <v>0</v>
      </c>
      <c r="R3104" s="44">
        <f t="shared" si="960"/>
        <v>51.430999999999997</v>
      </c>
      <c r="S3104" s="46"/>
      <c r="T3104" s="5"/>
      <c r="U3104" s="5"/>
      <c r="V3104" s="5"/>
      <c r="W3104" s="5"/>
      <c r="X3104" s="5"/>
      <c r="Y3104" s="5"/>
      <c r="Z3104" s="5"/>
    </row>
    <row r="3105" spans="1:26" s="3" customFormat="1" ht="38.25">
      <c r="A3105" s="496"/>
      <c r="B3105" s="510"/>
      <c r="C3105" s="488"/>
      <c r="D3105" s="488"/>
      <c r="E3105" s="488"/>
      <c r="F3105" s="491"/>
      <c r="G3105" s="491"/>
      <c r="H3105" s="491"/>
      <c r="I3105" s="454" t="s">
        <v>18</v>
      </c>
      <c r="J3105" s="504"/>
      <c r="K3105" s="340" t="s">
        <v>17</v>
      </c>
      <c r="L3105" s="45"/>
      <c r="M3105" s="45"/>
      <c r="N3105" s="45"/>
      <c r="O3105" s="456">
        <v>1.1240000000000001</v>
      </c>
      <c r="P3105" s="456">
        <v>0</v>
      </c>
      <c r="Q3105" s="456">
        <v>0</v>
      </c>
      <c r="R3105" s="44">
        <f t="shared" si="960"/>
        <v>1.1240000000000001</v>
      </c>
      <c r="S3105" s="46"/>
      <c r="T3105" s="5"/>
      <c r="U3105" s="5"/>
      <c r="V3105" s="5"/>
      <c r="W3105" s="5"/>
      <c r="X3105" s="5"/>
      <c r="Y3105" s="5"/>
      <c r="Z3105" s="5"/>
    </row>
    <row r="3106" spans="1:26" s="3" customFormat="1" ht="14.25">
      <c r="A3106" s="491">
        <v>38</v>
      </c>
      <c r="B3106" s="488" t="s">
        <v>379</v>
      </c>
      <c r="C3106" s="488"/>
      <c r="D3106" s="488"/>
      <c r="E3106" s="488"/>
      <c r="F3106" s="491"/>
      <c r="G3106" s="491"/>
      <c r="H3106" s="491"/>
      <c r="I3106" s="168" t="s">
        <v>13</v>
      </c>
      <c r="J3106" s="421"/>
      <c r="K3106" s="422"/>
      <c r="L3106" s="45"/>
      <c r="M3106" s="45"/>
      <c r="N3106" s="45"/>
      <c r="O3106" s="455">
        <f>O3107</f>
        <v>99.091599999999985</v>
      </c>
      <c r="P3106" s="455">
        <f t="shared" ref="P3106:Q3106" si="980">P3107</f>
        <v>121.503</v>
      </c>
      <c r="Q3106" s="455">
        <f t="shared" si="980"/>
        <v>84.494</v>
      </c>
      <c r="R3106" s="45">
        <f t="shared" si="960"/>
        <v>305.08859999999999</v>
      </c>
      <c r="S3106" s="46"/>
      <c r="T3106" s="5"/>
      <c r="U3106" s="5"/>
      <c r="V3106" s="5"/>
      <c r="W3106" s="5"/>
      <c r="X3106" s="5"/>
      <c r="Y3106" s="5"/>
      <c r="Z3106" s="5"/>
    </row>
    <row r="3107" spans="1:26" s="3" customFormat="1" ht="12.75" customHeight="1">
      <c r="A3107" s="491"/>
      <c r="B3107" s="488"/>
      <c r="C3107" s="488"/>
      <c r="D3107" s="488"/>
      <c r="E3107" s="488"/>
      <c r="F3107" s="491"/>
      <c r="G3107" s="491"/>
      <c r="H3107" s="491"/>
      <c r="I3107" s="47" t="s">
        <v>346</v>
      </c>
      <c r="J3107" s="505">
        <v>285</v>
      </c>
      <c r="K3107" s="48" t="s">
        <v>43</v>
      </c>
      <c r="L3107" s="45"/>
      <c r="M3107" s="45"/>
      <c r="N3107" s="45"/>
      <c r="O3107" s="455">
        <f>SUM(O3108:O3111)</f>
        <v>99.091599999999985</v>
      </c>
      <c r="P3107" s="455">
        <f t="shared" ref="P3107:Q3107" si="981">SUM(P3108:P3111)</f>
        <v>121.503</v>
      </c>
      <c r="Q3107" s="455">
        <f t="shared" si="981"/>
        <v>84.494</v>
      </c>
      <c r="R3107" s="45">
        <f t="shared" si="960"/>
        <v>305.08859999999999</v>
      </c>
      <c r="S3107" s="46"/>
      <c r="T3107" s="5"/>
      <c r="U3107" s="5"/>
      <c r="V3107" s="5"/>
      <c r="W3107" s="5"/>
      <c r="X3107" s="5"/>
      <c r="Y3107" s="5"/>
      <c r="Z3107" s="5"/>
    </row>
    <row r="3108" spans="1:26" s="3" customFormat="1" ht="25.5">
      <c r="A3108" s="491"/>
      <c r="B3108" s="488"/>
      <c r="C3108" s="488"/>
      <c r="D3108" s="488"/>
      <c r="E3108" s="488"/>
      <c r="F3108" s="491"/>
      <c r="G3108" s="491"/>
      <c r="H3108" s="491"/>
      <c r="I3108" s="454" t="s">
        <v>164</v>
      </c>
      <c r="J3108" s="504"/>
      <c r="K3108" s="340" t="s">
        <v>11</v>
      </c>
      <c r="L3108" s="45"/>
      <c r="M3108" s="45"/>
      <c r="N3108" s="45"/>
      <c r="O3108" s="456">
        <v>34.844999999999999</v>
      </c>
      <c r="P3108" s="456">
        <v>0</v>
      </c>
      <c r="Q3108" s="456">
        <v>9.6000000000000002E-2</v>
      </c>
      <c r="R3108" s="44">
        <f t="shared" si="960"/>
        <v>34.940999999999995</v>
      </c>
      <c r="S3108" s="46"/>
      <c r="T3108" s="5"/>
      <c r="U3108" s="5"/>
      <c r="V3108" s="5"/>
      <c r="W3108" s="5"/>
      <c r="X3108" s="5"/>
      <c r="Y3108" s="5"/>
      <c r="Z3108" s="5"/>
    </row>
    <row r="3109" spans="1:26" s="3" customFormat="1" ht="15">
      <c r="A3109" s="491"/>
      <c r="B3109" s="488"/>
      <c r="C3109" s="488"/>
      <c r="D3109" s="488"/>
      <c r="E3109" s="488"/>
      <c r="F3109" s="491"/>
      <c r="G3109" s="491"/>
      <c r="H3109" s="491"/>
      <c r="I3109" s="454" t="s">
        <v>16</v>
      </c>
      <c r="J3109" s="504"/>
      <c r="K3109" s="340" t="s">
        <v>55</v>
      </c>
      <c r="L3109" s="45"/>
      <c r="M3109" s="45"/>
      <c r="N3109" s="45"/>
      <c r="O3109" s="456">
        <v>0</v>
      </c>
      <c r="P3109" s="456">
        <v>121.503</v>
      </c>
      <c r="Q3109" s="456">
        <v>84.397999999999996</v>
      </c>
      <c r="R3109" s="44">
        <f t="shared" si="960"/>
        <v>205.90100000000001</v>
      </c>
      <c r="S3109" s="46"/>
      <c r="T3109" s="5"/>
      <c r="U3109" s="5"/>
      <c r="V3109" s="5"/>
      <c r="W3109" s="5"/>
      <c r="X3109" s="5"/>
      <c r="Y3109" s="5"/>
      <c r="Z3109" s="5"/>
    </row>
    <row r="3110" spans="1:26" s="3" customFormat="1" ht="25.5">
      <c r="A3110" s="491"/>
      <c r="B3110" s="488"/>
      <c r="C3110" s="488"/>
      <c r="D3110" s="488"/>
      <c r="E3110" s="488"/>
      <c r="F3110" s="491"/>
      <c r="G3110" s="491"/>
      <c r="H3110" s="491"/>
      <c r="I3110" s="454" t="s">
        <v>150</v>
      </c>
      <c r="J3110" s="504"/>
      <c r="K3110" s="340" t="s">
        <v>17</v>
      </c>
      <c r="L3110" s="45"/>
      <c r="M3110" s="45"/>
      <c r="N3110" s="45"/>
      <c r="O3110" s="456">
        <v>62.314</v>
      </c>
      <c r="P3110" s="456">
        <v>0</v>
      </c>
      <c r="Q3110" s="456">
        <v>0</v>
      </c>
      <c r="R3110" s="44">
        <f t="shared" ref="R3110:R3173" si="982">+N3110+Q3110+P3110+O3110</f>
        <v>62.314</v>
      </c>
      <c r="S3110" s="46"/>
      <c r="T3110" s="5"/>
      <c r="U3110" s="5"/>
      <c r="V3110" s="5"/>
      <c r="W3110" s="5"/>
      <c r="X3110" s="5"/>
      <c r="Y3110" s="5"/>
      <c r="Z3110" s="5"/>
    </row>
    <row r="3111" spans="1:26" s="3" customFormat="1" ht="38.25">
      <c r="A3111" s="491"/>
      <c r="B3111" s="488"/>
      <c r="C3111" s="488"/>
      <c r="D3111" s="488"/>
      <c r="E3111" s="488"/>
      <c r="F3111" s="491"/>
      <c r="G3111" s="491"/>
      <c r="H3111" s="491"/>
      <c r="I3111" s="454" t="s">
        <v>18</v>
      </c>
      <c r="J3111" s="504"/>
      <c r="K3111" s="340" t="s">
        <v>155</v>
      </c>
      <c r="L3111" s="45"/>
      <c r="M3111" s="45"/>
      <c r="N3111" s="45"/>
      <c r="O3111" s="456">
        <v>1.9326000000000001</v>
      </c>
      <c r="P3111" s="456">
        <v>0</v>
      </c>
      <c r="Q3111" s="456">
        <v>0</v>
      </c>
      <c r="R3111" s="44">
        <f t="shared" si="982"/>
        <v>1.9326000000000001</v>
      </c>
      <c r="S3111" s="46"/>
      <c r="T3111" s="5"/>
      <c r="U3111" s="5"/>
      <c r="V3111" s="5"/>
      <c r="W3111" s="5"/>
      <c r="X3111" s="5"/>
      <c r="Y3111" s="5"/>
      <c r="Z3111" s="5"/>
    </row>
    <row r="3112" spans="1:26" s="3" customFormat="1" ht="14.25" customHeight="1">
      <c r="A3112" s="490">
        <v>39</v>
      </c>
      <c r="B3112" s="487" t="s">
        <v>380</v>
      </c>
      <c r="C3112" s="488"/>
      <c r="D3112" s="488"/>
      <c r="E3112" s="488"/>
      <c r="F3112" s="491"/>
      <c r="G3112" s="491"/>
      <c r="H3112" s="491"/>
      <c r="I3112" s="168" t="s">
        <v>13</v>
      </c>
      <c r="J3112" s="421"/>
      <c r="K3112" s="422"/>
      <c r="L3112" s="45"/>
      <c r="M3112" s="45"/>
      <c r="N3112" s="45"/>
      <c r="O3112" s="455">
        <f>O3113+O3118</f>
        <v>100.32300000000001</v>
      </c>
      <c r="P3112" s="455">
        <f t="shared" ref="P3112:Q3112" si="983">P3113+P3118</f>
        <v>112.402</v>
      </c>
      <c r="Q3112" s="455">
        <f t="shared" si="983"/>
        <v>78.909000000000006</v>
      </c>
      <c r="R3112" s="45">
        <f t="shared" si="982"/>
        <v>291.63400000000001</v>
      </c>
      <c r="S3112" s="46"/>
      <c r="T3112" s="5"/>
      <c r="U3112" s="5"/>
      <c r="V3112" s="5"/>
      <c r="W3112" s="5"/>
      <c r="X3112" s="5"/>
      <c r="Y3112" s="5"/>
      <c r="Z3112" s="5"/>
    </row>
    <row r="3113" spans="1:26" s="3" customFormat="1" ht="12.75" customHeight="1">
      <c r="A3113" s="491"/>
      <c r="B3113" s="488"/>
      <c r="C3113" s="488"/>
      <c r="D3113" s="488"/>
      <c r="E3113" s="488"/>
      <c r="F3113" s="491"/>
      <c r="G3113" s="491"/>
      <c r="H3113" s="491"/>
      <c r="I3113" s="47" t="s">
        <v>346</v>
      </c>
      <c r="J3113" s="505">
        <v>285</v>
      </c>
      <c r="K3113" s="48" t="s">
        <v>43</v>
      </c>
      <c r="L3113" s="45"/>
      <c r="M3113" s="45"/>
      <c r="N3113" s="45"/>
      <c r="O3113" s="455">
        <f>SUM(O3114:O3117)</f>
        <v>100.32300000000001</v>
      </c>
      <c r="P3113" s="455">
        <f t="shared" ref="P3113:Q3113" si="984">SUM(P3114:P3117)</f>
        <v>112.402</v>
      </c>
      <c r="Q3113" s="455">
        <f t="shared" si="984"/>
        <v>78.599000000000004</v>
      </c>
      <c r="R3113" s="45">
        <f t="shared" si="982"/>
        <v>291.32400000000001</v>
      </c>
      <c r="S3113" s="46"/>
      <c r="T3113" s="5"/>
      <c r="U3113" s="5"/>
      <c r="V3113" s="5"/>
      <c r="W3113" s="5"/>
      <c r="X3113" s="5"/>
      <c r="Y3113" s="5"/>
      <c r="Z3113" s="5"/>
    </row>
    <row r="3114" spans="1:26" s="3" customFormat="1" ht="25.5">
      <c r="A3114" s="491"/>
      <c r="B3114" s="488"/>
      <c r="C3114" s="488"/>
      <c r="D3114" s="488"/>
      <c r="E3114" s="488"/>
      <c r="F3114" s="491"/>
      <c r="G3114" s="491"/>
      <c r="H3114" s="491"/>
      <c r="I3114" s="454" t="s">
        <v>164</v>
      </c>
      <c r="J3114" s="504"/>
      <c r="K3114" s="340" t="s">
        <v>11</v>
      </c>
      <c r="L3114" s="45"/>
      <c r="M3114" s="45"/>
      <c r="N3114" s="45"/>
      <c r="O3114" s="456">
        <v>33.72</v>
      </c>
      <c r="P3114" s="456">
        <v>0</v>
      </c>
      <c r="Q3114" s="456">
        <v>0</v>
      </c>
      <c r="R3114" s="44">
        <f t="shared" si="982"/>
        <v>33.72</v>
      </c>
      <c r="S3114" s="46"/>
      <c r="T3114" s="5"/>
      <c r="U3114" s="5"/>
      <c r="V3114" s="5"/>
      <c r="W3114" s="5"/>
      <c r="X3114" s="5"/>
      <c r="Y3114" s="5"/>
      <c r="Z3114" s="5"/>
    </row>
    <row r="3115" spans="1:26" s="3" customFormat="1" ht="15">
      <c r="A3115" s="491"/>
      <c r="B3115" s="488"/>
      <c r="C3115" s="488"/>
      <c r="D3115" s="488"/>
      <c r="E3115" s="488"/>
      <c r="F3115" s="491"/>
      <c r="G3115" s="491"/>
      <c r="H3115" s="491"/>
      <c r="I3115" s="454" t="s">
        <v>16</v>
      </c>
      <c r="J3115" s="504"/>
      <c r="K3115" s="340" t="s">
        <v>55</v>
      </c>
      <c r="L3115" s="45"/>
      <c r="M3115" s="45"/>
      <c r="N3115" s="45"/>
      <c r="O3115" s="456">
        <v>0</v>
      </c>
      <c r="P3115" s="456">
        <v>112.402</v>
      </c>
      <c r="Q3115" s="456">
        <v>78.599000000000004</v>
      </c>
      <c r="R3115" s="44">
        <f t="shared" si="982"/>
        <v>191.001</v>
      </c>
      <c r="S3115" s="46"/>
      <c r="T3115" s="5"/>
      <c r="U3115" s="5"/>
      <c r="V3115" s="5"/>
      <c r="W3115" s="5"/>
      <c r="X3115" s="5"/>
      <c r="Y3115" s="5"/>
      <c r="Z3115" s="5"/>
    </row>
    <row r="3116" spans="1:26" s="3" customFormat="1" ht="25.5">
      <c r="A3116" s="491"/>
      <c r="B3116" s="488"/>
      <c r="C3116" s="488"/>
      <c r="D3116" s="488"/>
      <c r="E3116" s="488"/>
      <c r="F3116" s="491"/>
      <c r="G3116" s="491"/>
      <c r="H3116" s="491"/>
      <c r="I3116" s="454" t="s">
        <v>150</v>
      </c>
      <c r="J3116" s="504"/>
      <c r="K3116" s="340" t="s">
        <v>155</v>
      </c>
      <c r="L3116" s="45"/>
      <c r="M3116" s="45"/>
      <c r="N3116" s="45"/>
      <c r="O3116" s="456">
        <v>66.165000000000006</v>
      </c>
      <c r="P3116" s="456">
        <v>0</v>
      </c>
      <c r="Q3116" s="456">
        <v>0</v>
      </c>
      <c r="R3116" s="44">
        <f t="shared" si="982"/>
        <v>66.165000000000006</v>
      </c>
      <c r="S3116" s="46"/>
      <c r="T3116" s="5"/>
      <c r="U3116" s="5"/>
      <c r="V3116" s="5"/>
      <c r="W3116" s="5"/>
      <c r="X3116" s="5"/>
      <c r="Y3116" s="5"/>
      <c r="Z3116" s="5"/>
    </row>
    <row r="3117" spans="1:26" s="3" customFormat="1" ht="38.25">
      <c r="A3117" s="491"/>
      <c r="B3117" s="488"/>
      <c r="C3117" s="488"/>
      <c r="D3117" s="488"/>
      <c r="E3117" s="488"/>
      <c r="F3117" s="491"/>
      <c r="G3117" s="491"/>
      <c r="H3117" s="491"/>
      <c r="I3117" s="454" t="s">
        <v>18</v>
      </c>
      <c r="J3117" s="504"/>
      <c r="K3117" s="340" t="s">
        <v>17</v>
      </c>
      <c r="L3117" s="45"/>
      <c r="M3117" s="45"/>
      <c r="N3117" s="45"/>
      <c r="O3117" s="456">
        <v>0.438</v>
      </c>
      <c r="P3117" s="456">
        <v>0</v>
      </c>
      <c r="Q3117" s="456">
        <v>0</v>
      </c>
      <c r="R3117" s="44">
        <f t="shared" si="982"/>
        <v>0.438</v>
      </c>
      <c r="S3117" s="46"/>
      <c r="T3117" s="5"/>
      <c r="U3117" s="5"/>
      <c r="V3117" s="5"/>
      <c r="W3117" s="5"/>
      <c r="X3117" s="5"/>
      <c r="Y3117" s="5"/>
      <c r="Z3117" s="5"/>
    </row>
    <row r="3118" spans="1:26" s="3" customFormat="1" ht="38.25">
      <c r="A3118" s="491"/>
      <c r="B3118" s="488"/>
      <c r="C3118" s="488"/>
      <c r="D3118" s="488"/>
      <c r="E3118" s="488"/>
      <c r="F3118" s="491"/>
      <c r="G3118" s="491"/>
      <c r="H3118" s="491"/>
      <c r="I3118" s="147" t="s">
        <v>77</v>
      </c>
      <c r="J3118" s="421"/>
      <c r="K3118" s="48" t="s">
        <v>55</v>
      </c>
      <c r="L3118" s="45"/>
      <c r="M3118" s="45"/>
      <c r="N3118" s="45"/>
      <c r="O3118" s="455">
        <f>O3119</f>
        <v>0</v>
      </c>
      <c r="P3118" s="455">
        <f t="shared" ref="P3118:Q3118" si="985">P3119</f>
        <v>0</v>
      </c>
      <c r="Q3118" s="455">
        <f t="shared" si="985"/>
        <v>0.31</v>
      </c>
      <c r="R3118" s="45">
        <f t="shared" si="982"/>
        <v>0.31</v>
      </c>
      <c r="S3118" s="46"/>
      <c r="T3118" s="5"/>
      <c r="U3118" s="5"/>
      <c r="V3118" s="5"/>
      <c r="W3118" s="5"/>
      <c r="X3118" s="5"/>
      <c r="Y3118" s="5"/>
      <c r="Z3118" s="5"/>
    </row>
    <row r="3119" spans="1:26" s="3" customFormat="1" ht="15">
      <c r="A3119" s="492"/>
      <c r="B3119" s="489"/>
      <c r="C3119" s="488"/>
      <c r="D3119" s="488"/>
      <c r="E3119" s="488"/>
      <c r="F3119" s="491"/>
      <c r="G3119" s="491"/>
      <c r="H3119" s="491"/>
      <c r="I3119" s="454" t="s">
        <v>16</v>
      </c>
      <c r="J3119" s="421"/>
      <c r="K3119" s="422" t="s">
        <v>12</v>
      </c>
      <c r="L3119" s="45"/>
      <c r="M3119" s="45"/>
      <c r="N3119" s="45"/>
      <c r="O3119" s="456">
        <v>0</v>
      </c>
      <c r="P3119" s="456">
        <v>0</v>
      </c>
      <c r="Q3119" s="456">
        <v>0.31</v>
      </c>
      <c r="R3119" s="45">
        <f t="shared" si="982"/>
        <v>0.31</v>
      </c>
      <c r="S3119" s="46"/>
      <c r="T3119" s="5"/>
      <c r="U3119" s="5"/>
      <c r="V3119" s="5"/>
      <c r="W3119" s="5"/>
      <c r="X3119" s="5"/>
      <c r="Y3119" s="5"/>
      <c r="Z3119" s="5"/>
    </row>
    <row r="3120" spans="1:26" s="3" customFormat="1" ht="14.25">
      <c r="A3120" s="490">
        <v>40</v>
      </c>
      <c r="B3120" s="487" t="s">
        <v>808</v>
      </c>
      <c r="C3120" s="488"/>
      <c r="D3120" s="488"/>
      <c r="E3120" s="488"/>
      <c r="F3120" s="491"/>
      <c r="G3120" s="491"/>
      <c r="H3120" s="491"/>
      <c r="I3120" s="168" t="s">
        <v>13</v>
      </c>
      <c r="J3120" s="421"/>
      <c r="K3120" s="422"/>
      <c r="L3120" s="45"/>
      <c r="M3120" s="45"/>
      <c r="N3120" s="45"/>
      <c r="O3120" s="455">
        <f>O3121</f>
        <v>134.32300000000001</v>
      </c>
      <c r="P3120" s="455">
        <f t="shared" ref="P3120:Q3120" si="986">P3121</f>
        <v>159.91800000000001</v>
      </c>
      <c r="Q3120" s="455">
        <f t="shared" si="986"/>
        <v>124.431</v>
      </c>
      <c r="R3120" s="45">
        <f t="shared" si="982"/>
        <v>418.67200000000003</v>
      </c>
      <c r="S3120" s="46"/>
      <c r="T3120" s="5"/>
      <c r="U3120" s="5"/>
      <c r="V3120" s="5"/>
      <c r="W3120" s="5"/>
      <c r="X3120" s="5"/>
      <c r="Y3120" s="5"/>
      <c r="Z3120" s="5"/>
    </row>
    <row r="3121" spans="1:26" s="3" customFormat="1" ht="12.75" customHeight="1">
      <c r="A3121" s="491"/>
      <c r="B3121" s="488"/>
      <c r="C3121" s="488"/>
      <c r="D3121" s="488"/>
      <c r="E3121" s="488"/>
      <c r="F3121" s="491"/>
      <c r="G3121" s="491"/>
      <c r="H3121" s="491"/>
      <c r="I3121" s="47" t="s">
        <v>346</v>
      </c>
      <c r="J3121" s="505">
        <v>285</v>
      </c>
      <c r="K3121" s="48" t="s">
        <v>43</v>
      </c>
      <c r="L3121" s="45"/>
      <c r="M3121" s="45"/>
      <c r="N3121" s="45"/>
      <c r="O3121" s="455">
        <f>SUM(O3122:O3125)</f>
        <v>134.32300000000001</v>
      </c>
      <c r="P3121" s="455">
        <f t="shared" ref="P3121:Q3121" si="987">SUM(P3122:P3125)</f>
        <v>159.91800000000001</v>
      </c>
      <c r="Q3121" s="455">
        <f t="shared" si="987"/>
        <v>124.431</v>
      </c>
      <c r="R3121" s="45">
        <f t="shared" si="982"/>
        <v>418.67200000000003</v>
      </c>
      <c r="S3121" s="46"/>
      <c r="T3121" s="5"/>
      <c r="U3121" s="5"/>
      <c r="V3121" s="5"/>
      <c r="W3121" s="5"/>
      <c r="X3121" s="5"/>
      <c r="Y3121" s="5"/>
      <c r="Z3121" s="5"/>
    </row>
    <row r="3122" spans="1:26" s="3" customFormat="1" ht="25.5">
      <c r="A3122" s="491"/>
      <c r="B3122" s="488"/>
      <c r="C3122" s="488"/>
      <c r="D3122" s="488"/>
      <c r="E3122" s="488"/>
      <c r="F3122" s="491"/>
      <c r="G3122" s="491"/>
      <c r="H3122" s="491"/>
      <c r="I3122" s="454" t="s">
        <v>164</v>
      </c>
      <c r="J3122" s="504"/>
      <c r="K3122" s="340" t="s">
        <v>11</v>
      </c>
      <c r="L3122" s="45"/>
      <c r="M3122" s="45"/>
      <c r="N3122" s="45"/>
      <c r="O3122" s="456">
        <v>41.863999999999997</v>
      </c>
      <c r="P3122" s="456">
        <v>0</v>
      </c>
      <c r="Q3122" s="456">
        <v>5.2999999999999999E-2</v>
      </c>
      <c r="R3122" s="44">
        <f t="shared" si="982"/>
        <v>41.916999999999994</v>
      </c>
      <c r="S3122" s="46"/>
      <c r="T3122" s="5"/>
      <c r="U3122" s="5"/>
      <c r="V3122" s="5"/>
      <c r="W3122" s="5"/>
      <c r="X3122" s="5"/>
      <c r="Y3122" s="5"/>
      <c r="Z3122" s="5"/>
    </row>
    <row r="3123" spans="1:26" s="3" customFormat="1" ht="15">
      <c r="A3123" s="491"/>
      <c r="B3123" s="488"/>
      <c r="C3123" s="488"/>
      <c r="D3123" s="488"/>
      <c r="E3123" s="488"/>
      <c r="F3123" s="491"/>
      <c r="G3123" s="491"/>
      <c r="H3123" s="491"/>
      <c r="I3123" s="454" t="s">
        <v>16</v>
      </c>
      <c r="J3123" s="504"/>
      <c r="K3123" s="340" t="s">
        <v>12</v>
      </c>
      <c r="L3123" s="45"/>
      <c r="M3123" s="45"/>
      <c r="N3123" s="45"/>
      <c r="O3123" s="456">
        <v>0</v>
      </c>
      <c r="P3123" s="456">
        <v>159.91800000000001</v>
      </c>
      <c r="Q3123" s="456">
        <v>124.378</v>
      </c>
      <c r="R3123" s="44">
        <f t="shared" si="982"/>
        <v>284.29599999999999</v>
      </c>
      <c r="S3123" s="46"/>
      <c r="T3123" s="5"/>
      <c r="U3123" s="5"/>
      <c r="V3123" s="5"/>
      <c r="W3123" s="5"/>
      <c r="X3123" s="5"/>
      <c r="Y3123" s="5"/>
      <c r="Z3123" s="5"/>
    </row>
    <row r="3124" spans="1:26" s="3" customFormat="1" ht="25.5">
      <c r="A3124" s="491"/>
      <c r="B3124" s="488"/>
      <c r="C3124" s="488"/>
      <c r="D3124" s="488"/>
      <c r="E3124" s="488"/>
      <c r="F3124" s="491"/>
      <c r="G3124" s="491"/>
      <c r="H3124" s="491"/>
      <c r="I3124" s="454" t="s">
        <v>150</v>
      </c>
      <c r="J3124" s="504"/>
      <c r="K3124" s="340" t="s">
        <v>155</v>
      </c>
      <c r="L3124" s="45"/>
      <c r="M3124" s="45"/>
      <c r="N3124" s="45"/>
      <c r="O3124" s="456">
        <v>91.385000000000005</v>
      </c>
      <c r="P3124" s="456">
        <v>0</v>
      </c>
      <c r="Q3124" s="456">
        <v>0</v>
      </c>
      <c r="R3124" s="44">
        <f t="shared" si="982"/>
        <v>91.385000000000005</v>
      </c>
      <c r="S3124" s="46"/>
      <c r="T3124" s="5"/>
      <c r="U3124" s="5"/>
      <c r="V3124" s="5"/>
      <c r="W3124" s="5"/>
      <c r="X3124" s="5"/>
      <c r="Y3124" s="5"/>
      <c r="Z3124" s="5"/>
    </row>
    <row r="3125" spans="1:26" s="3" customFormat="1" ht="38.25">
      <c r="A3125" s="491"/>
      <c r="B3125" s="488"/>
      <c r="C3125" s="488"/>
      <c r="D3125" s="488"/>
      <c r="E3125" s="488"/>
      <c r="F3125" s="491"/>
      <c r="G3125" s="491"/>
      <c r="H3125" s="491"/>
      <c r="I3125" s="454" t="s">
        <v>18</v>
      </c>
      <c r="J3125" s="504"/>
      <c r="K3125" s="340" t="s">
        <v>17</v>
      </c>
      <c r="L3125" s="45"/>
      <c r="M3125" s="45"/>
      <c r="N3125" s="45"/>
      <c r="O3125" s="456">
        <v>1.0740000000000001</v>
      </c>
      <c r="P3125" s="456">
        <v>0</v>
      </c>
      <c r="Q3125" s="456">
        <v>0</v>
      </c>
      <c r="R3125" s="44">
        <f t="shared" si="982"/>
        <v>1.0740000000000001</v>
      </c>
      <c r="S3125" s="46"/>
      <c r="T3125" s="5"/>
      <c r="U3125" s="5"/>
      <c r="V3125" s="5"/>
      <c r="W3125" s="5"/>
      <c r="X3125" s="5"/>
      <c r="Y3125" s="5"/>
      <c r="Z3125" s="5"/>
    </row>
    <row r="3126" spans="1:26" s="3" customFormat="1" ht="14.25">
      <c r="A3126" s="496">
        <v>41</v>
      </c>
      <c r="B3126" s="510" t="s">
        <v>381</v>
      </c>
      <c r="C3126" s="488"/>
      <c r="D3126" s="488"/>
      <c r="E3126" s="488"/>
      <c r="F3126" s="491"/>
      <c r="G3126" s="491"/>
      <c r="H3126" s="491"/>
      <c r="I3126" s="168" t="s">
        <v>13</v>
      </c>
      <c r="J3126" s="421"/>
      <c r="K3126" s="422"/>
      <c r="L3126" s="45"/>
      <c r="M3126" s="45"/>
      <c r="N3126" s="45"/>
      <c r="O3126" s="455">
        <f>O3127</f>
        <v>150.643</v>
      </c>
      <c r="P3126" s="455">
        <f t="shared" ref="P3126:Q3126" si="988">P3127</f>
        <v>185.023</v>
      </c>
      <c r="Q3126" s="455">
        <f t="shared" si="988"/>
        <v>135.63300000000001</v>
      </c>
      <c r="R3126" s="45">
        <f t="shared" si="982"/>
        <v>471.29899999999998</v>
      </c>
      <c r="S3126" s="46"/>
      <c r="T3126" s="5"/>
      <c r="U3126" s="5"/>
      <c r="V3126" s="5"/>
      <c r="W3126" s="5"/>
      <c r="X3126" s="5"/>
      <c r="Y3126" s="5"/>
      <c r="Z3126" s="5"/>
    </row>
    <row r="3127" spans="1:26" s="3" customFormat="1" ht="12.75" customHeight="1">
      <c r="A3127" s="496"/>
      <c r="B3127" s="510"/>
      <c r="C3127" s="488"/>
      <c r="D3127" s="488"/>
      <c r="E3127" s="488"/>
      <c r="F3127" s="491"/>
      <c r="G3127" s="491"/>
      <c r="H3127" s="491"/>
      <c r="I3127" s="47" t="s">
        <v>346</v>
      </c>
      <c r="J3127" s="505">
        <v>285</v>
      </c>
      <c r="K3127" s="48" t="s">
        <v>43</v>
      </c>
      <c r="L3127" s="45"/>
      <c r="M3127" s="45"/>
      <c r="N3127" s="45"/>
      <c r="O3127" s="470">
        <f>+O3128+O3129+O3130+O3131</f>
        <v>150.643</v>
      </c>
      <c r="P3127" s="470">
        <f t="shared" ref="P3127:Q3127" si="989">+P3128+P3129+P3130+P3131</f>
        <v>185.023</v>
      </c>
      <c r="Q3127" s="470">
        <f t="shared" si="989"/>
        <v>135.63300000000001</v>
      </c>
      <c r="R3127" s="45">
        <f t="shared" si="982"/>
        <v>471.29899999999998</v>
      </c>
      <c r="S3127" s="46"/>
      <c r="T3127" s="5"/>
      <c r="U3127" s="5"/>
      <c r="V3127" s="5"/>
      <c r="W3127" s="5"/>
      <c r="X3127" s="5"/>
      <c r="Y3127" s="5"/>
      <c r="Z3127" s="5"/>
    </row>
    <row r="3128" spans="1:26" s="3" customFormat="1" ht="25.5">
      <c r="A3128" s="496"/>
      <c r="B3128" s="510"/>
      <c r="C3128" s="488"/>
      <c r="D3128" s="488"/>
      <c r="E3128" s="488"/>
      <c r="F3128" s="491"/>
      <c r="G3128" s="491"/>
      <c r="H3128" s="491"/>
      <c r="I3128" s="454" t="s">
        <v>164</v>
      </c>
      <c r="J3128" s="504"/>
      <c r="K3128" s="340" t="s">
        <v>11</v>
      </c>
      <c r="L3128" s="45"/>
      <c r="M3128" s="45"/>
      <c r="N3128" s="45"/>
      <c r="O3128" s="471">
        <v>44.92</v>
      </c>
      <c r="P3128" s="471">
        <v>0</v>
      </c>
      <c r="Q3128" s="471">
        <v>0.22900000000000001</v>
      </c>
      <c r="R3128" s="44">
        <f t="shared" si="982"/>
        <v>45.149000000000001</v>
      </c>
      <c r="S3128" s="46"/>
      <c r="T3128" s="5"/>
      <c r="U3128" s="5"/>
      <c r="V3128" s="5"/>
      <c r="W3128" s="5"/>
      <c r="X3128" s="5"/>
      <c r="Y3128" s="5"/>
      <c r="Z3128" s="5"/>
    </row>
    <row r="3129" spans="1:26" s="3" customFormat="1" ht="15">
      <c r="A3129" s="496"/>
      <c r="B3129" s="510"/>
      <c r="C3129" s="488"/>
      <c r="D3129" s="488"/>
      <c r="E3129" s="488"/>
      <c r="F3129" s="491"/>
      <c r="G3129" s="491"/>
      <c r="H3129" s="491"/>
      <c r="I3129" s="454" t="s">
        <v>16</v>
      </c>
      <c r="J3129" s="504"/>
      <c r="K3129" s="340" t="s">
        <v>12</v>
      </c>
      <c r="L3129" s="45"/>
      <c r="M3129" s="45"/>
      <c r="N3129" s="45"/>
      <c r="O3129" s="471">
        <v>0</v>
      </c>
      <c r="P3129" s="471">
        <v>185.023</v>
      </c>
      <c r="Q3129" s="471">
        <v>135.404</v>
      </c>
      <c r="R3129" s="44">
        <f t="shared" si="982"/>
        <v>320.42700000000002</v>
      </c>
      <c r="S3129" s="46"/>
      <c r="T3129" s="5"/>
      <c r="U3129" s="5"/>
      <c r="V3129" s="5"/>
      <c r="W3129" s="5"/>
      <c r="X3129" s="5"/>
      <c r="Y3129" s="5"/>
      <c r="Z3129" s="5"/>
    </row>
    <row r="3130" spans="1:26" s="3" customFormat="1" ht="25.5">
      <c r="A3130" s="496"/>
      <c r="B3130" s="510"/>
      <c r="C3130" s="488"/>
      <c r="D3130" s="488"/>
      <c r="E3130" s="488"/>
      <c r="F3130" s="491"/>
      <c r="G3130" s="491"/>
      <c r="H3130" s="491"/>
      <c r="I3130" s="454" t="s">
        <v>150</v>
      </c>
      <c r="J3130" s="504"/>
      <c r="K3130" s="340" t="s">
        <v>155</v>
      </c>
      <c r="L3130" s="45"/>
      <c r="M3130" s="45"/>
      <c r="N3130" s="45"/>
      <c r="O3130" s="471">
        <v>103.952</v>
      </c>
      <c r="P3130" s="471">
        <v>0</v>
      </c>
      <c r="Q3130" s="471">
        <v>0</v>
      </c>
      <c r="R3130" s="44">
        <f t="shared" si="982"/>
        <v>103.952</v>
      </c>
      <c r="S3130" s="46"/>
      <c r="T3130" s="5"/>
      <c r="U3130" s="5"/>
      <c r="V3130" s="5"/>
      <c r="W3130" s="5"/>
      <c r="X3130" s="5"/>
      <c r="Y3130" s="5"/>
      <c r="Z3130" s="5"/>
    </row>
    <row r="3131" spans="1:26" s="3" customFormat="1" ht="38.25">
      <c r="A3131" s="496"/>
      <c r="B3131" s="510"/>
      <c r="C3131" s="488"/>
      <c r="D3131" s="488"/>
      <c r="E3131" s="488"/>
      <c r="F3131" s="491"/>
      <c r="G3131" s="491"/>
      <c r="H3131" s="491"/>
      <c r="I3131" s="454" t="s">
        <v>18</v>
      </c>
      <c r="J3131" s="504"/>
      <c r="K3131" s="340" t="s">
        <v>17</v>
      </c>
      <c r="L3131" s="45"/>
      <c r="M3131" s="45"/>
      <c r="N3131" s="45"/>
      <c r="O3131" s="471">
        <v>1.7709999999999999</v>
      </c>
      <c r="P3131" s="471">
        <v>0</v>
      </c>
      <c r="Q3131" s="471">
        <v>0</v>
      </c>
      <c r="R3131" s="44">
        <f t="shared" si="982"/>
        <v>1.7709999999999999</v>
      </c>
      <c r="S3131" s="46"/>
      <c r="T3131" s="5"/>
      <c r="U3131" s="5"/>
      <c r="V3131" s="5"/>
      <c r="W3131" s="5"/>
      <c r="X3131" s="5"/>
      <c r="Y3131" s="5"/>
      <c r="Z3131" s="5"/>
    </row>
    <row r="3132" spans="1:26" s="3" customFormat="1" ht="14.25">
      <c r="A3132" s="490">
        <v>42</v>
      </c>
      <c r="B3132" s="487" t="s">
        <v>382</v>
      </c>
      <c r="C3132" s="488"/>
      <c r="D3132" s="488"/>
      <c r="E3132" s="488"/>
      <c r="F3132" s="491"/>
      <c r="G3132" s="491"/>
      <c r="H3132" s="491"/>
      <c r="I3132" s="168" t="s">
        <v>13</v>
      </c>
      <c r="J3132" s="421"/>
      <c r="K3132" s="422"/>
      <c r="L3132" s="45"/>
      <c r="M3132" s="45"/>
      <c r="N3132" s="45"/>
      <c r="O3132" s="470">
        <f>O3133+O3138</f>
        <v>229.70600000000002</v>
      </c>
      <c r="P3132" s="470">
        <f t="shared" ref="P3132:Q3132" si="990">P3133+P3138</f>
        <v>259.11799999999999</v>
      </c>
      <c r="Q3132" s="470">
        <f t="shared" si="990"/>
        <v>222.768</v>
      </c>
      <c r="R3132" s="45">
        <f t="shared" si="982"/>
        <v>711.59199999999998</v>
      </c>
      <c r="S3132" s="46"/>
      <c r="T3132" s="5"/>
      <c r="U3132" s="5"/>
      <c r="V3132" s="5"/>
      <c r="W3132" s="5"/>
      <c r="X3132" s="5"/>
      <c r="Y3132" s="5"/>
      <c r="Z3132" s="5"/>
    </row>
    <row r="3133" spans="1:26" s="3" customFormat="1" ht="15" customHeight="1">
      <c r="A3133" s="491"/>
      <c r="B3133" s="488"/>
      <c r="C3133" s="488"/>
      <c r="D3133" s="488"/>
      <c r="E3133" s="488"/>
      <c r="F3133" s="491"/>
      <c r="G3133" s="491"/>
      <c r="H3133" s="491"/>
      <c r="I3133" s="47" t="s">
        <v>346</v>
      </c>
      <c r="J3133" s="505">
        <v>285</v>
      </c>
      <c r="K3133" s="48" t="s">
        <v>43</v>
      </c>
      <c r="L3133" s="45"/>
      <c r="M3133" s="45"/>
      <c r="N3133" s="45"/>
      <c r="O3133" s="470">
        <f>O3134+O3135+O3136+O3137</f>
        <v>199.917</v>
      </c>
      <c r="P3133" s="470">
        <f t="shared" ref="P3133:Q3133" si="991">P3134+P3135+P3136+P3137</f>
        <v>259.11799999999999</v>
      </c>
      <c r="Q3133" s="470">
        <f t="shared" si="991"/>
        <v>222.768</v>
      </c>
      <c r="R3133" s="45">
        <f t="shared" si="982"/>
        <v>681.803</v>
      </c>
      <c r="S3133" s="46"/>
      <c r="T3133" s="5"/>
      <c r="U3133" s="5"/>
      <c r="V3133" s="5"/>
      <c r="W3133" s="5"/>
      <c r="X3133" s="5"/>
      <c r="Y3133" s="5"/>
      <c r="Z3133" s="5"/>
    </row>
    <row r="3134" spans="1:26" s="3" customFormat="1" ht="25.5">
      <c r="A3134" s="491"/>
      <c r="B3134" s="488"/>
      <c r="C3134" s="488"/>
      <c r="D3134" s="488"/>
      <c r="E3134" s="488"/>
      <c r="F3134" s="491"/>
      <c r="G3134" s="491"/>
      <c r="H3134" s="491"/>
      <c r="I3134" s="363" t="s">
        <v>164</v>
      </c>
      <c r="J3134" s="504"/>
      <c r="K3134" s="340" t="s">
        <v>11</v>
      </c>
      <c r="L3134" s="45"/>
      <c r="M3134" s="45"/>
      <c r="N3134" s="45"/>
      <c r="O3134" s="456">
        <v>12.22</v>
      </c>
      <c r="P3134" s="456">
        <v>0</v>
      </c>
      <c r="Q3134" s="456">
        <v>0</v>
      </c>
      <c r="R3134" s="44">
        <f t="shared" si="982"/>
        <v>12.22</v>
      </c>
      <c r="S3134" s="46"/>
      <c r="T3134" s="5"/>
      <c r="U3134" s="5"/>
      <c r="V3134" s="5"/>
      <c r="W3134" s="5"/>
      <c r="X3134" s="5"/>
      <c r="Y3134" s="5"/>
      <c r="Z3134" s="5"/>
    </row>
    <row r="3135" spans="1:26" s="3" customFormat="1" ht="15">
      <c r="A3135" s="491"/>
      <c r="B3135" s="488"/>
      <c r="C3135" s="488"/>
      <c r="D3135" s="488"/>
      <c r="E3135" s="488"/>
      <c r="F3135" s="491"/>
      <c r="G3135" s="491"/>
      <c r="H3135" s="491"/>
      <c r="I3135" s="363" t="s">
        <v>16</v>
      </c>
      <c r="J3135" s="504"/>
      <c r="K3135" s="340" t="s">
        <v>55</v>
      </c>
      <c r="L3135" s="45"/>
      <c r="M3135" s="45"/>
      <c r="N3135" s="45"/>
      <c r="O3135" s="456">
        <v>0</v>
      </c>
      <c r="P3135" s="456">
        <v>259.11799999999999</v>
      </c>
      <c r="Q3135" s="456">
        <v>222.768</v>
      </c>
      <c r="R3135" s="44">
        <f t="shared" si="982"/>
        <v>481.88599999999997</v>
      </c>
      <c r="S3135" s="46"/>
      <c r="T3135" s="5"/>
      <c r="U3135" s="5"/>
      <c r="V3135" s="5"/>
      <c r="W3135" s="5"/>
      <c r="X3135" s="5"/>
      <c r="Y3135" s="5"/>
      <c r="Z3135" s="5"/>
    </row>
    <row r="3136" spans="1:26" s="3" customFormat="1" ht="25.5">
      <c r="A3136" s="491"/>
      <c r="B3136" s="488"/>
      <c r="C3136" s="488"/>
      <c r="D3136" s="488"/>
      <c r="E3136" s="488"/>
      <c r="F3136" s="491"/>
      <c r="G3136" s="491"/>
      <c r="H3136" s="491"/>
      <c r="I3136" s="363" t="s">
        <v>150</v>
      </c>
      <c r="J3136" s="504"/>
      <c r="K3136" s="340" t="s">
        <v>17</v>
      </c>
      <c r="L3136" s="45"/>
      <c r="M3136" s="45"/>
      <c r="N3136" s="45"/>
      <c r="O3136" s="456">
        <v>180.44499999999999</v>
      </c>
      <c r="P3136" s="456">
        <v>0</v>
      </c>
      <c r="Q3136" s="456">
        <v>0</v>
      </c>
      <c r="R3136" s="44">
        <f t="shared" si="982"/>
        <v>180.44499999999999</v>
      </c>
      <c r="S3136" s="46"/>
      <c r="T3136" s="5"/>
      <c r="U3136" s="5"/>
      <c r="V3136" s="5"/>
      <c r="W3136" s="5"/>
      <c r="X3136" s="5"/>
      <c r="Y3136" s="5"/>
      <c r="Z3136" s="5"/>
    </row>
    <row r="3137" spans="1:26" s="3" customFormat="1" ht="38.25">
      <c r="A3137" s="491"/>
      <c r="B3137" s="488"/>
      <c r="C3137" s="488"/>
      <c r="D3137" s="488"/>
      <c r="E3137" s="488"/>
      <c r="F3137" s="491"/>
      <c r="G3137" s="491"/>
      <c r="H3137" s="491"/>
      <c r="I3137" s="363" t="s">
        <v>18</v>
      </c>
      <c r="J3137" s="504"/>
      <c r="K3137" s="340" t="s">
        <v>155</v>
      </c>
      <c r="L3137" s="45"/>
      <c r="M3137" s="45"/>
      <c r="N3137" s="45"/>
      <c r="O3137" s="456">
        <v>7.2519999999999998</v>
      </c>
      <c r="P3137" s="456">
        <v>0</v>
      </c>
      <c r="Q3137" s="456">
        <v>0</v>
      </c>
      <c r="R3137" s="44">
        <f t="shared" si="982"/>
        <v>7.2519999999999998</v>
      </c>
      <c r="S3137" s="46"/>
      <c r="T3137" s="5"/>
      <c r="U3137" s="5"/>
      <c r="V3137" s="5"/>
      <c r="W3137" s="5"/>
      <c r="X3137" s="5"/>
      <c r="Y3137" s="5"/>
      <c r="Z3137" s="5"/>
    </row>
    <row r="3138" spans="1:26" s="3" customFormat="1" ht="38.25">
      <c r="A3138" s="491"/>
      <c r="B3138" s="488"/>
      <c r="C3138" s="488"/>
      <c r="D3138" s="488"/>
      <c r="E3138" s="488"/>
      <c r="F3138" s="491"/>
      <c r="G3138" s="491"/>
      <c r="H3138" s="491"/>
      <c r="I3138" s="147" t="s">
        <v>77</v>
      </c>
      <c r="J3138" s="504"/>
      <c r="K3138" s="48" t="s">
        <v>55</v>
      </c>
      <c r="L3138" s="45"/>
      <c r="M3138" s="45"/>
      <c r="N3138" s="45"/>
      <c r="O3138" s="224">
        <f>O3139</f>
        <v>29.789000000000001</v>
      </c>
      <c r="P3138" s="224">
        <f t="shared" ref="P3138:Q3138" si="992">P3139</f>
        <v>0</v>
      </c>
      <c r="Q3138" s="224">
        <f t="shared" si="992"/>
        <v>0</v>
      </c>
      <c r="R3138" s="45">
        <f t="shared" si="982"/>
        <v>29.789000000000001</v>
      </c>
      <c r="S3138" s="46"/>
      <c r="T3138" s="5"/>
      <c r="U3138" s="5"/>
      <c r="V3138" s="5"/>
      <c r="W3138" s="5"/>
      <c r="X3138" s="5"/>
      <c r="Y3138" s="5"/>
      <c r="Z3138" s="5"/>
    </row>
    <row r="3139" spans="1:26" s="3" customFormat="1" ht="15">
      <c r="A3139" s="492"/>
      <c r="B3139" s="489"/>
      <c r="C3139" s="488"/>
      <c r="D3139" s="488"/>
      <c r="E3139" s="488"/>
      <c r="F3139" s="491"/>
      <c r="G3139" s="491"/>
      <c r="H3139" s="491"/>
      <c r="I3139" s="49" t="s">
        <v>342</v>
      </c>
      <c r="J3139" s="506"/>
      <c r="K3139" s="340" t="s">
        <v>12</v>
      </c>
      <c r="L3139" s="45"/>
      <c r="M3139" s="45"/>
      <c r="N3139" s="45"/>
      <c r="O3139" s="456">
        <v>29.789000000000001</v>
      </c>
      <c r="P3139" s="456">
        <v>0</v>
      </c>
      <c r="Q3139" s="456">
        <v>0</v>
      </c>
      <c r="R3139" s="44">
        <f t="shared" si="982"/>
        <v>29.789000000000001</v>
      </c>
      <c r="S3139" s="46"/>
      <c r="T3139" s="5"/>
      <c r="U3139" s="5"/>
      <c r="V3139" s="5"/>
      <c r="W3139" s="5"/>
      <c r="X3139" s="5"/>
      <c r="Y3139" s="5"/>
      <c r="Z3139" s="5"/>
    </row>
    <row r="3140" spans="1:26" s="3" customFormat="1" ht="14.25">
      <c r="A3140" s="490">
        <v>43</v>
      </c>
      <c r="B3140" s="487" t="s">
        <v>809</v>
      </c>
      <c r="C3140" s="488"/>
      <c r="D3140" s="488"/>
      <c r="E3140" s="488"/>
      <c r="F3140" s="491"/>
      <c r="G3140" s="491"/>
      <c r="H3140" s="491"/>
      <c r="I3140" s="168" t="s">
        <v>13</v>
      </c>
      <c r="J3140" s="421"/>
      <c r="K3140" s="422"/>
      <c r="L3140" s="45"/>
      <c r="M3140" s="45"/>
      <c r="N3140" s="45"/>
      <c r="O3140" s="455">
        <f>O3141</f>
        <v>565.77</v>
      </c>
      <c r="P3140" s="455">
        <f t="shared" ref="P3140:Q3140" si="993">P3141</f>
        <v>740.47</v>
      </c>
      <c r="Q3140" s="455">
        <f t="shared" si="993"/>
        <v>509.06299999999999</v>
      </c>
      <c r="R3140" s="45">
        <f t="shared" si="982"/>
        <v>1815.3029999999999</v>
      </c>
      <c r="S3140" s="46"/>
      <c r="T3140" s="5"/>
      <c r="U3140" s="5"/>
      <c r="V3140" s="5"/>
      <c r="W3140" s="5"/>
      <c r="X3140" s="5"/>
      <c r="Y3140" s="5"/>
      <c r="Z3140" s="5"/>
    </row>
    <row r="3141" spans="1:26" s="3" customFormat="1" ht="63.75">
      <c r="A3141" s="491"/>
      <c r="B3141" s="488"/>
      <c r="C3141" s="488"/>
      <c r="D3141" s="488"/>
      <c r="E3141" s="488"/>
      <c r="F3141" s="491"/>
      <c r="G3141" s="491"/>
      <c r="H3141" s="491"/>
      <c r="I3141" s="47" t="s">
        <v>810</v>
      </c>
      <c r="J3141" s="505">
        <v>285</v>
      </c>
      <c r="K3141" s="48" t="s">
        <v>30</v>
      </c>
      <c r="L3141" s="45"/>
      <c r="M3141" s="45"/>
      <c r="N3141" s="45"/>
      <c r="O3141" s="224">
        <f>O3142+O3143+O3144+O3145</f>
        <v>565.77</v>
      </c>
      <c r="P3141" s="224">
        <f t="shared" ref="P3141:Q3141" si="994">P3142+P3143+P3144+P3145</f>
        <v>740.47</v>
      </c>
      <c r="Q3141" s="224">
        <f t="shared" si="994"/>
        <v>509.06299999999999</v>
      </c>
      <c r="R3141" s="45">
        <f t="shared" si="982"/>
        <v>1815.3029999999999</v>
      </c>
      <c r="S3141" s="46"/>
      <c r="T3141" s="5"/>
      <c r="U3141" s="5"/>
      <c r="V3141" s="5"/>
      <c r="W3141" s="5"/>
      <c r="X3141" s="5"/>
      <c r="Y3141" s="5"/>
      <c r="Z3141" s="5"/>
    </row>
    <row r="3142" spans="1:26" s="3" customFormat="1" ht="25.5">
      <c r="A3142" s="491"/>
      <c r="B3142" s="488"/>
      <c r="C3142" s="488"/>
      <c r="D3142" s="488"/>
      <c r="E3142" s="488"/>
      <c r="F3142" s="491"/>
      <c r="G3142" s="491"/>
      <c r="H3142" s="491"/>
      <c r="I3142" s="454" t="s">
        <v>164</v>
      </c>
      <c r="J3142" s="504"/>
      <c r="K3142" s="340" t="s">
        <v>11</v>
      </c>
      <c r="L3142" s="45"/>
      <c r="M3142" s="45"/>
      <c r="N3142" s="45"/>
      <c r="O3142" s="456">
        <v>117.768</v>
      </c>
      <c r="P3142" s="456">
        <v>0</v>
      </c>
      <c r="Q3142" s="456">
        <v>0</v>
      </c>
      <c r="R3142" s="44">
        <f t="shared" si="982"/>
        <v>117.768</v>
      </c>
      <c r="S3142" s="46"/>
      <c r="T3142" s="5"/>
      <c r="U3142" s="5"/>
      <c r="V3142" s="5"/>
      <c r="W3142" s="5"/>
      <c r="X3142" s="5"/>
      <c r="Y3142" s="5"/>
      <c r="Z3142" s="5"/>
    </row>
    <row r="3143" spans="1:26" s="3" customFormat="1" ht="15">
      <c r="A3143" s="491"/>
      <c r="B3143" s="488"/>
      <c r="C3143" s="488"/>
      <c r="D3143" s="488"/>
      <c r="E3143" s="488"/>
      <c r="F3143" s="491"/>
      <c r="G3143" s="491"/>
      <c r="H3143" s="491"/>
      <c r="I3143" s="454" t="s">
        <v>16</v>
      </c>
      <c r="J3143" s="504"/>
      <c r="K3143" s="340" t="s">
        <v>12</v>
      </c>
      <c r="L3143" s="45"/>
      <c r="M3143" s="45"/>
      <c r="N3143" s="45"/>
      <c r="O3143" s="456">
        <v>0</v>
      </c>
      <c r="P3143" s="456">
        <v>740.47</v>
      </c>
      <c r="Q3143" s="456">
        <v>509.06299999999999</v>
      </c>
      <c r="R3143" s="44">
        <f t="shared" si="982"/>
        <v>1249.5329999999999</v>
      </c>
      <c r="S3143" s="46"/>
      <c r="T3143" s="5"/>
      <c r="U3143" s="5"/>
      <c r="V3143" s="5"/>
      <c r="W3143" s="5"/>
      <c r="X3143" s="5"/>
      <c r="Y3143" s="5"/>
      <c r="Z3143" s="5"/>
    </row>
    <row r="3144" spans="1:26" s="3" customFormat="1" ht="51">
      <c r="A3144" s="491"/>
      <c r="B3144" s="488"/>
      <c r="C3144" s="488"/>
      <c r="D3144" s="488"/>
      <c r="E3144" s="488"/>
      <c r="F3144" s="491"/>
      <c r="G3144" s="491"/>
      <c r="H3144" s="491"/>
      <c r="I3144" s="454" t="s">
        <v>85</v>
      </c>
      <c r="J3144" s="504"/>
      <c r="K3144" s="340" t="s">
        <v>87</v>
      </c>
      <c r="L3144" s="45"/>
      <c r="M3144" s="45"/>
      <c r="N3144" s="45"/>
      <c r="O3144" s="456">
        <v>442.16399999999999</v>
      </c>
      <c r="P3144" s="456">
        <v>0</v>
      </c>
      <c r="Q3144" s="456">
        <v>0</v>
      </c>
      <c r="R3144" s="44">
        <f t="shared" si="982"/>
        <v>442.16399999999999</v>
      </c>
      <c r="S3144" s="46"/>
      <c r="T3144" s="5"/>
      <c r="U3144" s="5"/>
      <c r="V3144" s="5"/>
      <c r="W3144" s="5"/>
      <c r="X3144" s="5"/>
      <c r="Y3144" s="5"/>
      <c r="Z3144" s="5"/>
    </row>
    <row r="3145" spans="1:26" s="3" customFormat="1" ht="40.5" customHeight="1">
      <c r="A3145" s="491"/>
      <c r="B3145" s="488"/>
      <c r="C3145" s="488"/>
      <c r="D3145" s="488"/>
      <c r="E3145" s="488"/>
      <c r="F3145" s="491"/>
      <c r="G3145" s="491"/>
      <c r="H3145" s="491"/>
      <c r="I3145" s="454" t="s">
        <v>18</v>
      </c>
      <c r="J3145" s="504"/>
      <c r="K3145" s="340" t="s">
        <v>17</v>
      </c>
      <c r="L3145" s="45"/>
      <c r="M3145" s="45"/>
      <c r="N3145" s="45"/>
      <c r="O3145" s="456">
        <v>5.8380000000000001</v>
      </c>
      <c r="P3145" s="456">
        <v>0</v>
      </c>
      <c r="Q3145" s="456">
        <v>0</v>
      </c>
      <c r="R3145" s="44">
        <f t="shared" si="982"/>
        <v>5.8380000000000001</v>
      </c>
      <c r="S3145" s="46"/>
      <c r="T3145" s="5"/>
      <c r="U3145" s="5"/>
      <c r="V3145" s="5"/>
      <c r="W3145" s="5"/>
      <c r="X3145" s="5"/>
      <c r="Y3145" s="5"/>
      <c r="Z3145" s="5"/>
    </row>
    <row r="3146" spans="1:26" s="3" customFormat="1" ht="14.25">
      <c r="A3146" s="496">
        <v>44</v>
      </c>
      <c r="B3146" s="510" t="s">
        <v>811</v>
      </c>
      <c r="C3146" s="488"/>
      <c r="D3146" s="488"/>
      <c r="E3146" s="488"/>
      <c r="F3146" s="491"/>
      <c r="G3146" s="491"/>
      <c r="H3146" s="491"/>
      <c r="I3146" s="168" t="s">
        <v>13</v>
      </c>
      <c r="J3146" s="421"/>
      <c r="K3146" s="422"/>
      <c r="L3146" s="45"/>
      <c r="M3146" s="45"/>
      <c r="N3146" s="45"/>
      <c r="O3146" s="455">
        <f>O3147</f>
        <v>413.54900000000004</v>
      </c>
      <c r="P3146" s="455">
        <f t="shared" ref="P3146:Q3146" si="995">P3147</f>
        <v>477.45</v>
      </c>
      <c r="Q3146" s="455">
        <f t="shared" si="995"/>
        <v>323.14800000000002</v>
      </c>
      <c r="R3146" s="45">
        <f t="shared" si="982"/>
        <v>1214.1469999999999</v>
      </c>
      <c r="S3146" s="46"/>
      <c r="T3146" s="5"/>
      <c r="U3146" s="5"/>
      <c r="V3146" s="5"/>
      <c r="W3146" s="5"/>
      <c r="X3146" s="5"/>
      <c r="Y3146" s="5"/>
      <c r="Z3146" s="5"/>
    </row>
    <row r="3147" spans="1:26" s="3" customFormat="1" ht="63.75">
      <c r="A3147" s="496"/>
      <c r="B3147" s="510"/>
      <c r="C3147" s="488"/>
      <c r="D3147" s="488"/>
      <c r="E3147" s="488"/>
      <c r="F3147" s="491"/>
      <c r="G3147" s="491"/>
      <c r="H3147" s="491"/>
      <c r="I3147" s="47" t="s">
        <v>810</v>
      </c>
      <c r="J3147" s="505">
        <v>285</v>
      </c>
      <c r="K3147" s="48" t="s">
        <v>30</v>
      </c>
      <c r="L3147" s="45"/>
      <c r="M3147" s="45"/>
      <c r="N3147" s="45"/>
      <c r="O3147" s="455">
        <f>SUM(O3148:O3151)</f>
        <v>413.54900000000004</v>
      </c>
      <c r="P3147" s="455">
        <f t="shared" ref="P3147:Q3147" si="996">SUM(P3148:P3151)</f>
        <v>477.45</v>
      </c>
      <c r="Q3147" s="455">
        <f t="shared" si="996"/>
        <v>323.14800000000002</v>
      </c>
      <c r="R3147" s="45">
        <f t="shared" si="982"/>
        <v>1214.1469999999999</v>
      </c>
      <c r="S3147" s="46"/>
      <c r="T3147" s="5"/>
      <c r="U3147" s="5"/>
      <c r="V3147" s="5"/>
      <c r="W3147" s="5"/>
      <c r="X3147" s="5"/>
      <c r="Y3147" s="5"/>
      <c r="Z3147" s="5"/>
    </row>
    <row r="3148" spans="1:26" s="3" customFormat="1" ht="25.5">
      <c r="A3148" s="496"/>
      <c r="B3148" s="510"/>
      <c r="C3148" s="488"/>
      <c r="D3148" s="488"/>
      <c r="E3148" s="488"/>
      <c r="F3148" s="491"/>
      <c r="G3148" s="491"/>
      <c r="H3148" s="491"/>
      <c r="I3148" s="454" t="s">
        <v>164</v>
      </c>
      <c r="J3148" s="504"/>
      <c r="K3148" s="422" t="s">
        <v>11</v>
      </c>
      <c r="L3148" s="45"/>
      <c r="M3148" s="45"/>
      <c r="N3148" s="45"/>
      <c r="O3148" s="456">
        <v>120.01900000000001</v>
      </c>
      <c r="P3148" s="456">
        <v>0</v>
      </c>
      <c r="Q3148" s="456">
        <v>0</v>
      </c>
      <c r="R3148" s="44">
        <f t="shared" si="982"/>
        <v>120.01900000000001</v>
      </c>
      <c r="S3148" s="46"/>
      <c r="T3148" s="5"/>
      <c r="U3148" s="5"/>
      <c r="V3148" s="5"/>
      <c r="W3148" s="5"/>
      <c r="X3148" s="5"/>
      <c r="Y3148" s="5"/>
      <c r="Z3148" s="5"/>
    </row>
    <row r="3149" spans="1:26" s="3" customFormat="1" ht="15">
      <c r="A3149" s="496"/>
      <c r="B3149" s="510"/>
      <c r="C3149" s="488"/>
      <c r="D3149" s="488"/>
      <c r="E3149" s="488"/>
      <c r="F3149" s="491"/>
      <c r="G3149" s="491"/>
      <c r="H3149" s="491"/>
      <c r="I3149" s="454" t="s">
        <v>16</v>
      </c>
      <c r="J3149" s="504"/>
      <c r="K3149" s="422" t="s">
        <v>12</v>
      </c>
      <c r="L3149" s="45"/>
      <c r="M3149" s="45"/>
      <c r="N3149" s="45"/>
      <c r="O3149" s="456">
        <v>0</v>
      </c>
      <c r="P3149" s="456">
        <v>477.45</v>
      </c>
      <c r="Q3149" s="456">
        <v>323.14800000000002</v>
      </c>
      <c r="R3149" s="44">
        <f t="shared" si="982"/>
        <v>800.59799999999996</v>
      </c>
      <c r="S3149" s="46"/>
      <c r="T3149" s="5"/>
      <c r="U3149" s="5"/>
      <c r="V3149" s="5"/>
      <c r="W3149" s="5"/>
      <c r="X3149" s="5"/>
      <c r="Y3149" s="5"/>
      <c r="Z3149" s="5"/>
    </row>
    <row r="3150" spans="1:26" s="3" customFormat="1" ht="51">
      <c r="A3150" s="496"/>
      <c r="B3150" s="510"/>
      <c r="C3150" s="488"/>
      <c r="D3150" s="488"/>
      <c r="E3150" s="488"/>
      <c r="F3150" s="491"/>
      <c r="G3150" s="491"/>
      <c r="H3150" s="491"/>
      <c r="I3150" s="454" t="s">
        <v>85</v>
      </c>
      <c r="J3150" s="504"/>
      <c r="K3150" s="422" t="s">
        <v>87</v>
      </c>
      <c r="L3150" s="45"/>
      <c r="M3150" s="45"/>
      <c r="N3150" s="45"/>
      <c r="O3150" s="456">
        <v>290.37400000000002</v>
      </c>
      <c r="P3150" s="456">
        <v>0</v>
      </c>
      <c r="Q3150" s="456">
        <v>0</v>
      </c>
      <c r="R3150" s="44">
        <f t="shared" si="982"/>
        <v>290.37400000000002</v>
      </c>
      <c r="S3150" s="46"/>
      <c r="T3150" s="5"/>
      <c r="U3150" s="5"/>
      <c r="V3150" s="5"/>
      <c r="W3150" s="5"/>
      <c r="X3150" s="5"/>
      <c r="Y3150" s="5"/>
      <c r="Z3150" s="5"/>
    </row>
    <row r="3151" spans="1:26" s="3" customFormat="1" ht="38.25">
      <c r="A3151" s="496"/>
      <c r="B3151" s="510"/>
      <c r="C3151" s="488"/>
      <c r="D3151" s="488"/>
      <c r="E3151" s="488"/>
      <c r="F3151" s="491"/>
      <c r="G3151" s="491"/>
      <c r="H3151" s="491"/>
      <c r="I3151" s="454" t="s">
        <v>18</v>
      </c>
      <c r="J3151" s="504"/>
      <c r="K3151" s="422" t="s">
        <v>17</v>
      </c>
      <c r="L3151" s="45"/>
      <c r="M3151" s="45"/>
      <c r="N3151" s="45"/>
      <c r="O3151" s="456">
        <v>3.1560000000000001</v>
      </c>
      <c r="P3151" s="456">
        <v>0</v>
      </c>
      <c r="Q3151" s="456">
        <v>0</v>
      </c>
      <c r="R3151" s="44">
        <f t="shared" si="982"/>
        <v>3.1560000000000001</v>
      </c>
      <c r="S3151" s="46"/>
      <c r="T3151" s="5"/>
      <c r="U3151" s="5"/>
      <c r="V3151" s="5"/>
      <c r="W3151" s="5"/>
      <c r="X3151" s="5"/>
      <c r="Y3151" s="5"/>
      <c r="Z3151" s="5"/>
    </row>
    <row r="3152" spans="1:26" s="3" customFormat="1" ht="14.25">
      <c r="A3152" s="490">
        <v>45</v>
      </c>
      <c r="B3152" s="487" t="s">
        <v>812</v>
      </c>
      <c r="C3152" s="488"/>
      <c r="D3152" s="488"/>
      <c r="E3152" s="488"/>
      <c r="F3152" s="491"/>
      <c r="G3152" s="491"/>
      <c r="H3152" s="491"/>
      <c r="I3152" s="168" t="s">
        <v>13</v>
      </c>
      <c r="J3152" s="421"/>
      <c r="K3152" s="422"/>
      <c r="L3152" s="45"/>
      <c r="M3152" s="45"/>
      <c r="N3152" s="45"/>
      <c r="O3152" s="455">
        <f>O3153</f>
        <v>1016.336</v>
      </c>
      <c r="P3152" s="455">
        <f t="shared" ref="P3152:Q3152" si="997">P3153</f>
        <v>1342.7639999999999</v>
      </c>
      <c r="Q3152" s="455">
        <f t="shared" si="997"/>
        <v>1031.0619999999999</v>
      </c>
      <c r="R3152" s="45">
        <f t="shared" si="982"/>
        <v>3390.1620000000003</v>
      </c>
      <c r="S3152" s="46"/>
      <c r="T3152" s="5"/>
      <c r="U3152" s="5"/>
      <c r="V3152" s="5"/>
      <c r="W3152" s="5"/>
      <c r="X3152" s="5"/>
      <c r="Y3152" s="5"/>
      <c r="Z3152" s="5"/>
    </row>
    <row r="3153" spans="1:26" s="3" customFormat="1" ht="63.75">
      <c r="A3153" s="491"/>
      <c r="B3153" s="488"/>
      <c r="C3153" s="488"/>
      <c r="D3153" s="488"/>
      <c r="E3153" s="488"/>
      <c r="F3153" s="491"/>
      <c r="G3153" s="491"/>
      <c r="H3153" s="491"/>
      <c r="I3153" s="47" t="s">
        <v>810</v>
      </c>
      <c r="J3153" s="505">
        <v>285</v>
      </c>
      <c r="K3153" s="48" t="s">
        <v>30</v>
      </c>
      <c r="L3153" s="45"/>
      <c r="M3153" s="45"/>
      <c r="N3153" s="45"/>
      <c r="O3153" s="455">
        <f>SUM(O3154:O3157)</f>
        <v>1016.336</v>
      </c>
      <c r="P3153" s="455">
        <f t="shared" ref="P3153:Q3153" si="998">SUM(P3154:P3157)</f>
        <v>1342.7639999999999</v>
      </c>
      <c r="Q3153" s="455">
        <f t="shared" si="998"/>
        <v>1031.0619999999999</v>
      </c>
      <c r="R3153" s="45">
        <f t="shared" si="982"/>
        <v>3390.1620000000003</v>
      </c>
      <c r="S3153" s="46"/>
      <c r="T3153" s="5"/>
      <c r="U3153" s="5"/>
      <c r="V3153" s="5"/>
      <c r="W3153" s="5"/>
      <c r="X3153" s="5"/>
      <c r="Y3153" s="5"/>
      <c r="Z3153" s="5"/>
    </row>
    <row r="3154" spans="1:26" s="3" customFormat="1" ht="25.5">
      <c r="A3154" s="491"/>
      <c r="B3154" s="488"/>
      <c r="C3154" s="488"/>
      <c r="D3154" s="488"/>
      <c r="E3154" s="488"/>
      <c r="F3154" s="491"/>
      <c r="G3154" s="491"/>
      <c r="H3154" s="491"/>
      <c r="I3154" s="49" t="s">
        <v>164</v>
      </c>
      <c r="J3154" s="504"/>
      <c r="K3154" s="340" t="s">
        <v>11</v>
      </c>
      <c r="L3154" s="45"/>
      <c r="M3154" s="45"/>
      <c r="N3154" s="45"/>
      <c r="O3154" s="456">
        <v>14.208</v>
      </c>
      <c r="P3154" s="456">
        <v>0</v>
      </c>
      <c r="Q3154" s="456">
        <v>0</v>
      </c>
      <c r="R3154" s="44">
        <f t="shared" si="982"/>
        <v>14.208</v>
      </c>
      <c r="S3154" s="46"/>
      <c r="T3154" s="5"/>
      <c r="U3154" s="5"/>
      <c r="V3154" s="5"/>
      <c r="W3154" s="5"/>
      <c r="X3154" s="5"/>
      <c r="Y3154" s="5"/>
      <c r="Z3154" s="5"/>
    </row>
    <row r="3155" spans="1:26" s="3" customFormat="1" ht="38.25">
      <c r="A3155" s="491"/>
      <c r="B3155" s="488"/>
      <c r="C3155" s="488"/>
      <c r="D3155" s="488"/>
      <c r="E3155" s="488"/>
      <c r="F3155" s="491"/>
      <c r="G3155" s="491"/>
      <c r="H3155" s="491"/>
      <c r="I3155" s="49" t="s">
        <v>249</v>
      </c>
      <c r="J3155" s="504"/>
      <c r="K3155" s="340" t="s">
        <v>55</v>
      </c>
      <c r="L3155" s="45"/>
      <c r="M3155" s="45"/>
      <c r="N3155" s="45"/>
      <c r="O3155" s="456">
        <v>0</v>
      </c>
      <c r="P3155" s="456">
        <v>1342.7639999999999</v>
      </c>
      <c r="Q3155" s="456">
        <v>1031.0619999999999</v>
      </c>
      <c r="R3155" s="44">
        <f t="shared" si="982"/>
        <v>2373.826</v>
      </c>
      <c r="S3155" s="46"/>
      <c r="T3155" s="5"/>
      <c r="U3155" s="5"/>
      <c r="V3155" s="5"/>
      <c r="W3155" s="5"/>
      <c r="X3155" s="5"/>
      <c r="Y3155" s="5"/>
      <c r="Z3155" s="5"/>
    </row>
    <row r="3156" spans="1:26" s="3" customFormat="1" ht="38.25">
      <c r="A3156" s="491"/>
      <c r="B3156" s="488"/>
      <c r="C3156" s="488"/>
      <c r="D3156" s="488"/>
      <c r="E3156" s="488"/>
      <c r="F3156" s="491"/>
      <c r="G3156" s="491"/>
      <c r="H3156" s="491"/>
      <c r="I3156" s="49" t="s">
        <v>18</v>
      </c>
      <c r="J3156" s="504"/>
      <c r="K3156" s="340" t="s">
        <v>17</v>
      </c>
      <c r="L3156" s="45"/>
      <c r="M3156" s="45"/>
      <c r="N3156" s="45"/>
      <c r="O3156" s="456">
        <v>995.74400000000003</v>
      </c>
      <c r="P3156" s="456">
        <v>0</v>
      </c>
      <c r="Q3156" s="456">
        <v>0</v>
      </c>
      <c r="R3156" s="44">
        <f t="shared" si="982"/>
        <v>995.74400000000003</v>
      </c>
      <c r="S3156" s="46"/>
      <c r="T3156" s="5"/>
      <c r="U3156" s="5"/>
      <c r="V3156" s="5"/>
      <c r="W3156" s="5"/>
      <c r="X3156" s="5"/>
      <c r="Y3156" s="5"/>
      <c r="Z3156" s="5"/>
    </row>
    <row r="3157" spans="1:26" s="3" customFormat="1" ht="51">
      <c r="A3157" s="491"/>
      <c r="B3157" s="488"/>
      <c r="C3157" s="488"/>
      <c r="D3157" s="488"/>
      <c r="E3157" s="488"/>
      <c r="F3157" s="491"/>
      <c r="G3157" s="491"/>
      <c r="H3157" s="491"/>
      <c r="I3157" s="454" t="s">
        <v>85</v>
      </c>
      <c r="J3157" s="504"/>
      <c r="K3157" s="340" t="s">
        <v>87</v>
      </c>
      <c r="L3157" s="45"/>
      <c r="M3157" s="45"/>
      <c r="N3157" s="45"/>
      <c r="O3157" s="456">
        <v>6.3840000000000003</v>
      </c>
      <c r="P3157" s="456">
        <v>0</v>
      </c>
      <c r="Q3157" s="456">
        <v>0</v>
      </c>
      <c r="R3157" s="44">
        <f t="shared" si="982"/>
        <v>6.3840000000000003</v>
      </c>
      <c r="S3157" s="46"/>
      <c r="T3157" s="5"/>
      <c r="U3157" s="5"/>
      <c r="V3157" s="5"/>
      <c r="W3157" s="5"/>
      <c r="X3157" s="5"/>
      <c r="Y3157" s="5"/>
      <c r="Z3157" s="5"/>
    </row>
    <row r="3158" spans="1:26" s="3" customFormat="1">
      <c r="A3158" s="492"/>
      <c r="B3158" s="489"/>
      <c r="C3158" s="488"/>
      <c r="D3158" s="488"/>
      <c r="E3158" s="488"/>
      <c r="F3158" s="491"/>
      <c r="G3158" s="491"/>
      <c r="H3158" s="491"/>
      <c r="I3158" s="49" t="s">
        <v>342</v>
      </c>
      <c r="J3158" s="506"/>
      <c r="K3158" s="340" t="s">
        <v>12</v>
      </c>
      <c r="L3158" s="45"/>
      <c r="M3158" s="45"/>
      <c r="N3158" s="45"/>
      <c r="O3158" s="225">
        <v>0</v>
      </c>
      <c r="P3158" s="225">
        <v>44.908000000000001</v>
      </c>
      <c r="Q3158" s="225">
        <v>0</v>
      </c>
      <c r="R3158" s="44">
        <f t="shared" si="982"/>
        <v>44.908000000000001</v>
      </c>
      <c r="S3158" s="46"/>
      <c r="T3158" s="5"/>
      <c r="U3158" s="5"/>
      <c r="V3158" s="5"/>
      <c r="W3158" s="5"/>
      <c r="X3158" s="5"/>
      <c r="Y3158" s="5"/>
      <c r="Z3158" s="5"/>
    </row>
    <row r="3159" spans="1:26" s="3" customFormat="1" ht="15" customHeight="1">
      <c r="A3159" s="490">
        <v>46</v>
      </c>
      <c r="B3159" s="487" t="s">
        <v>813</v>
      </c>
      <c r="C3159" s="488"/>
      <c r="D3159" s="488"/>
      <c r="E3159" s="488"/>
      <c r="F3159" s="491"/>
      <c r="G3159" s="491"/>
      <c r="H3159" s="491"/>
      <c r="I3159" s="168" t="s">
        <v>13</v>
      </c>
      <c r="J3159" s="421"/>
      <c r="K3159" s="422"/>
      <c r="L3159" s="45"/>
      <c r="M3159" s="45"/>
      <c r="N3159" s="45"/>
      <c r="O3159" s="225">
        <f>O3160</f>
        <v>137.69399999999999</v>
      </c>
      <c r="P3159" s="225">
        <f>P3160</f>
        <v>120.679</v>
      </c>
      <c r="Q3159" s="225">
        <f>Q3160</f>
        <v>89.465000000000003</v>
      </c>
      <c r="R3159" s="45">
        <f t="shared" si="982"/>
        <v>347.83799999999997</v>
      </c>
      <c r="S3159" s="46"/>
      <c r="T3159" s="5"/>
      <c r="U3159" s="5"/>
      <c r="V3159" s="5"/>
      <c r="W3159" s="5"/>
      <c r="X3159" s="5"/>
      <c r="Y3159" s="5"/>
      <c r="Z3159" s="5"/>
    </row>
    <row r="3160" spans="1:26" s="3" customFormat="1" ht="63.75">
      <c r="A3160" s="491"/>
      <c r="B3160" s="488"/>
      <c r="C3160" s="488"/>
      <c r="D3160" s="488"/>
      <c r="E3160" s="488"/>
      <c r="F3160" s="491"/>
      <c r="G3160" s="491"/>
      <c r="H3160" s="491"/>
      <c r="I3160" s="457" t="s">
        <v>810</v>
      </c>
      <c r="J3160" s="505">
        <v>285</v>
      </c>
      <c r="K3160" s="48" t="s">
        <v>30</v>
      </c>
      <c r="L3160" s="45"/>
      <c r="M3160" s="45"/>
      <c r="N3160" s="45"/>
      <c r="O3160" s="455">
        <f>SUM(O3161:O3164)</f>
        <v>137.69399999999999</v>
      </c>
      <c r="P3160" s="455">
        <f t="shared" ref="P3160:Q3160" si="999">SUM(P3161:P3164)</f>
        <v>120.679</v>
      </c>
      <c r="Q3160" s="455">
        <f t="shared" si="999"/>
        <v>89.465000000000003</v>
      </c>
      <c r="R3160" s="45">
        <f t="shared" si="982"/>
        <v>347.83799999999997</v>
      </c>
      <c r="S3160" s="46"/>
      <c r="T3160" s="5"/>
      <c r="U3160" s="5"/>
      <c r="V3160" s="5"/>
      <c r="W3160" s="5"/>
      <c r="X3160" s="5"/>
      <c r="Y3160" s="5"/>
      <c r="Z3160" s="5"/>
    </row>
    <row r="3161" spans="1:26" s="3" customFormat="1" ht="25.5">
      <c r="A3161" s="491"/>
      <c r="B3161" s="488"/>
      <c r="C3161" s="488"/>
      <c r="D3161" s="488"/>
      <c r="E3161" s="488"/>
      <c r="F3161" s="491"/>
      <c r="G3161" s="491"/>
      <c r="H3161" s="491"/>
      <c r="I3161" s="454" t="s">
        <v>164</v>
      </c>
      <c r="J3161" s="504"/>
      <c r="K3161" s="422" t="s">
        <v>11</v>
      </c>
      <c r="L3161" s="45"/>
      <c r="M3161" s="45"/>
      <c r="N3161" s="45"/>
      <c r="O3161" s="456">
        <v>9.7620000000000005</v>
      </c>
      <c r="P3161" s="456">
        <v>0</v>
      </c>
      <c r="Q3161" s="456">
        <v>0</v>
      </c>
      <c r="R3161" s="44">
        <f t="shared" si="982"/>
        <v>9.7620000000000005</v>
      </c>
      <c r="S3161" s="46"/>
      <c r="T3161" s="5"/>
      <c r="U3161" s="5"/>
      <c r="V3161" s="5"/>
      <c r="W3161" s="5"/>
      <c r="X3161" s="5"/>
      <c r="Y3161" s="5"/>
      <c r="Z3161" s="5"/>
    </row>
    <row r="3162" spans="1:26" s="3" customFormat="1" ht="15">
      <c r="A3162" s="491"/>
      <c r="B3162" s="488"/>
      <c r="C3162" s="488"/>
      <c r="D3162" s="488"/>
      <c r="E3162" s="488"/>
      <c r="F3162" s="491"/>
      <c r="G3162" s="491"/>
      <c r="H3162" s="491"/>
      <c r="I3162" s="454" t="s">
        <v>16</v>
      </c>
      <c r="J3162" s="504"/>
      <c r="K3162" s="340" t="s">
        <v>12</v>
      </c>
      <c r="L3162" s="45"/>
      <c r="M3162" s="45"/>
      <c r="N3162" s="45"/>
      <c r="O3162" s="456">
        <v>0</v>
      </c>
      <c r="P3162" s="456">
        <v>120.679</v>
      </c>
      <c r="Q3162" s="456">
        <v>89.465000000000003</v>
      </c>
      <c r="R3162" s="44">
        <f t="shared" si="982"/>
        <v>210.14400000000001</v>
      </c>
      <c r="S3162" s="46"/>
      <c r="T3162" s="5"/>
      <c r="U3162" s="5"/>
      <c r="V3162" s="5"/>
      <c r="W3162" s="5"/>
      <c r="X3162" s="5"/>
      <c r="Y3162" s="5"/>
      <c r="Z3162" s="5"/>
    </row>
    <row r="3163" spans="1:26" s="3" customFormat="1" ht="51">
      <c r="A3163" s="491"/>
      <c r="B3163" s="488"/>
      <c r="C3163" s="488"/>
      <c r="D3163" s="488"/>
      <c r="E3163" s="488"/>
      <c r="F3163" s="491"/>
      <c r="G3163" s="491"/>
      <c r="H3163" s="491"/>
      <c r="I3163" s="454" t="s">
        <v>85</v>
      </c>
      <c r="J3163" s="504"/>
      <c r="K3163" s="340" t="s">
        <v>87</v>
      </c>
      <c r="L3163" s="45"/>
      <c r="M3163" s="45"/>
      <c r="N3163" s="45"/>
      <c r="O3163" s="456">
        <v>117.595</v>
      </c>
      <c r="P3163" s="456">
        <v>0</v>
      </c>
      <c r="Q3163" s="456">
        <v>0</v>
      </c>
      <c r="R3163" s="44">
        <f t="shared" si="982"/>
        <v>117.595</v>
      </c>
      <c r="S3163" s="46"/>
      <c r="T3163" s="5"/>
      <c r="U3163" s="5"/>
      <c r="V3163" s="5"/>
      <c r="W3163" s="5"/>
      <c r="X3163" s="5"/>
      <c r="Y3163" s="5"/>
      <c r="Z3163" s="5"/>
    </row>
    <row r="3164" spans="1:26" s="3" customFormat="1" ht="38.25">
      <c r="A3164" s="491"/>
      <c r="B3164" s="488"/>
      <c r="C3164" s="488"/>
      <c r="D3164" s="488"/>
      <c r="E3164" s="488"/>
      <c r="F3164" s="491"/>
      <c r="G3164" s="491"/>
      <c r="H3164" s="491"/>
      <c r="I3164" s="454" t="s">
        <v>18</v>
      </c>
      <c r="J3164" s="504"/>
      <c r="K3164" s="340" t="s">
        <v>17</v>
      </c>
      <c r="L3164" s="45"/>
      <c r="M3164" s="45"/>
      <c r="N3164" s="45"/>
      <c r="O3164" s="456">
        <v>10.337</v>
      </c>
      <c r="P3164" s="456">
        <v>0</v>
      </c>
      <c r="Q3164" s="456">
        <v>0</v>
      </c>
      <c r="R3164" s="44">
        <f t="shared" si="982"/>
        <v>10.337</v>
      </c>
      <c r="S3164" s="46"/>
      <c r="T3164" s="5"/>
      <c r="U3164" s="5"/>
      <c r="V3164" s="5"/>
      <c r="W3164" s="5"/>
      <c r="X3164" s="5"/>
      <c r="Y3164" s="5"/>
      <c r="Z3164" s="5"/>
    </row>
    <row r="3165" spans="1:26" s="3" customFormat="1" ht="15">
      <c r="A3165" s="496">
        <v>47</v>
      </c>
      <c r="B3165" s="510" t="s">
        <v>814</v>
      </c>
      <c r="C3165" s="488"/>
      <c r="D3165" s="488"/>
      <c r="E3165" s="488"/>
      <c r="F3165" s="491"/>
      <c r="G3165" s="491"/>
      <c r="H3165" s="491"/>
      <c r="I3165" s="168" t="s">
        <v>13</v>
      </c>
      <c r="J3165" s="421"/>
      <c r="K3165" s="422"/>
      <c r="L3165" s="45"/>
      <c r="M3165" s="45"/>
      <c r="N3165" s="45"/>
      <c r="O3165" s="456">
        <f>O3166</f>
        <v>65.831000000000003</v>
      </c>
      <c r="P3165" s="456">
        <f t="shared" ref="P3165:Q3165" si="1000">P3166</f>
        <v>88.911000000000001</v>
      </c>
      <c r="Q3165" s="456">
        <f t="shared" si="1000"/>
        <v>53.091000000000001</v>
      </c>
      <c r="R3165" s="45">
        <f t="shared" si="982"/>
        <v>207.83300000000003</v>
      </c>
      <c r="S3165" s="46"/>
      <c r="T3165" s="5"/>
      <c r="U3165" s="5"/>
      <c r="V3165" s="5"/>
      <c r="W3165" s="5"/>
      <c r="X3165" s="5"/>
      <c r="Y3165" s="5"/>
      <c r="Z3165" s="5"/>
    </row>
    <row r="3166" spans="1:26" s="3" customFormat="1" ht="12.75" customHeight="1">
      <c r="A3166" s="496"/>
      <c r="B3166" s="510"/>
      <c r="C3166" s="488"/>
      <c r="D3166" s="488"/>
      <c r="E3166" s="488"/>
      <c r="F3166" s="491"/>
      <c r="G3166" s="491"/>
      <c r="H3166" s="491"/>
      <c r="I3166" s="47" t="s">
        <v>346</v>
      </c>
      <c r="J3166" s="505">
        <v>285</v>
      </c>
      <c r="K3166" s="48" t="s">
        <v>43</v>
      </c>
      <c r="L3166" s="45"/>
      <c r="M3166" s="45"/>
      <c r="N3166" s="45"/>
      <c r="O3166" s="472">
        <f>O3167+O3168+O3169+O3170</f>
        <v>65.831000000000003</v>
      </c>
      <c r="P3166" s="463">
        <f>P3168</f>
        <v>88.911000000000001</v>
      </c>
      <c r="Q3166" s="472">
        <f>Q3167+Q3168+Q3169+Q3170</f>
        <v>53.091000000000001</v>
      </c>
      <c r="R3166" s="45">
        <f t="shared" si="982"/>
        <v>207.83300000000003</v>
      </c>
      <c r="S3166" s="46"/>
      <c r="T3166" s="5"/>
      <c r="U3166" s="5"/>
      <c r="V3166" s="5"/>
      <c r="W3166" s="5"/>
      <c r="X3166" s="5"/>
      <c r="Y3166" s="5"/>
      <c r="Z3166" s="5"/>
    </row>
    <row r="3167" spans="1:26" s="3" customFormat="1" ht="25.5">
      <c r="A3167" s="496"/>
      <c r="B3167" s="510"/>
      <c r="C3167" s="488"/>
      <c r="D3167" s="488"/>
      <c r="E3167" s="488"/>
      <c r="F3167" s="491"/>
      <c r="G3167" s="491"/>
      <c r="H3167" s="491"/>
      <c r="I3167" s="49" t="s">
        <v>164</v>
      </c>
      <c r="J3167" s="504"/>
      <c r="K3167" s="340" t="s">
        <v>11</v>
      </c>
      <c r="L3167" s="45"/>
      <c r="M3167" s="45"/>
      <c r="N3167" s="45"/>
      <c r="O3167" s="460">
        <v>19.943000000000001</v>
      </c>
      <c r="P3167" s="458">
        <v>0</v>
      </c>
      <c r="Q3167" s="460">
        <v>0.115</v>
      </c>
      <c r="R3167" s="44">
        <f t="shared" si="982"/>
        <v>20.058</v>
      </c>
      <c r="S3167" s="46"/>
      <c r="T3167" s="5"/>
      <c r="U3167" s="5"/>
      <c r="V3167" s="5"/>
      <c r="W3167" s="5"/>
      <c r="X3167" s="5"/>
      <c r="Y3167" s="5"/>
      <c r="Z3167" s="5"/>
    </row>
    <row r="3168" spans="1:26" s="3" customFormat="1" ht="15">
      <c r="A3168" s="496"/>
      <c r="B3168" s="510"/>
      <c r="C3168" s="488"/>
      <c r="D3168" s="488"/>
      <c r="E3168" s="488"/>
      <c r="F3168" s="491"/>
      <c r="G3168" s="491"/>
      <c r="H3168" s="491"/>
      <c r="I3168" s="49" t="s">
        <v>342</v>
      </c>
      <c r="J3168" s="504"/>
      <c r="K3168" s="340" t="s">
        <v>12</v>
      </c>
      <c r="L3168" s="45"/>
      <c r="M3168" s="45"/>
      <c r="N3168" s="45"/>
      <c r="O3168" s="460">
        <v>0</v>
      </c>
      <c r="P3168" s="458">
        <v>88.911000000000001</v>
      </c>
      <c r="Q3168" s="460">
        <v>52.975999999999999</v>
      </c>
      <c r="R3168" s="44">
        <f t="shared" si="982"/>
        <v>141.887</v>
      </c>
      <c r="S3168" s="46"/>
      <c r="T3168" s="5"/>
      <c r="U3168" s="5"/>
      <c r="V3168" s="5"/>
      <c r="W3168" s="5"/>
      <c r="X3168" s="5"/>
      <c r="Y3168" s="5"/>
      <c r="Z3168" s="5"/>
    </row>
    <row r="3169" spans="1:26" s="3" customFormat="1" ht="38.25">
      <c r="A3169" s="496"/>
      <c r="B3169" s="510"/>
      <c r="C3169" s="488"/>
      <c r="D3169" s="488"/>
      <c r="E3169" s="488"/>
      <c r="F3169" s="491"/>
      <c r="G3169" s="491"/>
      <c r="H3169" s="491"/>
      <c r="I3169" s="49" t="s">
        <v>18</v>
      </c>
      <c r="J3169" s="504"/>
      <c r="K3169" s="340" t="s">
        <v>17</v>
      </c>
      <c r="L3169" s="45"/>
      <c r="M3169" s="45"/>
      <c r="N3169" s="45"/>
      <c r="O3169" s="460">
        <v>0.82499999999999996</v>
      </c>
      <c r="P3169" s="458">
        <v>0</v>
      </c>
      <c r="Q3169" s="460">
        <v>0</v>
      </c>
      <c r="R3169" s="44">
        <f t="shared" si="982"/>
        <v>0.82499999999999996</v>
      </c>
      <c r="S3169" s="46"/>
      <c r="T3169" s="5"/>
      <c r="U3169" s="5"/>
      <c r="V3169" s="5"/>
      <c r="W3169" s="5"/>
      <c r="X3169" s="5"/>
      <c r="Y3169" s="5"/>
      <c r="Z3169" s="5"/>
    </row>
    <row r="3170" spans="1:26" s="3" customFormat="1" ht="25.5">
      <c r="A3170" s="496"/>
      <c r="B3170" s="510"/>
      <c r="C3170" s="488"/>
      <c r="D3170" s="488"/>
      <c r="E3170" s="488"/>
      <c r="F3170" s="491"/>
      <c r="G3170" s="491"/>
      <c r="H3170" s="491"/>
      <c r="I3170" s="49" t="s">
        <v>347</v>
      </c>
      <c r="J3170" s="504"/>
      <c r="K3170" s="340" t="s">
        <v>155</v>
      </c>
      <c r="L3170" s="45"/>
      <c r="M3170" s="45"/>
      <c r="N3170" s="45"/>
      <c r="O3170" s="460">
        <v>45.063000000000002</v>
      </c>
      <c r="P3170" s="458">
        <v>0</v>
      </c>
      <c r="Q3170" s="460">
        <v>0</v>
      </c>
      <c r="R3170" s="44">
        <f t="shared" si="982"/>
        <v>45.063000000000002</v>
      </c>
      <c r="S3170" s="46"/>
      <c r="T3170" s="5"/>
      <c r="U3170" s="5"/>
      <c r="V3170" s="5"/>
      <c r="W3170" s="5"/>
      <c r="X3170" s="5"/>
      <c r="Y3170" s="5"/>
      <c r="Z3170" s="5"/>
    </row>
    <row r="3171" spans="1:26" s="3" customFormat="1" ht="14.25">
      <c r="A3171" s="490">
        <v>48</v>
      </c>
      <c r="B3171" s="487" t="s">
        <v>815</v>
      </c>
      <c r="C3171" s="488"/>
      <c r="D3171" s="488"/>
      <c r="E3171" s="488"/>
      <c r="F3171" s="491"/>
      <c r="G3171" s="491"/>
      <c r="H3171" s="491"/>
      <c r="I3171" s="168" t="s">
        <v>13</v>
      </c>
      <c r="J3171" s="421"/>
      <c r="K3171" s="422"/>
      <c r="L3171" s="45"/>
      <c r="M3171" s="45"/>
      <c r="N3171" s="45"/>
      <c r="O3171" s="472">
        <f>O3172</f>
        <v>0</v>
      </c>
      <c r="P3171" s="472">
        <f t="shared" ref="P3171" si="1001">P3172</f>
        <v>275.27600000000001</v>
      </c>
      <c r="Q3171" s="472">
        <f t="shared" ref="Q3171" si="1002">Q3172</f>
        <v>177.3</v>
      </c>
      <c r="R3171" s="45">
        <f t="shared" si="982"/>
        <v>452.57600000000002</v>
      </c>
      <c r="S3171" s="46"/>
      <c r="T3171" s="5"/>
      <c r="U3171" s="5"/>
      <c r="V3171" s="5"/>
      <c r="W3171" s="5"/>
      <c r="X3171" s="5"/>
      <c r="Y3171" s="5"/>
      <c r="Z3171" s="5"/>
    </row>
    <row r="3172" spans="1:26" s="3" customFormat="1" ht="12.75" customHeight="1">
      <c r="A3172" s="491"/>
      <c r="B3172" s="488"/>
      <c r="C3172" s="488"/>
      <c r="D3172" s="488"/>
      <c r="E3172" s="488"/>
      <c r="F3172" s="491"/>
      <c r="G3172" s="491"/>
      <c r="H3172" s="491"/>
      <c r="I3172" s="47" t="s">
        <v>346</v>
      </c>
      <c r="J3172" s="505">
        <v>285</v>
      </c>
      <c r="K3172" s="48" t="s">
        <v>43</v>
      </c>
      <c r="L3172" s="45"/>
      <c r="M3172" s="45"/>
      <c r="N3172" s="45"/>
      <c r="O3172" s="451">
        <f>O3173+O3174+O3175+O3176+O3177</f>
        <v>0</v>
      </c>
      <c r="P3172" s="451">
        <f t="shared" ref="P3172:Q3172" si="1003">P3173+P3174+P3175+P3176+P3177</f>
        <v>275.27600000000001</v>
      </c>
      <c r="Q3172" s="451">
        <f t="shared" si="1003"/>
        <v>177.3</v>
      </c>
      <c r="R3172" s="45">
        <f t="shared" si="982"/>
        <v>452.57600000000002</v>
      </c>
      <c r="S3172" s="46"/>
      <c r="T3172" s="5"/>
      <c r="U3172" s="5"/>
      <c r="V3172" s="5"/>
      <c r="W3172" s="5"/>
      <c r="X3172" s="5"/>
      <c r="Y3172" s="5"/>
      <c r="Z3172" s="5"/>
    </row>
    <row r="3173" spans="1:26" s="3" customFormat="1" ht="25.5">
      <c r="A3173" s="491"/>
      <c r="B3173" s="488"/>
      <c r="C3173" s="488"/>
      <c r="D3173" s="488"/>
      <c r="E3173" s="488"/>
      <c r="F3173" s="491"/>
      <c r="G3173" s="491"/>
      <c r="H3173" s="491"/>
      <c r="I3173" s="439" t="s">
        <v>26</v>
      </c>
      <c r="J3173" s="504"/>
      <c r="K3173" s="340" t="s">
        <v>11</v>
      </c>
      <c r="L3173" s="45"/>
      <c r="M3173" s="45"/>
      <c r="N3173" s="45"/>
      <c r="O3173" s="453">
        <v>0</v>
      </c>
      <c r="P3173" s="468">
        <v>0</v>
      </c>
      <c r="Q3173" s="473">
        <v>0.126</v>
      </c>
      <c r="R3173" s="44">
        <f t="shared" si="982"/>
        <v>0.126</v>
      </c>
      <c r="S3173" s="46"/>
      <c r="T3173" s="5"/>
      <c r="U3173" s="5"/>
      <c r="V3173" s="5"/>
      <c r="W3173" s="5"/>
      <c r="X3173" s="5"/>
      <c r="Y3173" s="5"/>
      <c r="Z3173" s="5"/>
    </row>
    <row r="3174" spans="1:26" s="3" customFormat="1" ht="38.25">
      <c r="A3174" s="491"/>
      <c r="B3174" s="488"/>
      <c r="C3174" s="488"/>
      <c r="D3174" s="488"/>
      <c r="E3174" s="488"/>
      <c r="F3174" s="491"/>
      <c r="G3174" s="491"/>
      <c r="H3174" s="491"/>
      <c r="I3174" s="49" t="s">
        <v>18</v>
      </c>
      <c r="J3174" s="504"/>
      <c r="K3174" s="340" t="s">
        <v>17</v>
      </c>
      <c r="L3174" s="45"/>
      <c r="M3174" s="45"/>
      <c r="N3174" s="45"/>
      <c r="O3174" s="453">
        <v>0</v>
      </c>
      <c r="P3174" s="468">
        <v>0</v>
      </c>
      <c r="Q3174" s="468">
        <v>0</v>
      </c>
      <c r="R3174" s="44">
        <f t="shared" ref="R3174:R3177" si="1004">+N3174+Q3174+P3174+O3174</f>
        <v>0</v>
      </c>
      <c r="S3174" s="46"/>
      <c r="T3174" s="5"/>
      <c r="U3174" s="5"/>
      <c r="V3174" s="5"/>
      <c r="W3174" s="5"/>
      <c r="X3174" s="5"/>
      <c r="Y3174" s="5"/>
      <c r="Z3174" s="5"/>
    </row>
    <row r="3175" spans="1:26" s="3" customFormat="1" ht="25.5">
      <c r="A3175" s="491"/>
      <c r="B3175" s="488"/>
      <c r="C3175" s="488"/>
      <c r="D3175" s="488"/>
      <c r="E3175" s="488"/>
      <c r="F3175" s="491"/>
      <c r="G3175" s="491"/>
      <c r="H3175" s="491"/>
      <c r="I3175" s="49" t="s">
        <v>347</v>
      </c>
      <c r="J3175" s="504"/>
      <c r="K3175" s="340" t="s">
        <v>155</v>
      </c>
      <c r="L3175" s="45"/>
      <c r="M3175" s="45"/>
      <c r="N3175" s="45"/>
      <c r="O3175" s="453">
        <v>0</v>
      </c>
      <c r="P3175" s="468">
        <v>0</v>
      </c>
      <c r="Q3175" s="473">
        <v>0</v>
      </c>
      <c r="R3175" s="44">
        <f t="shared" si="1004"/>
        <v>0</v>
      </c>
      <c r="S3175" s="46"/>
      <c r="T3175" s="5"/>
      <c r="U3175" s="5"/>
      <c r="V3175" s="5"/>
      <c r="W3175" s="5"/>
      <c r="X3175" s="5"/>
      <c r="Y3175" s="5"/>
      <c r="Z3175" s="5"/>
    </row>
    <row r="3176" spans="1:26" s="3" customFormat="1" ht="38.25">
      <c r="A3176" s="491"/>
      <c r="B3176" s="488"/>
      <c r="C3176" s="488"/>
      <c r="D3176" s="488"/>
      <c r="E3176" s="488"/>
      <c r="F3176" s="491"/>
      <c r="G3176" s="491"/>
      <c r="H3176" s="491"/>
      <c r="I3176" s="49" t="s">
        <v>249</v>
      </c>
      <c r="J3176" s="504"/>
      <c r="K3176" s="340" t="s">
        <v>17</v>
      </c>
      <c r="L3176" s="45"/>
      <c r="M3176" s="45"/>
      <c r="N3176" s="45"/>
      <c r="O3176" s="453">
        <v>0</v>
      </c>
      <c r="P3176" s="468">
        <v>0</v>
      </c>
      <c r="Q3176" s="473">
        <v>0</v>
      </c>
      <c r="R3176" s="44">
        <f t="shared" si="1004"/>
        <v>0</v>
      </c>
      <c r="S3176" s="46"/>
      <c r="T3176" s="5"/>
      <c r="U3176" s="5"/>
      <c r="V3176" s="5"/>
      <c r="W3176" s="5"/>
      <c r="X3176" s="5"/>
      <c r="Y3176" s="5"/>
      <c r="Z3176" s="5"/>
    </row>
    <row r="3177" spans="1:26" s="3" customFormat="1">
      <c r="A3177" s="492"/>
      <c r="B3177" s="489"/>
      <c r="C3177" s="488"/>
      <c r="D3177" s="488"/>
      <c r="E3177" s="488"/>
      <c r="F3177" s="491"/>
      <c r="G3177" s="491"/>
      <c r="H3177" s="491"/>
      <c r="I3177" s="467" t="s">
        <v>16</v>
      </c>
      <c r="J3177" s="506"/>
      <c r="K3177" s="340" t="s">
        <v>12</v>
      </c>
      <c r="L3177" s="45"/>
      <c r="M3177" s="45"/>
      <c r="N3177" s="45"/>
      <c r="O3177" s="468">
        <v>0</v>
      </c>
      <c r="P3177" s="468">
        <v>275.27600000000001</v>
      </c>
      <c r="Q3177" s="468">
        <v>177.17400000000001</v>
      </c>
      <c r="R3177" s="44">
        <f t="shared" si="1004"/>
        <v>452.45000000000005</v>
      </c>
      <c r="S3177" s="46"/>
      <c r="T3177" s="5"/>
      <c r="U3177" s="5"/>
      <c r="V3177" s="5"/>
      <c r="W3177" s="5"/>
      <c r="X3177" s="5"/>
      <c r="Y3177" s="5"/>
      <c r="Z3177" s="5"/>
    </row>
    <row r="3178" spans="1:26" ht="63.75">
      <c r="A3178" s="20">
        <v>5</v>
      </c>
      <c r="B3178" s="21"/>
      <c r="C3178" s="21" t="s">
        <v>301</v>
      </c>
      <c r="D3178" s="21" t="s">
        <v>15</v>
      </c>
      <c r="E3178" s="21" t="s">
        <v>612</v>
      </c>
      <c r="F3178" s="20" t="s">
        <v>304</v>
      </c>
      <c r="G3178" s="20" t="s">
        <v>302</v>
      </c>
      <c r="H3178" s="20" t="s">
        <v>19</v>
      </c>
      <c r="I3178" s="167"/>
      <c r="J3178" s="20"/>
      <c r="K3178" s="20"/>
      <c r="L3178" s="23"/>
      <c r="M3178" s="23"/>
      <c r="N3178" s="23"/>
      <c r="O3178" s="23">
        <f>O3179+O3184</f>
        <v>143.089</v>
      </c>
      <c r="P3178" s="23">
        <f>P3179+P3184</f>
        <v>182.49700000000001</v>
      </c>
      <c r="Q3178" s="23"/>
      <c r="R3178" s="23">
        <f t="shared" ref="R3178:R3180" si="1005">P3178+O3178</f>
        <v>325.58600000000001</v>
      </c>
      <c r="S3178" s="20"/>
    </row>
    <row r="3179" spans="1:26" s="6" customFormat="1" ht="57.75" customHeight="1">
      <c r="A3179" s="490"/>
      <c r="B3179" s="487" t="s">
        <v>408</v>
      </c>
      <c r="C3179" s="487" t="s">
        <v>301</v>
      </c>
      <c r="D3179" s="487" t="s">
        <v>15</v>
      </c>
      <c r="E3179" s="487" t="s">
        <v>612</v>
      </c>
      <c r="F3179" s="490" t="s">
        <v>304</v>
      </c>
      <c r="G3179" s="490" t="s">
        <v>302</v>
      </c>
      <c r="H3179" s="490" t="s">
        <v>19</v>
      </c>
      <c r="I3179" s="47" t="s">
        <v>340</v>
      </c>
      <c r="J3179" s="505">
        <v>718</v>
      </c>
      <c r="K3179" s="48" t="s">
        <v>10</v>
      </c>
      <c r="L3179" s="44"/>
      <c r="M3179" s="44"/>
      <c r="N3179" s="44"/>
      <c r="O3179" s="45">
        <f>O3180+O3181+O3182+O3183</f>
        <v>142.29499999999999</v>
      </c>
      <c r="P3179" s="45">
        <f>P3180+P3181+P3182+P3183</f>
        <v>182.49700000000001</v>
      </c>
      <c r="Q3179" s="45"/>
      <c r="R3179" s="45">
        <f t="shared" si="1005"/>
        <v>324.79200000000003</v>
      </c>
      <c r="S3179" s="46"/>
      <c r="T3179" s="7"/>
      <c r="U3179" s="7"/>
      <c r="V3179" s="7"/>
      <c r="W3179" s="7"/>
      <c r="X3179" s="7"/>
      <c r="Y3179" s="7"/>
      <c r="Z3179" s="7"/>
    </row>
    <row r="3180" spans="1:26" ht="25.5">
      <c r="A3180" s="491"/>
      <c r="B3180" s="488"/>
      <c r="C3180" s="488"/>
      <c r="D3180" s="488"/>
      <c r="E3180" s="488"/>
      <c r="F3180" s="491"/>
      <c r="G3180" s="491"/>
      <c r="H3180" s="491"/>
      <c r="I3180" s="49" t="s">
        <v>164</v>
      </c>
      <c r="J3180" s="504"/>
      <c r="K3180" s="340" t="s">
        <v>11</v>
      </c>
      <c r="L3180" s="44"/>
      <c r="M3180" s="44"/>
      <c r="N3180" s="44"/>
      <c r="O3180" s="44">
        <v>0.81899999999999995</v>
      </c>
      <c r="P3180" s="44"/>
      <c r="Q3180" s="44"/>
      <c r="R3180" s="44">
        <f t="shared" si="1005"/>
        <v>0.81899999999999995</v>
      </c>
      <c r="S3180" s="46"/>
    </row>
    <row r="3181" spans="1:26">
      <c r="A3181" s="491"/>
      <c r="B3181" s="488"/>
      <c r="C3181" s="488"/>
      <c r="D3181" s="488"/>
      <c r="E3181" s="488"/>
      <c r="F3181" s="491"/>
      <c r="G3181" s="491"/>
      <c r="H3181" s="491"/>
      <c r="I3181" s="49" t="s">
        <v>342</v>
      </c>
      <c r="J3181" s="504"/>
      <c r="K3181" s="340" t="s">
        <v>12</v>
      </c>
      <c r="L3181" s="44"/>
      <c r="M3181" s="44"/>
      <c r="N3181" s="44"/>
      <c r="O3181" s="44"/>
      <c r="P3181" s="44">
        <v>182.49700000000001</v>
      </c>
      <c r="Q3181" s="44"/>
      <c r="R3181" s="44"/>
      <c r="S3181" s="46"/>
    </row>
    <row r="3182" spans="1:26" ht="38.25">
      <c r="A3182" s="491"/>
      <c r="B3182" s="488"/>
      <c r="C3182" s="488"/>
      <c r="D3182" s="488"/>
      <c r="E3182" s="488"/>
      <c r="F3182" s="491"/>
      <c r="G3182" s="491"/>
      <c r="H3182" s="491"/>
      <c r="I3182" s="49" t="s">
        <v>27</v>
      </c>
      <c r="J3182" s="504"/>
      <c r="K3182" s="340" t="s">
        <v>28</v>
      </c>
      <c r="L3182" s="44"/>
      <c r="M3182" s="44"/>
      <c r="N3182" s="44"/>
      <c r="O3182" s="44">
        <v>140.55000000000001</v>
      </c>
      <c r="P3182" s="44"/>
      <c r="Q3182" s="44"/>
      <c r="R3182" s="44">
        <f>P3182+O3182</f>
        <v>140.55000000000001</v>
      </c>
      <c r="S3182" s="46"/>
    </row>
    <row r="3183" spans="1:26" ht="38.25">
      <c r="A3183" s="491"/>
      <c r="B3183" s="488"/>
      <c r="C3183" s="488"/>
      <c r="D3183" s="488"/>
      <c r="E3183" s="488"/>
      <c r="F3183" s="491"/>
      <c r="G3183" s="491"/>
      <c r="H3183" s="491"/>
      <c r="I3183" s="49" t="s">
        <v>18</v>
      </c>
      <c r="J3183" s="504"/>
      <c r="K3183" s="340" t="s">
        <v>17</v>
      </c>
      <c r="L3183" s="44"/>
      <c r="M3183" s="44"/>
      <c r="N3183" s="44"/>
      <c r="O3183" s="44">
        <v>0.92600000000000005</v>
      </c>
      <c r="P3183" s="44"/>
      <c r="Q3183" s="44"/>
      <c r="R3183" s="44">
        <f>P3183+O3183</f>
        <v>0.92600000000000005</v>
      </c>
      <c r="S3183" s="46"/>
    </row>
    <row r="3184" spans="1:26" s="6" customFormat="1" ht="25.5">
      <c r="A3184" s="491"/>
      <c r="B3184" s="488"/>
      <c r="C3184" s="488"/>
      <c r="D3184" s="488"/>
      <c r="E3184" s="488"/>
      <c r="F3184" s="491"/>
      <c r="G3184" s="491"/>
      <c r="H3184" s="491"/>
      <c r="I3184" s="47" t="s">
        <v>29</v>
      </c>
      <c r="J3184" s="504"/>
      <c r="K3184" s="48" t="s">
        <v>30</v>
      </c>
      <c r="L3184" s="44"/>
      <c r="M3184" s="44"/>
      <c r="N3184" s="44"/>
      <c r="O3184" s="45">
        <f>O3185</f>
        <v>0.79400000000000004</v>
      </c>
      <c r="P3184" s="45">
        <f>P3185</f>
        <v>0</v>
      </c>
      <c r="Q3184" s="45"/>
      <c r="R3184" s="45">
        <f>P3184+O3184</f>
        <v>0.79400000000000004</v>
      </c>
      <c r="S3184" s="46"/>
      <c r="T3184" s="7"/>
      <c r="U3184" s="7"/>
      <c r="V3184" s="7"/>
      <c r="W3184" s="7"/>
      <c r="X3184" s="7"/>
      <c r="Y3184" s="7"/>
      <c r="Z3184" s="7"/>
    </row>
    <row r="3185" spans="1:26" ht="38.25">
      <c r="A3185" s="492"/>
      <c r="B3185" s="489"/>
      <c r="C3185" s="489"/>
      <c r="D3185" s="489"/>
      <c r="E3185" s="489"/>
      <c r="F3185" s="492"/>
      <c r="G3185" s="492"/>
      <c r="H3185" s="492"/>
      <c r="I3185" s="49" t="s">
        <v>27</v>
      </c>
      <c r="J3185" s="506"/>
      <c r="K3185" s="340" t="s">
        <v>28</v>
      </c>
      <c r="L3185" s="44"/>
      <c r="M3185" s="44"/>
      <c r="N3185" s="44"/>
      <c r="O3185" s="44">
        <v>0.79400000000000004</v>
      </c>
      <c r="P3185" s="44"/>
      <c r="Q3185" s="44"/>
      <c r="R3185" s="45">
        <f>P3185+O3185</f>
        <v>0.79400000000000004</v>
      </c>
      <c r="S3185" s="46"/>
    </row>
    <row r="3186" spans="1:26" s="6" customFormat="1" ht="27.75" customHeight="1">
      <c r="A3186" s="150">
        <f>E3186+E2178+E1456+E540</f>
        <v>18</v>
      </c>
      <c r="B3186" s="149" t="s">
        <v>338</v>
      </c>
      <c r="C3186" s="149"/>
      <c r="D3186" s="149"/>
      <c r="E3186" s="149">
        <v>5</v>
      </c>
      <c r="F3186" s="150"/>
      <c r="G3186" s="150"/>
      <c r="H3186" s="150"/>
      <c r="I3186" s="223"/>
      <c r="J3186" s="150"/>
      <c r="K3186" s="152"/>
      <c r="L3186" s="153">
        <f t="shared" ref="L3186:Q3186" si="1006">L3178+L2863+L2356+L2346+L2180</f>
        <v>0</v>
      </c>
      <c r="M3186" s="153">
        <f t="shared" si="1006"/>
        <v>3964.1670000000004</v>
      </c>
      <c r="N3186" s="153">
        <f t="shared" si="1006"/>
        <v>12935.908000000001</v>
      </c>
      <c r="O3186" s="153">
        <f t="shared" si="1006"/>
        <v>52522.789574899987</v>
      </c>
      <c r="P3186" s="153">
        <f t="shared" si="1006"/>
        <v>55673.105199999998</v>
      </c>
      <c r="Q3186" s="153">
        <f t="shared" si="1006"/>
        <v>13983.053000000004</v>
      </c>
      <c r="R3186" s="153">
        <f>P3186+O3186+N3186+M3186+L3186+Q3186</f>
        <v>139079.02277489999</v>
      </c>
      <c r="S3186" s="154">
        <f>S3178+S2863+S2356+S2346+S2180</f>
        <v>1</v>
      </c>
      <c r="T3186" s="7"/>
      <c r="U3186" s="7"/>
      <c r="V3186" s="7"/>
      <c r="W3186" s="7"/>
      <c r="X3186" s="7"/>
      <c r="Y3186" s="7"/>
      <c r="Z3186" s="7"/>
    </row>
    <row r="3187" spans="1:26" s="5" customFormat="1" ht="31.5" customHeight="1">
      <c r="A3187" s="148"/>
      <c r="B3187" s="149" t="s">
        <v>337</v>
      </c>
      <c r="C3187" s="507" t="s">
        <v>613</v>
      </c>
      <c r="D3187" s="508"/>
      <c r="E3187" s="508"/>
      <c r="F3187" s="508"/>
      <c r="G3187" s="508"/>
      <c r="H3187" s="508"/>
      <c r="I3187" s="509"/>
      <c r="J3187" s="150"/>
      <c r="K3187" s="308"/>
      <c r="L3187" s="153">
        <f t="shared" ref="L3187:Q3187" si="1007">L3186+L2178+L1456+L540</f>
        <v>0</v>
      </c>
      <c r="M3187" s="153">
        <f t="shared" si="1007"/>
        <v>7245.7192000000005</v>
      </c>
      <c r="N3187" s="153">
        <f t="shared" si="1007"/>
        <v>26938.958989999959</v>
      </c>
      <c r="O3187" s="153">
        <f t="shared" si="1007"/>
        <v>87133.991671099997</v>
      </c>
      <c r="P3187" s="153">
        <f t="shared" si="1007"/>
        <v>149161.03969999999</v>
      </c>
      <c r="Q3187" s="153">
        <f t="shared" si="1007"/>
        <v>13983.053000000004</v>
      </c>
      <c r="R3187" s="153">
        <f>P3187+O3187+N3187+M3187+L3187+Q3187</f>
        <v>284462.76256109995</v>
      </c>
      <c r="S3187" s="154">
        <f>S3186+S2178+S1456+S540+S2356</f>
        <v>4</v>
      </c>
      <c r="T3187" s="366"/>
    </row>
    <row r="3188" spans="1:26" s="5" customFormat="1">
      <c r="A3188" s="25"/>
      <c r="B3188" s="309"/>
      <c r="C3188" s="25"/>
      <c r="D3188" s="25"/>
      <c r="E3188" s="309"/>
      <c r="F3188" s="25"/>
      <c r="G3188" s="25"/>
      <c r="H3188" s="25"/>
      <c r="I3188" s="310"/>
      <c r="J3188" s="25"/>
      <c r="K3188" s="311"/>
      <c r="L3188" s="24"/>
      <c r="M3188" s="24"/>
      <c r="N3188" s="24"/>
      <c r="O3188" s="24"/>
      <c r="P3188" s="24"/>
      <c r="Q3188" s="24"/>
      <c r="R3188" s="312"/>
      <c r="S3188" s="24"/>
    </row>
    <row r="3189" spans="1:26" s="5" customFormat="1">
      <c r="A3189" s="25"/>
      <c r="B3189" s="313" t="s">
        <v>467</v>
      </c>
      <c r="C3189" s="25"/>
      <c r="D3189" s="25"/>
      <c r="E3189" s="309"/>
      <c r="F3189" s="25"/>
      <c r="G3189" s="25"/>
      <c r="H3189" s="25"/>
      <c r="I3189" s="310"/>
      <c r="J3189" s="25"/>
      <c r="K3189" s="311"/>
      <c r="L3189" s="24"/>
      <c r="M3189" s="24"/>
      <c r="N3189" s="24"/>
      <c r="O3189" s="24"/>
      <c r="P3189" s="24"/>
      <c r="Q3189" s="24"/>
      <c r="R3189" s="312"/>
      <c r="S3189" s="25"/>
    </row>
    <row r="3190" spans="1:26" s="5" customFormat="1">
      <c r="A3190" s="25"/>
      <c r="B3190" s="314" t="s">
        <v>468</v>
      </c>
      <c r="C3190" s="25"/>
      <c r="D3190" s="25"/>
      <c r="E3190" s="25"/>
      <c r="F3190" s="25"/>
      <c r="G3190" s="25"/>
      <c r="H3190" s="25"/>
      <c r="I3190" s="25"/>
      <c r="J3190" s="25"/>
      <c r="K3190" s="25"/>
      <c r="L3190" s="25"/>
      <c r="M3190" s="25"/>
      <c r="N3190" s="25"/>
      <c r="O3190" s="25"/>
      <c r="P3190" s="25"/>
      <c r="Q3190" s="25"/>
      <c r="R3190" s="25"/>
      <c r="S3190" s="25"/>
    </row>
    <row r="3191" spans="1:26" s="5" customFormat="1">
      <c r="A3191" s="25"/>
      <c r="B3191" s="314" t="s">
        <v>469</v>
      </c>
      <c r="C3191" s="25"/>
      <c r="D3191" s="25"/>
      <c r="E3191" s="25"/>
      <c r="F3191" s="25"/>
      <c r="G3191" s="25"/>
      <c r="H3191" s="25"/>
      <c r="I3191" s="25"/>
      <c r="J3191" s="25"/>
      <c r="K3191" s="25"/>
      <c r="L3191" s="25"/>
      <c r="M3191" s="25"/>
      <c r="N3191" s="25"/>
      <c r="O3191" s="25"/>
      <c r="P3191" s="25"/>
      <c r="Q3191" s="25"/>
      <c r="R3191" s="25"/>
      <c r="S3191" s="25"/>
    </row>
    <row r="3192" spans="1:26" s="5" customFormat="1">
      <c r="A3192" s="25"/>
      <c r="B3192" s="314" t="s">
        <v>470</v>
      </c>
      <c r="C3192" s="25"/>
      <c r="D3192" s="25"/>
      <c r="E3192" s="25"/>
      <c r="F3192" s="25"/>
      <c r="G3192" s="25"/>
      <c r="H3192" s="25"/>
      <c r="I3192" s="25"/>
      <c r="J3192" s="25"/>
      <c r="K3192" s="25"/>
      <c r="L3192" s="25"/>
      <c r="M3192" s="25"/>
      <c r="N3192" s="25"/>
      <c r="O3192" s="25"/>
      <c r="P3192" s="25"/>
      <c r="Q3192" s="25"/>
      <c r="R3192" s="25"/>
      <c r="S3192" s="25"/>
    </row>
    <row r="3193" spans="1:26" s="5" customFormat="1">
      <c r="A3193" s="25"/>
      <c r="B3193" s="314" t="s">
        <v>471</v>
      </c>
      <c r="C3193" s="25"/>
      <c r="D3193" s="25"/>
      <c r="E3193" s="25"/>
      <c r="F3193" s="25"/>
      <c r="G3193" s="25"/>
      <c r="H3193" s="25"/>
      <c r="I3193" s="25"/>
      <c r="J3193" s="25"/>
      <c r="K3193" s="25"/>
      <c r="L3193" s="25"/>
      <c r="M3193" s="25"/>
      <c r="N3193" s="25"/>
      <c r="O3193" s="25"/>
      <c r="P3193" s="25"/>
      <c r="Q3193" s="25"/>
      <c r="R3193" s="25"/>
      <c r="S3193" s="25"/>
    </row>
  </sheetData>
  <sheetProtection algorithmName="SHA-512" hashValue="0MdMlg4RHbmRlmNIeUA3JByWHOgqgeYZotOb/cfLp47vIZljL2uiw8R0bN52ppG1xWOO/jPS7U606+c0qETnXg==" saltValue="F8KJ3h7U+9u9tkzHW3OAuQ==" spinCount="100000" sheet="1" objects="1" scenarios="1"/>
  <mergeCells count="861">
    <mergeCell ref="A2924:A2931"/>
    <mergeCell ref="B2932:B2937"/>
    <mergeCell ref="A2932:A2937"/>
    <mergeCell ref="B2938:B2940"/>
    <mergeCell ref="A2938:A2940"/>
    <mergeCell ref="B2941:B2946"/>
    <mergeCell ref="A2941:A2946"/>
    <mergeCell ref="B2947:B2952"/>
    <mergeCell ref="A2947:A2952"/>
    <mergeCell ref="B2902:B2909"/>
    <mergeCell ref="A2902:A2909"/>
    <mergeCell ref="B2910:B2917"/>
    <mergeCell ref="A2910:A2917"/>
    <mergeCell ref="B2918:B2923"/>
    <mergeCell ref="A2918:A2923"/>
    <mergeCell ref="B2874:B2880"/>
    <mergeCell ref="A2874:A2880"/>
    <mergeCell ref="B2881:B2888"/>
    <mergeCell ref="A2881:A2888"/>
    <mergeCell ref="B2889:B2895"/>
    <mergeCell ref="A2889:A2895"/>
    <mergeCell ref="B2896:B2901"/>
    <mergeCell ref="A2896:A2901"/>
    <mergeCell ref="B2153:B2158"/>
    <mergeCell ref="A2153:A2158"/>
    <mergeCell ref="B2159:B2167"/>
    <mergeCell ref="A2159:A2167"/>
    <mergeCell ref="B2133:B2137"/>
    <mergeCell ref="A2133:A2137"/>
    <mergeCell ref="B2138:B2142"/>
    <mergeCell ref="A2138:A2142"/>
    <mergeCell ref="B2143:B2152"/>
    <mergeCell ref="A2143:A2152"/>
    <mergeCell ref="B2065:B2068"/>
    <mergeCell ref="A2065:A2068"/>
    <mergeCell ref="A2124:A2126"/>
    <mergeCell ref="B2087:B2091"/>
    <mergeCell ref="A2087:A2091"/>
    <mergeCell ref="B2092:B2095"/>
    <mergeCell ref="A2092:A2095"/>
    <mergeCell ref="B2096:B2100"/>
    <mergeCell ref="A2096:A2100"/>
    <mergeCell ref="B2101:B2105"/>
    <mergeCell ref="A2101:A2105"/>
    <mergeCell ref="B2106:B2110"/>
    <mergeCell ref="A2106:A2110"/>
    <mergeCell ref="B2111:B2115"/>
    <mergeCell ref="A2111:A2115"/>
    <mergeCell ref="B2116:B2120"/>
    <mergeCell ref="A2116:A2120"/>
    <mergeCell ref="B2121:B2123"/>
    <mergeCell ref="A2121:A2123"/>
    <mergeCell ref="B2124:B2126"/>
    <mergeCell ref="K2457:K2461"/>
    <mergeCell ref="L2457:L2461"/>
    <mergeCell ref="M2457:M2461"/>
    <mergeCell ref="N2457:N2461"/>
    <mergeCell ref="O2457:O2461"/>
    <mergeCell ref="P2457:P2461"/>
    <mergeCell ref="Q2457:Q2461"/>
    <mergeCell ref="R2457:R2461"/>
    <mergeCell ref="S2457:S2461"/>
    <mergeCell ref="M1:S1"/>
    <mergeCell ref="M2:S2"/>
    <mergeCell ref="A3:R3"/>
    <mergeCell ref="A5:A7"/>
    <mergeCell ref="B5:B7"/>
    <mergeCell ref="C5:C7"/>
    <mergeCell ref="D5:D7"/>
    <mergeCell ref="E5:E7"/>
    <mergeCell ref="F5:H5"/>
    <mergeCell ref="I5:R5"/>
    <mergeCell ref="S5:S7"/>
    <mergeCell ref="F6:F7"/>
    <mergeCell ref="G6:G7"/>
    <mergeCell ref="H6:H7"/>
    <mergeCell ref="I6:I7"/>
    <mergeCell ref="J6:J7"/>
    <mergeCell ref="K6:K7"/>
    <mergeCell ref="L6:L7"/>
    <mergeCell ref="M6:M7"/>
    <mergeCell ref="N6:N7"/>
    <mergeCell ref="O6:O7"/>
    <mergeCell ref="P6:P7"/>
    <mergeCell ref="Q6:Q7"/>
    <mergeCell ref="R6:R7"/>
    <mergeCell ref="A10:A15"/>
    <mergeCell ref="B10:B15"/>
    <mergeCell ref="C10:C21"/>
    <mergeCell ref="D10:D21"/>
    <mergeCell ref="E10:E21"/>
    <mergeCell ref="G23:G25"/>
    <mergeCell ref="H23:H25"/>
    <mergeCell ref="C24:C25"/>
    <mergeCell ref="F10:F21"/>
    <mergeCell ref="G10:G21"/>
    <mergeCell ref="H10:H21"/>
    <mergeCell ref="J10:J15"/>
    <mergeCell ref="A16:A21"/>
    <mergeCell ref="B16:B21"/>
    <mergeCell ref="J16:J21"/>
    <mergeCell ref="E27:E51"/>
    <mergeCell ref="F27:F51"/>
    <mergeCell ref="C42:C48"/>
    <mergeCell ref="A49:A51"/>
    <mergeCell ref="B49:B51"/>
    <mergeCell ref="C49:C51"/>
    <mergeCell ref="D23:D25"/>
    <mergeCell ref="E23:E25"/>
    <mergeCell ref="F23:F25"/>
    <mergeCell ref="J50:J51"/>
    <mergeCell ref="G27:G51"/>
    <mergeCell ref="H27:H51"/>
    <mergeCell ref="J27:J29"/>
    <mergeCell ref="C30:C33"/>
    <mergeCell ref="A34:A35"/>
    <mergeCell ref="B34:B35"/>
    <mergeCell ref="C34:C41"/>
    <mergeCell ref="A36:A41"/>
    <mergeCell ref="B36:B41"/>
    <mergeCell ref="J37:J41"/>
    <mergeCell ref="A237:A257"/>
    <mergeCell ref="B237:B257"/>
    <mergeCell ref="J237:J257"/>
    <mergeCell ref="A258:A280"/>
    <mergeCell ref="B258:B280"/>
    <mergeCell ref="J258:J278"/>
    <mergeCell ref="A165:A200"/>
    <mergeCell ref="B165:B200"/>
    <mergeCell ref="J165:J190"/>
    <mergeCell ref="A201:A236"/>
    <mergeCell ref="B201:B236"/>
    <mergeCell ref="J201:J230"/>
    <mergeCell ref="A27:A29"/>
    <mergeCell ref="B27:B29"/>
    <mergeCell ref="C27:C29"/>
    <mergeCell ref="D27:D51"/>
    <mergeCell ref="A91:A126"/>
    <mergeCell ref="B91:B126"/>
    <mergeCell ref="J91:J126"/>
    <mergeCell ref="A127:A164"/>
    <mergeCell ref="B127:B164"/>
    <mergeCell ref="J127:J157"/>
    <mergeCell ref="A65:A83"/>
    <mergeCell ref="B65:B83"/>
    <mergeCell ref="J65:J81"/>
    <mergeCell ref="A84:A90"/>
    <mergeCell ref="B84:B90"/>
    <mergeCell ref="J84:J90"/>
    <mergeCell ref="A53:A64"/>
    <mergeCell ref="B53:B64"/>
    <mergeCell ref="C53:C539"/>
    <mergeCell ref="D53:D539"/>
    <mergeCell ref="E53:E539"/>
    <mergeCell ref="G53:G535"/>
    <mergeCell ref="H53:H535"/>
    <mergeCell ref="J53:J64"/>
    <mergeCell ref="A281:A287"/>
    <mergeCell ref="B281:B287"/>
    <mergeCell ref="J281:J287"/>
    <mergeCell ref="A288:A298"/>
    <mergeCell ref="B288:B298"/>
    <mergeCell ref="J288:J297"/>
    <mergeCell ref="A299:A305"/>
    <mergeCell ref="B299:B305"/>
    <mergeCell ref="J299:J304"/>
    <mergeCell ref="A332:A338"/>
    <mergeCell ref="B332:B338"/>
    <mergeCell ref="J332:J338"/>
    <mergeCell ref="A339:A345"/>
    <mergeCell ref="B339:B345"/>
    <mergeCell ref="J339:J345"/>
    <mergeCell ref="A306:A329"/>
    <mergeCell ref="B306:B329"/>
    <mergeCell ref="J306:J324"/>
    <mergeCell ref="B365:B374"/>
    <mergeCell ref="J365:J374"/>
    <mergeCell ref="A375:A417"/>
    <mergeCell ref="B375:B417"/>
    <mergeCell ref="J375:J417"/>
    <mergeCell ref="A346:A353"/>
    <mergeCell ref="B346:B353"/>
    <mergeCell ref="J346:J353"/>
    <mergeCell ref="A354:A364"/>
    <mergeCell ref="B354:B364"/>
    <mergeCell ref="J354:J364"/>
    <mergeCell ref="G548:G560"/>
    <mergeCell ref="J562:J568"/>
    <mergeCell ref="T562:T568"/>
    <mergeCell ref="A532:A539"/>
    <mergeCell ref="B532:B539"/>
    <mergeCell ref="J532:J535"/>
    <mergeCell ref="A541:S541"/>
    <mergeCell ref="A543:A546"/>
    <mergeCell ref="B543:B546"/>
    <mergeCell ref="C543:C546"/>
    <mergeCell ref="D543:D546"/>
    <mergeCell ref="E543:E546"/>
    <mergeCell ref="F543:F546"/>
    <mergeCell ref="G543:G546"/>
    <mergeCell ref="H543:H546"/>
    <mergeCell ref="J543:J546"/>
    <mergeCell ref="F53:F539"/>
    <mergeCell ref="A418:A520"/>
    <mergeCell ref="B418:B520"/>
    <mergeCell ref="J449:J520"/>
    <mergeCell ref="A521:A531"/>
    <mergeCell ref="B521:B531"/>
    <mergeCell ref="J521:J531"/>
    <mergeCell ref="A365:A374"/>
    <mergeCell ref="A699:A716"/>
    <mergeCell ref="B699:B716"/>
    <mergeCell ref="T700:T706"/>
    <mergeCell ref="J569:J584"/>
    <mergeCell ref="T570:T579"/>
    <mergeCell ref="H548:H560"/>
    <mergeCell ref="J548:J559"/>
    <mergeCell ref="A562:A568"/>
    <mergeCell ref="B562:B568"/>
    <mergeCell ref="C562:C1071"/>
    <mergeCell ref="D562:D1071"/>
    <mergeCell ref="E562:E1071"/>
    <mergeCell ref="F562:F1071"/>
    <mergeCell ref="G562:G1071"/>
    <mergeCell ref="H562:H1071"/>
    <mergeCell ref="A621:A639"/>
    <mergeCell ref="B621:B639"/>
    <mergeCell ref="T622:T628"/>
    <mergeCell ref="A548:A559"/>
    <mergeCell ref="B548:B559"/>
    <mergeCell ref="C548:C559"/>
    <mergeCell ref="D548:D560"/>
    <mergeCell ref="E548:E560"/>
    <mergeCell ref="F548:F560"/>
    <mergeCell ref="A660:A680"/>
    <mergeCell ref="B660:B680"/>
    <mergeCell ref="J660:J680"/>
    <mergeCell ref="T661:T667"/>
    <mergeCell ref="A681:A698"/>
    <mergeCell ref="B681:B698"/>
    <mergeCell ref="T682:T689"/>
    <mergeCell ref="J586:J603"/>
    <mergeCell ref="T587:T592"/>
    <mergeCell ref="A604:A620"/>
    <mergeCell ref="B604:B620"/>
    <mergeCell ref="J604:J620"/>
    <mergeCell ref="T605:T609"/>
    <mergeCell ref="T641:T645"/>
    <mergeCell ref="A586:A603"/>
    <mergeCell ref="B586:B603"/>
    <mergeCell ref="B640:B659"/>
    <mergeCell ref="A640:A659"/>
    <mergeCell ref="A743:A762"/>
    <mergeCell ref="B743:B762"/>
    <mergeCell ref="J743:J760"/>
    <mergeCell ref="T744:T751"/>
    <mergeCell ref="A763:A783"/>
    <mergeCell ref="B763:B783"/>
    <mergeCell ref="J763:J781"/>
    <mergeCell ref="T764:T771"/>
    <mergeCell ref="A717:A742"/>
    <mergeCell ref="B717:B742"/>
    <mergeCell ref="T718:T724"/>
    <mergeCell ref="J822:J845"/>
    <mergeCell ref="T823:T830"/>
    <mergeCell ref="A849:A866"/>
    <mergeCell ref="B849:B866"/>
    <mergeCell ref="J849:J864"/>
    <mergeCell ref="T850:T857"/>
    <mergeCell ref="A784:A800"/>
    <mergeCell ref="B784:B800"/>
    <mergeCell ref="J784:J798"/>
    <mergeCell ref="T785:T791"/>
    <mergeCell ref="A801:A821"/>
    <mergeCell ref="B801:B821"/>
    <mergeCell ref="J801:J819"/>
    <mergeCell ref="T802:T809"/>
    <mergeCell ref="B822:B848"/>
    <mergeCell ref="A822:A848"/>
    <mergeCell ref="A888:A894"/>
    <mergeCell ref="B888:B894"/>
    <mergeCell ref="J888:J894"/>
    <mergeCell ref="T889:T894"/>
    <mergeCell ref="A897:A905"/>
    <mergeCell ref="B897:B905"/>
    <mergeCell ref="J897:J905"/>
    <mergeCell ref="T897:T903"/>
    <mergeCell ref="A867:A884"/>
    <mergeCell ref="B867:B884"/>
    <mergeCell ref="J867:J884"/>
    <mergeCell ref="A885:A887"/>
    <mergeCell ref="B885:B887"/>
    <mergeCell ref="J885:J887"/>
    <mergeCell ref="T886:T887"/>
    <mergeCell ref="A935:A941"/>
    <mergeCell ref="B935:B941"/>
    <mergeCell ref="J935:J941"/>
    <mergeCell ref="T936:T941"/>
    <mergeCell ref="A942:A946"/>
    <mergeCell ref="B942:B946"/>
    <mergeCell ref="J942:J946"/>
    <mergeCell ref="T943:T946"/>
    <mergeCell ref="A906:A912"/>
    <mergeCell ref="B906:B912"/>
    <mergeCell ref="J906:J912"/>
    <mergeCell ref="T907:T912"/>
    <mergeCell ref="A913:A932"/>
    <mergeCell ref="B913:B932"/>
    <mergeCell ref="J913:J932"/>
    <mergeCell ref="T914:T922"/>
    <mergeCell ref="J973:J995"/>
    <mergeCell ref="T974:T988"/>
    <mergeCell ref="A947:A961"/>
    <mergeCell ref="B947:B961"/>
    <mergeCell ref="J947:J961"/>
    <mergeCell ref="T948:T958"/>
    <mergeCell ref="A962:A972"/>
    <mergeCell ref="B962:B972"/>
    <mergeCell ref="J962:J972"/>
    <mergeCell ref="T963:T972"/>
    <mergeCell ref="B973:B1000"/>
    <mergeCell ref="A973:A1000"/>
    <mergeCell ref="A1001:A1019"/>
    <mergeCell ref="B1001:B1019"/>
    <mergeCell ref="J1001:J1019"/>
    <mergeCell ref="T1002:T1010"/>
    <mergeCell ref="A1020:A1064"/>
    <mergeCell ref="B1020:B1064"/>
    <mergeCell ref="J1020:J1064"/>
    <mergeCell ref="T1021:T1036"/>
    <mergeCell ref="B1065:B1071"/>
    <mergeCell ref="A1065:A1071"/>
    <mergeCell ref="A1264:A1295"/>
    <mergeCell ref="B1264:B1295"/>
    <mergeCell ref="J1065:J1067"/>
    <mergeCell ref="T1065:T1067"/>
    <mergeCell ref="A1073:A1081"/>
    <mergeCell ref="B1073:B1081"/>
    <mergeCell ref="C1073:C1452"/>
    <mergeCell ref="D1073:D1452"/>
    <mergeCell ref="E1073:E1455"/>
    <mergeCell ref="F1073:F1452"/>
    <mergeCell ref="A1155:A1167"/>
    <mergeCell ref="B1155:B1167"/>
    <mergeCell ref="J1155:J1164"/>
    <mergeCell ref="A1168:A1182"/>
    <mergeCell ref="B1168:B1182"/>
    <mergeCell ref="J1168:J1180"/>
    <mergeCell ref="B1112:B1124"/>
    <mergeCell ref="J1112:J1120"/>
    <mergeCell ref="A1125:A1139"/>
    <mergeCell ref="B1125:B1139"/>
    <mergeCell ref="J1125:J1135"/>
    <mergeCell ref="A1140:A1154"/>
    <mergeCell ref="B1140:B1154"/>
    <mergeCell ref="J1140:J1149"/>
    <mergeCell ref="J1213:J1222"/>
    <mergeCell ref="A1223:A1237"/>
    <mergeCell ref="B1223:B1237"/>
    <mergeCell ref="J1223:J1231"/>
    <mergeCell ref="A1183:A1195"/>
    <mergeCell ref="B1183:B1195"/>
    <mergeCell ref="J1183:J1195"/>
    <mergeCell ref="A1196:A1209"/>
    <mergeCell ref="B1196:B1209"/>
    <mergeCell ref="J1196:J1208"/>
    <mergeCell ref="J1264:J1291"/>
    <mergeCell ref="J1293:J1321"/>
    <mergeCell ref="A1296:A1314"/>
    <mergeCell ref="B1296:B1314"/>
    <mergeCell ref="A1315:A1321"/>
    <mergeCell ref="B1315:B1321"/>
    <mergeCell ref="A1238:A1250"/>
    <mergeCell ref="B1238:B1250"/>
    <mergeCell ref="J1238:J1247"/>
    <mergeCell ref="A1251:A1263"/>
    <mergeCell ref="B1251:B1263"/>
    <mergeCell ref="J1251:J1263"/>
    <mergeCell ref="G1073:G1452"/>
    <mergeCell ref="H1073:H1452"/>
    <mergeCell ref="J1073:J1079"/>
    <mergeCell ref="A1082:A1096"/>
    <mergeCell ref="B1082:B1096"/>
    <mergeCell ref="J1082:J1096"/>
    <mergeCell ref="A1097:A1111"/>
    <mergeCell ref="B1097:B1111"/>
    <mergeCell ref="J1097:J1105"/>
    <mergeCell ref="A1112:A1124"/>
    <mergeCell ref="A1210:A1222"/>
    <mergeCell ref="B1210:B1222"/>
    <mergeCell ref="A1346:A1347"/>
    <mergeCell ref="A1348:A1354"/>
    <mergeCell ref="B1348:B1354"/>
    <mergeCell ref="J1348:J1353"/>
    <mergeCell ref="A1355:A1359"/>
    <mergeCell ref="B1355:B1359"/>
    <mergeCell ref="J1355:J1359"/>
    <mergeCell ref="A1322:A1330"/>
    <mergeCell ref="B1322:B1330"/>
    <mergeCell ref="J1322:J1329"/>
    <mergeCell ref="A1331:A1345"/>
    <mergeCell ref="B1331:B1345"/>
    <mergeCell ref="J1331:J1341"/>
    <mergeCell ref="A1408:A1444"/>
    <mergeCell ref="B1408:B1444"/>
    <mergeCell ref="J1408:J1435"/>
    <mergeCell ref="A1445:A1455"/>
    <mergeCell ref="B1445:B1455"/>
    <mergeCell ref="J1445:J1452"/>
    <mergeCell ref="A1360:A1394"/>
    <mergeCell ref="B1360:B1394"/>
    <mergeCell ref="J1360:J1394"/>
    <mergeCell ref="A1395:A1396"/>
    <mergeCell ref="A1397:A1407"/>
    <mergeCell ref="B1397:B1407"/>
    <mergeCell ref="J1397:J1407"/>
    <mergeCell ref="A1457:S1457"/>
    <mergeCell ref="A1459:A1491"/>
    <mergeCell ref="B1459:B1491"/>
    <mergeCell ref="C1459:C1507"/>
    <mergeCell ref="D1459:D1507"/>
    <mergeCell ref="E1459:E1507"/>
    <mergeCell ref="F1459:F1507"/>
    <mergeCell ref="G1459:G1507"/>
    <mergeCell ref="H1459:H1507"/>
    <mergeCell ref="J1459:J1490"/>
    <mergeCell ref="C1509:C1551"/>
    <mergeCell ref="D1509:D1551"/>
    <mergeCell ref="E1509:E1551"/>
    <mergeCell ref="F1509:F1551"/>
    <mergeCell ref="G1509:G1551"/>
    <mergeCell ref="H1509:H1551"/>
    <mergeCell ref="A1492:A1498"/>
    <mergeCell ref="B1492:B1498"/>
    <mergeCell ref="J1492:J1497"/>
    <mergeCell ref="A1499:A1507"/>
    <mergeCell ref="B1499:B1507"/>
    <mergeCell ref="J1499:J1507"/>
    <mergeCell ref="G1553:G1558"/>
    <mergeCell ref="H1553:H1558"/>
    <mergeCell ref="A1556:A1558"/>
    <mergeCell ref="B1556:B1558"/>
    <mergeCell ref="A1560:A1567"/>
    <mergeCell ref="B1560:B1567"/>
    <mergeCell ref="C1560:C1885"/>
    <mergeCell ref="D1560:D2010"/>
    <mergeCell ref="E1560:E2010"/>
    <mergeCell ref="F1560:F2010"/>
    <mergeCell ref="A1553:A1555"/>
    <mergeCell ref="B1553:B1555"/>
    <mergeCell ref="C1553:C1558"/>
    <mergeCell ref="D1553:D1558"/>
    <mergeCell ref="E1553:E1558"/>
    <mergeCell ref="F1553:F1558"/>
    <mergeCell ref="B1647:B1662"/>
    <mergeCell ref="A1790:A1804"/>
    <mergeCell ref="B1790:B1804"/>
    <mergeCell ref="A1838:A1847"/>
    <mergeCell ref="B1838:B1847"/>
    <mergeCell ref="A1905:A1949"/>
    <mergeCell ref="B1905:B1949"/>
    <mergeCell ref="B1601:B1616"/>
    <mergeCell ref="J1601:J1614"/>
    <mergeCell ref="A1617:A1630"/>
    <mergeCell ref="B1617:B1630"/>
    <mergeCell ref="J1617:J1630"/>
    <mergeCell ref="A1631:A1646"/>
    <mergeCell ref="B1631:B1646"/>
    <mergeCell ref="J1631:J1646"/>
    <mergeCell ref="G1560:G2010"/>
    <mergeCell ref="H1560:H2010"/>
    <mergeCell ref="J1560:J1567"/>
    <mergeCell ref="A1568:A1586"/>
    <mergeCell ref="B1568:B1586"/>
    <mergeCell ref="J1568:J1586"/>
    <mergeCell ref="A1587:A1600"/>
    <mergeCell ref="B1587:B1600"/>
    <mergeCell ref="J1587:J1600"/>
    <mergeCell ref="A1677:A1690"/>
    <mergeCell ref="B1677:B1690"/>
    <mergeCell ref="J1677:J1690"/>
    <mergeCell ref="A1691:A1704"/>
    <mergeCell ref="B1691:B1704"/>
    <mergeCell ref="J1691:J1704"/>
    <mergeCell ref="A1647:A1662"/>
    <mergeCell ref="J1647:J1662"/>
    <mergeCell ref="A1663:A1676"/>
    <mergeCell ref="B1663:B1676"/>
    <mergeCell ref="J1663:J1676"/>
    <mergeCell ref="A1735:A1748"/>
    <mergeCell ref="B1735:B1748"/>
    <mergeCell ref="J1735:J1748"/>
    <mergeCell ref="A1749:A1762"/>
    <mergeCell ref="B1749:B1762"/>
    <mergeCell ref="J1749:J1762"/>
    <mergeCell ref="A1705:A1718"/>
    <mergeCell ref="B1705:B1718"/>
    <mergeCell ref="J1705:J1718"/>
    <mergeCell ref="A1719:A1734"/>
    <mergeCell ref="B1719:B1734"/>
    <mergeCell ref="J1719:J1734"/>
    <mergeCell ref="B1829:B1837"/>
    <mergeCell ref="J1830:J1837"/>
    <mergeCell ref="J1790:J1804"/>
    <mergeCell ref="A1805:A1809"/>
    <mergeCell ref="B1805:B1809"/>
    <mergeCell ref="J1805:J1809"/>
    <mergeCell ref="A1763:A1774"/>
    <mergeCell ref="B1763:B1774"/>
    <mergeCell ref="J1763:J1774"/>
    <mergeCell ref="A1775:A1789"/>
    <mergeCell ref="B1775:B1789"/>
    <mergeCell ref="J1775:J1789"/>
    <mergeCell ref="A1962:A1971"/>
    <mergeCell ref="B1962:B1971"/>
    <mergeCell ref="J1962:J1971"/>
    <mergeCell ref="C1887:C2006"/>
    <mergeCell ref="J1887:J1892"/>
    <mergeCell ref="A1895:A1900"/>
    <mergeCell ref="B1895:B1900"/>
    <mergeCell ref="J1895:J1900"/>
    <mergeCell ref="A1901:A1904"/>
    <mergeCell ref="B1901:B1904"/>
    <mergeCell ref="J1902:J1904"/>
    <mergeCell ref="B1887:B1894"/>
    <mergeCell ref="A1887:A1893"/>
    <mergeCell ref="A1950:A1951"/>
    <mergeCell ref="A2179:S2179"/>
    <mergeCell ref="A2181:A2286"/>
    <mergeCell ref="B2181:B2286"/>
    <mergeCell ref="C2181:C2286"/>
    <mergeCell ref="D2181:D2286"/>
    <mergeCell ref="E2181:E2345"/>
    <mergeCell ref="F2181:F2345"/>
    <mergeCell ref="G2181:G2345"/>
    <mergeCell ref="H2181:H2345"/>
    <mergeCell ref="J2182:J2286"/>
    <mergeCell ref="A2288:A2294"/>
    <mergeCell ref="B2288:B2294"/>
    <mergeCell ref="C2288:C2345"/>
    <mergeCell ref="D2288:D2345"/>
    <mergeCell ref="J2288:J2345"/>
    <mergeCell ref="A2295:A2298"/>
    <mergeCell ref="B2295:B2298"/>
    <mergeCell ref="A2299:A2302"/>
    <mergeCell ref="B2299:B2302"/>
    <mergeCell ref="A2327:A2330"/>
    <mergeCell ref="B2327:B2330"/>
    <mergeCell ref="A2331:A2338"/>
    <mergeCell ref="B2331:B2338"/>
    <mergeCell ref="A2339:A2345"/>
    <mergeCell ref="B2339:B2345"/>
    <mergeCell ref="A2303:A2306"/>
    <mergeCell ref="B2303:B2306"/>
    <mergeCell ref="A2307:A2317"/>
    <mergeCell ref="B2307:B2317"/>
    <mergeCell ref="A2318:A2326"/>
    <mergeCell ref="B2318:B2326"/>
    <mergeCell ref="B2416:B2428"/>
    <mergeCell ref="G2347:G2355"/>
    <mergeCell ref="H2347:H2355"/>
    <mergeCell ref="J2347:J2355"/>
    <mergeCell ref="A2357:A2366"/>
    <mergeCell ref="B2357:B2366"/>
    <mergeCell ref="C2357:C2862"/>
    <mergeCell ref="D2357:D2862"/>
    <mergeCell ref="E2357:E2862"/>
    <mergeCell ref="F2357:F2862"/>
    <mergeCell ref="G2357:G2862"/>
    <mergeCell ref="A2347:A2355"/>
    <mergeCell ref="B2347:B2355"/>
    <mergeCell ref="C2347:C2355"/>
    <mergeCell ref="D2347:D2355"/>
    <mergeCell ref="E2347:E2355"/>
    <mergeCell ref="F2347:F2355"/>
    <mergeCell ref="I2457:I2461"/>
    <mergeCell ref="A2484:A2487"/>
    <mergeCell ref="A2614:A2638"/>
    <mergeCell ref="A2439:A2454"/>
    <mergeCell ref="B2439:B2454"/>
    <mergeCell ref="J2439:J2452"/>
    <mergeCell ref="A2456:A2461"/>
    <mergeCell ref="B2456:B2461"/>
    <mergeCell ref="J2456:J2461"/>
    <mergeCell ref="J2416:J2428"/>
    <mergeCell ref="A2429:A2438"/>
    <mergeCell ref="B2429:B2438"/>
    <mergeCell ref="J2429:J2438"/>
    <mergeCell ref="H2357:H2862"/>
    <mergeCell ref="J2357:J2366"/>
    <mergeCell ref="A2367:A2382"/>
    <mergeCell ref="B2367:B2382"/>
    <mergeCell ref="J2367:J2382"/>
    <mergeCell ref="A2383:A2415"/>
    <mergeCell ref="B2383:B2415"/>
    <mergeCell ref="J2383:J2415"/>
    <mergeCell ref="A2416:A2428"/>
    <mergeCell ref="A2474:A2478"/>
    <mergeCell ref="B2474:B2478"/>
    <mergeCell ref="J2474:J2478"/>
    <mergeCell ref="A2479:A2483"/>
    <mergeCell ref="B2479:B2483"/>
    <mergeCell ref="J2479:J2483"/>
    <mergeCell ref="A2462:A2467"/>
    <mergeCell ref="B2462:B2467"/>
    <mergeCell ref="J2462:J2467"/>
    <mergeCell ref="A2468:A2473"/>
    <mergeCell ref="B2468:B2473"/>
    <mergeCell ref="J2468:J2473"/>
    <mergeCell ref="A2579:A2586"/>
    <mergeCell ref="B2579:B2586"/>
    <mergeCell ref="J2579:J2586"/>
    <mergeCell ref="A2587:A2612"/>
    <mergeCell ref="B2587:B2612"/>
    <mergeCell ref="J2587:J2612"/>
    <mergeCell ref="A2488:A2550"/>
    <mergeCell ref="B2488:B2550"/>
    <mergeCell ref="J2488:J2550"/>
    <mergeCell ref="A2551:A2578"/>
    <mergeCell ref="B2551:B2578"/>
    <mergeCell ref="J2551:J2578"/>
    <mergeCell ref="B2484:B2487"/>
    <mergeCell ref="J2614:J2625"/>
    <mergeCell ref="J2626:J2629"/>
    <mergeCell ref="A2640:A2662"/>
    <mergeCell ref="B2640:B2662"/>
    <mergeCell ref="J2640:J2662"/>
    <mergeCell ref="A2663:A2682"/>
    <mergeCell ref="B2663:B2682"/>
    <mergeCell ref="J2663:J2682"/>
    <mergeCell ref="A2728:A2749"/>
    <mergeCell ref="B2728:B2749"/>
    <mergeCell ref="J2728:J2749"/>
    <mergeCell ref="B2614:B2639"/>
    <mergeCell ref="A2750:A2770"/>
    <mergeCell ref="B2750:B2770"/>
    <mergeCell ref="J2750:J2770"/>
    <mergeCell ref="A2683:A2702"/>
    <mergeCell ref="B2683:B2702"/>
    <mergeCell ref="J2683:J2702"/>
    <mergeCell ref="A2703:A2727"/>
    <mergeCell ref="B2703:B2727"/>
    <mergeCell ref="J2703:J2727"/>
    <mergeCell ref="A2816:A2838"/>
    <mergeCell ref="B2816:B2838"/>
    <mergeCell ref="J2816:J2838"/>
    <mergeCell ref="A2839:A2861"/>
    <mergeCell ref="B2839:B2861"/>
    <mergeCell ref="J2839:J2861"/>
    <mergeCell ref="A2771:A2792"/>
    <mergeCell ref="B2771:B2792"/>
    <mergeCell ref="J2771:J2792"/>
    <mergeCell ref="A2793:A2815"/>
    <mergeCell ref="B2793:B2815"/>
    <mergeCell ref="J2793:J2815"/>
    <mergeCell ref="J2890:J2895"/>
    <mergeCell ref="J2897:J2901"/>
    <mergeCell ref="J2903:J2907"/>
    <mergeCell ref="G2864:G3177"/>
    <mergeCell ref="H2864:H3177"/>
    <mergeCell ref="J2865:J2872"/>
    <mergeCell ref="J2874:J2878"/>
    <mergeCell ref="J2882:J2888"/>
    <mergeCell ref="A2864:A2872"/>
    <mergeCell ref="B2864:B2872"/>
    <mergeCell ref="C2864:C3177"/>
    <mergeCell ref="D2864:D3177"/>
    <mergeCell ref="E2864:E3177"/>
    <mergeCell ref="F2864:F3177"/>
    <mergeCell ref="J2911:J2915"/>
    <mergeCell ref="J2919:J2923"/>
    <mergeCell ref="J2925:J2931"/>
    <mergeCell ref="B2924:B2931"/>
    <mergeCell ref="J2948:J2952"/>
    <mergeCell ref="J2954:J2958"/>
    <mergeCell ref="J2933:J2937"/>
    <mergeCell ref="J2939:J2940"/>
    <mergeCell ref="J2942:J2946"/>
    <mergeCell ref="B2953:B2958"/>
    <mergeCell ref="A2953:A2958"/>
    <mergeCell ref="B2959:B2964"/>
    <mergeCell ref="A2959:A2964"/>
    <mergeCell ref="B2965:B2970"/>
    <mergeCell ref="A2965:A2970"/>
    <mergeCell ref="B2971:B2978"/>
    <mergeCell ref="J2980:J2984"/>
    <mergeCell ref="J2986:J2990"/>
    <mergeCell ref="J3004:J3008"/>
    <mergeCell ref="A2971:A2978"/>
    <mergeCell ref="B2979:B2984"/>
    <mergeCell ref="A2979:A2984"/>
    <mergeCell ref="B2985:B2990"/>
    <mergeCell ref="A2985:A2990"/>
    <mergeCell ref="B2991:B2996"/>
    <mergeCell ref="A2991:A2996"/>
    <mergeCell ref="B2997:B3002"/>
    <mergeCell ref="A2997:A3002"/>
    <mergeCell ref="J3010:J3014"/>
    <mergeCell ref="J2992:J2996"/>
    <mergeCell ref="J2998:J3002"/>
    <mergeCell ref="B3003:B3008"/>
    <mergeCell ref="A3003:A3008"/>
    <mergeCell ref="B3009:B3014"/>
    <mergeCell ref="A3009:A3014"/>
    <mergeCell ref="B3015:B3020"/>
    <mergeCell ref="A3015:A3020"/>
    <mergeCell ref="B3021:B3026"/>
    <mergeCell ref="A3021:A3026"/>
    <mergeCell ref="B3027:B3032"/>
    <mergeCell ref="A3027:A3032"/>
    <mergeCell ref="B3033:B3038"/>
    <mergeCell ref="A3033:A3038"/>
    <mergeCell ref="J3028:J3032"/>
    <mergeCell ref="J3034:J3038"/>
    <mergeCell ref="J3016:J3020"/>
    <mergeCell ref="J3022:J3026"/>
    <mergeCell ref="B3039:B3045"/>
    <mergeCell ref="A3039:A3045"/>
    <mergeCell ref="J3054:J3058"/>
    <mergeCell ref="A3060:A3064"/>
    <mergeCell ref="B3060:B3064"/>
    <mergeCell ref="J3060:J3064"/>
    <mergeCell ref="J3040:J3045"/>
    <mergeCell ref="J3047:J3052"/>
    <mergeCell ref="B3046:B3052"/>
    <mergeCell ref="A3046:A3052"/>
    <mergeCell ref="B3053:B3058"/>
    <mergeCell ref="A3053:A3058"/>
    <mergeCell ref="B3065:B3072"/>
    <mergeCell ref="A3065:A3072"/>
    <mergeCell ref="J3080:J3086"/>
    <mergeCell ref="J3089:J3093"/>
    <mergeCell ref="J3066:J3072"/>
    <mergeCell ref="J3074:J3078"/>
    <mergeCell ref="B3073:B3078"/>
    <mergeCell ref="A3073:A3078"/>
    <mergeCell ref="B3079:B3087"/>
    <mergeCell ref="A3079:A3087"/>
    <mergeCell ref="B3088:B3093"/>
    <mergeCell ref="A3088:A3093"/>
    <mergeCell ref="B3094:B3099"/>
    <mergeCell ref="A3094:A3099"/>
    <mergeCell ref="B3100:B3105"/>
    <mergeCell ref="A3100:A3105"/>
    <mergeCell ref="J3107:J3111"/>
    <mergeCell ref="J3113:J3117"/>
    <mergeCell ref="J3095:J3099"/>
    <mergeCell ref="J3101:J3105"/>
    <mergeCell ref="B3106:B3111"/>
    <mergeCell ref="A3106:A3111"/>
    <mergeCell ref="B3112:B3119"/>
    <mergeCell ref="A3112:A3119"/>
    <mergeCell ref="J3133:J3139"/>
    <mergeCell ref="J3141:J3145"/>
    <mergeCell ref="J3121:J3125"/>
    <mergeCell ref="J3127:J3131"/>
    <mergeCell ref="B3120:B3125"/>
    <mergeCell ref="A3120:A3125"/>
    <mergeCell ref="B3126:B3131"/>
    <mergeCell ref="A3126:A3131"/>
    <mergeCell ref="B3132:B3139"/>
    <mergeCell ref="A3132:A3139"/>
    <mergeCell ref="B3140:B3145"/>
    <mergeCell ref="A3140:A3145"/>
    <mergeCell ref="B3146:B3151"/>
    <mergeCell ref="A3146:A3151"/>
    <mergeCell ref="B3152:B3158"/>
    <mergeCell ref="A3152:A3158"/>
    <mergeCell ref="J3160:J3164"/>
    <mergeCell ref="J3166:J3170"/>
    <mergeCell ref="J3147:J3151"/>
    <mergeCell ref="J3153:J3158"/>
    <mergeCell ref="B3159:B3164"/>
    <mergeCell ref="A3159:A3164"/>
    <mergeCell ref="B3165:B3170"/>
    <mergeCell ref="A3165:A3170"/>
    <mergeCell ref="B3171:B3177"/>
    <mergeCell ref="A3171:A3177"/>
    <mergeCell ref="J3172:J3177"/>
    <mergeCell ref="H3179:H3185"/>
    <mergeCell ref="J3179:J3185"/>
    <mergeCell ref="C3187:I3187"/>
    <mergeCell ref="A3179:A3185"/>
    <mergeCell ref="B3179:B3185"/>
    <mergeCell ref="C3179:C3185"/>
    <mergeCell ref="D3179:D3185"/>
    <mergeCell ref="E3179:E3185"/>
    <mergeCell ref="F3179:F3185"/>
    <mergeCell ref="G3179:G3185"/>
    <mergeCell ref="H2012:H2177"/>
    <mergeCell ref="A1972:A1980"/>
    <mergeCell ref="B1972:B1980"/>
    <mergeCell ref="J1972:J1980"/>
    <mergeCell ref="J1982:J2006"/>
    <mergeCell ref="B1981:B2009"/>
    <mergeCell ref="A1981:A2009"/>
    <mergeCell ref="B2012:B2016"/>
    <mergeCell ref="A2012:A2016"/>
    <mergeCell ref="B2017:B2021"/>
    <mergeCell ref="A2017:A2021"/>
    <mergeCell ref="B2022:B2026"/>
    <mergeCell ref="A2022:A2026"/>
    <mergeCell ref="B2027:B2031"/>
    <mergeCell ref="A2027:A2031"/>
    <mergeCell ref="B2032:B2035"/>
    <mergeCell ref="A2032:A2035"/>
    <mergeCell ref="B2036:B2039"/>
    <mergeCell ref="A2036:A2039"/>
    <mergeCell ref="B2040:B2042"/>
    <mergeCell ref="A2040:A2042"/>
    <mergeCell ref="B2043:B2045"/>
    <mergeCell ref="A2043:A2045"/>
    <mergeCell ref="B2046:B2050"/>
    <mergeCell ref="B2127:B2132"/>
    <mergeCell ref="A2127:A2132"/>
    <mergeCell ref="B2168:B2177"/>
    <mergeCell ref="A2168:A2177"/>
    <mergeCell ref="C2012:C2177"/>
    <mergeCell ref="E2012:E2177"/>
    <mergeCell ref="D2012:D2177"/>
    <mergeCell ref="F2012:F2177"/>
    <mergeCell ref="G2012:G2177"/>
    <mergeCell ref="A2046:A2050"/>
    <mergeCell ref="B2069:B2072"/>
    <mergeCell ref="A2069:A2072"/>
    <mergeCell ref="B2073:B2076"/>
    <mergeCell ref="A2073:A2076"/>
    <mergeCell ref="B2077:B2080"/>
    <mergeCell ref="A2077:A2080"/>
    <mergeCell ref="B2081:B2086"/>
    <mergeCell ref="A2081:A2086"/>
    <mergeCell ref="B2051:B2055"/>
    <mergeCell ref="A2051:A2055"/>
    <mergeCell ref="B2056:B2060"/>
    <mergeCell ref="A2056:A2060"/>
    <mergeCell ref="B2061:B2064"/>
    <mergeCell ref="A2061:A2064"/>
    <mergeCell ref="B569:B585"/>
    <mergeCell ref="A569:A585"/>
    <mergeCell ref="J717:J742"/>
    <mergeCell ref="J699:J716"/>
    <mergeCell ref="J681:J697"/>
    <mergeCell ref="J640:J659"/>
    <mergeCell ref="J621:J639"/>
    <mergeCell ref="K1951:R1951"/>
    <mergeCell ref="B1952:B1961"/>
    <mergeCell ref="A1952:A1961"/>
    <mergeCell ref="A1601:A1616"/>
    <mergeCell ref="J1906:J1949"/>
    <mergeCell ref="J1839:J1847"/>
    <mergeCell ref="A1848:A1885"/>
    <mergeCell ref="B1848:B1885"/>
    <mergeCell ref="J1848:J1868"/>
    <mergeCell ref="J1869:J1875"/>
    <mergeCell ref="J1876:J1885"/>
    <mergeCell ref="A1810:A1828"/>
    <mergeCell ref="B1810:B1828"/>
    <mergeCell ref="J1811:J1817"/>
    <mergeCell ref="J1819:J1823"/>
    <mergeCell ref="J1825:J1828"/>
    <mergeCell ref="A1829:A1837"/>
  </mergeCells>
  <conditionalFormatting sqref="I638">
    <cfRule type="expression" dxfId="9" priority="10">
      <formula>$B638=1</formula>
    </cfRule>
  </conditionalFormatting>
  <conditionalFormatting sqref="I697">
    <cfRule type="expression" dxfId="8" priority="9">
      <formula>$B697=1</formula>
    </cfRule>
  </conditionalFormatting>
  <conditionalFormatting sqref="I715">
    <cfRule type="expression" dxfId="7" priority="8">
      <formula>$B715=1</formula>
    </cfRule>
  </conditionalFormatting>
  <conditionalFormatting sqref="I761">
    <cfRule type="expression" dxfId="6" priority="7">
      <formula>$B761=1</formula>
    </cfRule>
  </conditionalFormatting>
  <conditionalFormatting sqref="I782">
    <cfRule type="expression" dxfId="5" priority="6">
      <formula>$B782=1</formula>
    </cfRule>
  </conditionalFormatting>
  <conditionalFormatting sqref="I799">
    <cfRule type="expression" dxfId="4" priority="5">
      <formula>$B799=1</formula>
    </cfRule>
  </conditionalFormatting>
  <conditionalFormatting sqref="I820">
    <cfRule type="expression" dxfId="3" priority="4">
      <formula>$B820=1</formula>
    </cfRule>
  </conditionalFormatting>
  <conditionalFormatting sqref="I846">
    <cfRule type="expression" dxfId="2" priority="3">
      <formula>$B846=1</formula>
    </cfRule>
  </conditionalFormatting>
  <conditionalFormatting sqref="I865">
    <cfRule type="expression" dxfId="1" priority="2">
      <formula>$B865=1</formula>
    </cfRule>
  </conditionalFormatting>
  <conditionalFormatting sqref="I658">
    <cfRule type="expression" dxfId="0" priority="1">
      <formula>$B658=1</formula>
    </cfRule>
  </conditionalFormatting>
  <pageMargins left="0.11811023622047245" right="0" top="0" bottom="0" header="0.31496062992125984" footer="0.31496062992125984"/>
  <pageSetup paperSize="9" scale="53" fitToHeight="0" orientation="landscape" r:id="rId1"/>
  <rowBreaks count="10" manualBreakCount="10">
    <brk id="31" max="18" man="1"/>
    <brk id="64" max="18" man="1"/>
    <brk id="90" max="18" man="1"/>
    <brk id="289" max="18" man="1"/>
    <brk id="321" max="18" man="1"/>
    <brk id="1055" max="18" man="1"/>
    <brk id="1081" max="18" man="1"/>
    <brk id="1110" max="18" man="1"/>
    <brk id="1267" max="18" man="1"/>
    <brk id="1321" max="18"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1-қос 23.10.24 </vt:lpstr>
      <vt:lpstr>'1-қос 23.10.24 '!Область_печати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2024-12-26T07:18:44Z</dcterms:modified>
</cp:coreProperties>
</file>